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codeName="ThisWorkbook" defaultThemeVersion="124226"/>
  <mc:AlternateContent xmlns:mc="http://schemas.openxmlformats.org/markup-compatibility/2006">
    <mc:Choice Requires="x15">
      <x15ac:absPath xmlns:x15ac="http://schemas.microsoft.com/office/spreadsheetml/2010/11/ac" url="C:\Users\kip\Documents\_WFRCdata\CMAQ\2025-2030\Web Form\"/>
    </mc:Choice>
  </mc:AlternateContent>
  <xr:revisionPtr revIDLastSave="0" documentId="13_ncr:1_{537976C1-4AD7-4B34-A2E0-54E8FB389BE0}" xr6:coauthVersionLast="47" xr6:coauthVersionMax="47" xr10:uidLastSave="{00000000-0000-0000-0000-000000000000}"/>
  <bookViews>
    <workbookView xWindow="-28920" yWindow="-120" windowWidth="29040" windowHeight="15840" tabRatio="915" firstSheet="7" activeTab="19" xr2:uid="{00000000-000D-0000-FFFF-FFFF00000000}"/>
  </bookViews>
  <sheets>
    <sheet name="Index" sheetId="22" r:id="rId1"/>
    <sheet name="ATMS or ITS" sheetId="8" r:id="rId2"/>
    <sheet name="Intersections &amp; Signals" sheetId="9" r:id="rId3"/>
    <sheet name="Incident Management" sheetId="10" r:id="rId4"/>
    <sheet name="Truck Idling" sheetId="51" r:id="rId5"/>
    <sheet name="Transit - Bus Service" sheetId="11" r:id="rId6"/>
    <sheet name="Transit - Capital" sheetId="5" r:id="rId7"/>
    <sheet name="Transit - Fares" sheetId="13" r:id="rId8"/>
    <sheet name="Transit - ITS" sheetId="3" r:id="rId9"/>
    <sheet name="Transit - LRT Service" sheetId="12" r:id="rId10"/>
    <sheet name="Transit - New ECO Pass" sheetId="20" r:id="rId11"/>
    <sheet name="Bicycle" sheetId="6" r:id="rId12"/>
    <sheet name="Pedestrian" sheetId="7" r:id="rId13"/>
    <sheet name="Park &amp; Ride" sheetId="4" r:id="rId14"/>
    <sheet name="Vanpools - Expansion" sheetId="14" r:id="rId15"/>
    <sheet name="Carpool Management" sheetId="21" r:id="rId16"/>
    <sheet name="Vanpool Management" sheetId="17" r:id="rId17"/>
    <sheet name="Alt Fuel" sheetId="39" r:id="rId18"/>
    <sheet name="HD Diesel Replacement" sheetId="50" r:id="rId19"/>
    <sheet name="Other" sheetId="18" r:id="rId20"/>
    <sheet name="Sample Traffic Study" sheetId="41" r:id="rId21"/>
    <sheet name="_veh_start_run_rate" sheetId="43" r:id="rId22"/>
    <sheet name="Vehicle_Idle_Rates" sheetId="44" r:id="rId23"/>
    <sheet name="Rate x Veh &amp; MY" sheetId="52" r:id="rId24"/>
    <sheet name="Effective Life" sheetId="47" r:id="rId25"/>
  </sheets>
  <externalReferences>
    <externalReference r:id="rId26"/>
    <externalReference r:id="rId27"/>
    <externalReference r:id="rId28"/>
    <externalReference r:id="rId29"/>
    <externalReference r:id="rId30"/>
  </externalReferences>
  <definedNames>
    <definedName name="_xlnm._FilterDatabase" localSheetId="21" hidden="1">_veh_start_run_rate!#REF!</definedName>
    <definedName name="activityTypeID" localSheetId="18">#REF!</definedName>
    <definedName name="activityTypeID" localSheetId="20">#REF!</definedName>
    <definedName name="activityTypeID">#REF!</definedName>
    <definedName name="Art_X_Rates">[1]Summary!$M$5:$O$34</definedName>
    <definedName name="County_ID" localSheetId="23">[2]Index!$A$45:$B$49</definedName>
    <definedName name="County_ID">Index!$A$44:$B$48</definedName>
    <definedName name="countyID" localSheetId="18">#REF!</definedName>
    <definedName name="countyID" localSheetId="20">#REF!</definedName>
    <definedName name="countyID">#REF!</definedName>
    <definedName name="dayID" localSheetId="18">#REF!</definedName>
    <definedName name="dayID" localSheetId="20">#REF!</definedName>
    <definedName name="dayID">#REF!</definedName>
    <definedName name="Freeway_X_Rate">[1]Summary!$Q$5:$S$34</definedName>
    <definedName name="FuelTypeID" localSheetId="18">#REF!</definedName>
    <definedName name="FuelTypeID" localSheetId="23">[3]Decoder!$A$96:$B$101</definedName>
    <definedName name="FuelTypeID" localSheetId="20">#REF!</definedName>
    <definedName name="FuelTypeID">#REF!</definedName>
    <definedName name="Funding_Year" localSheetId="23">[2]Index!$A$43</definedName>
    <definedName name="Funding_Year" localSheetId="20">[4]Index!$A$43</definedName>
    <definedName name="Funding_Year">Index!$A$42</definedName>
    <definedName name="FWYpct">[5]MV_Road_SL!$C$5</definedName>
    <definedName name="FWYxSpeedxVMT">[5]fVMTxSpeed!$E$2:$I$385</definedName>
    <definedName name="Local_X_Rates">[1]Summary!$U$5:$W$34</definedName>
    <definedName name="Look_Rates" localSheetId="18">#REF!</definedName>
    <definedName name="Look_Rates" localSheetId="23">#REF!</definedName>
    <definedName name="Look_Rates" localSheetId="20">[4]Lookup!$A$7:$Z$1473</definedName>
    <definedName name="Look_Rates">#REF!</definedName>
    <definedName name="Near_Year" localSheetId="18">#REF!</definedName>
    <definedName name="Near_Year">#REF!</definedName>
    <definedName name="_xlnm.Print_Area" localSheetId="17">'Alt Fuel'!$A$1:$L$69</definedName>
    <definedName name="_xlnm.Print_Area" localSheetId="1">'ATMS or ITS'!$A$1:$L$60</definedName>
    <definedName name="_xlnm.Print_Area" localSheetId="11">Bicycle!$A$1:$L$69</definedName>
    <definedName name="_xlnm.Print_Area" localSheetId="15">'Carpool Management'!$A$1:$L$69</definedName>
    <definedName name="_xlnm.Print_Area" localSheetId="24">'Effective Life'!$A$1:$C$21</definedName>
    <definedName name="_xlnm.Print_Area" localSheetId="18">'HD Diesel Replacement'!$A$1:$L$60</definedName>
    <definedName name="_xlnm.Print_Area" localSheetId="3">'Incident Management'!$A$1:$L$69</definedName>
    <definedName name="_xlnm.Print_Area" localSheetId="2">'Intersections &amp; Signals'!$A$1:$L$60</definedName>
    <definedName name="_xlnm.Print_Area" localSheetId="19">Other!$A$1:$L$69</definedName>
    <definedName name="_xlnm.Print_Area" localSheetId="13">'Park &amp; Ride'!$A$1:$L$69</definedName>
    <definedName name="_xlnm.Print_Area" localSheetId="12">Pedestrian!$A$1:$L$69</definedName>
    <definedName name="_xlnm.Print_Area" localSheetId="5">'Transit - Bus Service'!$A$1:$L$69</definedName>
    <definedName name="_xlnm.Print_Area" localSheetId="6">'Transit - Capital'!$A$1:$L$69</definedName>
    <definedName name="_xlnm.Print_Area" localSheetId="7">'Transit - Fares'!$A$1:$L$69</definedName>
    <definedName name="_xlnm.Print_Area" localSheetId="8">'Transit - ITS'!$A$1:$L$69</definedName>
    <definedName name="_xlnm.Print_Area" localSheetId="9">'Transit - LRT Service'!$A$1:$L$69</definedName>
    <definedName name="_xlnm.Print_Area" localSheetId="10">'Transit - New ECO Pass'!$A$1:$L$69</definedName>
    <definedName name="_xlnm.Print_Area" localSheetId="4">'Truck Idling'!$A$1:$L$60</definedName>
    <definedName name="_xlnm.Print_Area" localSheetId="16">'Vanpool Management'!$A$1:$L$69</definedName>
    <definedName name="_xlnm.Print_Area" localSheetId="14">'Vanpools - Expansion'!$A$1:$L$69</definedName>
    <definedName name="Road_Dist">[1]xRoad!$A$2:$E$92</definedName>
    <definedName name="SCC_Code" localSheetId="18">#REF!</definedName>
    <definedName name="SCC_Code" localSheetId="20">#REF!</definedName>
    <definedName name="SCC_Code">#REF!</definedName>
    <definedName name="SCCVtypeID" localSheetId="18">#REF!</definedName>
    <definedName name="SCCVtypeID" localSheetId="20">#REF!</definedName>
    <definedName name="SCCVtypeID">#REF!</definedName>
    <definedName name="SourceTypeID">[3]Decoder!$A$113:$C$125</definedName>
    <definedName name="Starts_X_Rates">[1]Summary!$Y$5:$Z$44</definedName>
    <definedName name="VMT_Speed_Pct">[1]xSpeed!$A$2:$M$1153</definedName>
    <definedName name="VMT_X_Hour">[1]xHour!$D$26:$E$49</definedName>
    <definedName name="VMTxHour">[5]VMTxHour!$D$74:$E$97</definedName>
  </definedNames>
  <calcPr calcId="191029"/>
  <fileRecoveryPr repairLoad="1"/>
</workbook>
</file>

<file path=xl/calcChain.xml><?xml version="1.0" encoding="utf-8"?>
<calcChain xmlns="http://schemas.openxmlformats.org/spreadsheetml/2006/main">
  <c r="A1" i="50" l="1"/>
  <c r="A1" i="39"/>
  <c r="A403" i="44"/>
  <c r="A402" i="44"/>
  <c r="A401" i="44"/>
  <c r="A400" i="44"/>
  <c r="A399" i="44"/>
  <c r="A398" i="44"/>
  <c r="A397" i="44"/>
  <c r="A396" i="44"/>
  <c r="A395" i="44"/>
  <c r="A394" i="44"/>
  <c r="A393" i="44"/>
  <c r="A392" i="44"/>
  <c r="A391" i="44"/>
  <c r="A390" i="44"/>
  <c r="A389" i="44"/>
  <c r="A388" i="44"/>
  <c r="A387" i="44"/>
  <c r="A386" i="44"/>
  <c r="A385" i="44"/>
  <c r="A384" i="44"/>
  <c r="A383" i="44"/>
  <c r="A382" i="44"/>
  <c r="A381" i="44"/>
  <c r="A380" i="44"/>
  <c r="A379" i="44"/>
  <c r="A378" i="44"/>
  <c r="A377" i="44"/>
  <c r="A376" i="44"/>
  <c r="A375" i="44"/>
  <c r="A374" i="44"/>
  <c r="A373" i="44"/>
  <c r="A372" i="44"/>
  <c r="A371" i="44"/>
  <c r="A370" i="44"/>
  <c r="A369" i="44"/>
  <c r="A368" i="44"/>
  <c r="A367" i="44"/>
  <c r="A366" i="44"/>
  <c r="A365" i="44"/>
  <c r="A364" i="44"/>
  <c r="A363" i="44"/>
  <c r="A362" i="44"/>
  <c r="A361" i="44"/>
  <c r="A360" i="44"/>
  <c r="A359" i="44"/>
  <c r="A358" i="44"/>
  <c r="A357" i="44"/>
  <c r="A356" i="44"/>
  <c r="A355" i="44"/>
  <c r="A354" i="44"/>
  <c r="A353" i="44"/>
  <c r="A352" i="44"/>
  <c r="A351" i="44"/>
  <c r="A350" i="44"/>
  <c r="A349" i="44"/>
  <c r="A348" i="44"/>
  <c r="A347" i="44"/>
  <c r="A346" i="44"/>
  <c r="A345" i="44"/>
  <c r="A344" i="44"/>
  <c r="A343" i="44"/>
  <c r="A342" i="44"/>
  <c r="A341" i="44"/>
  <c r="A340" i="44"/>
  <c r="A339" i="44"/>
  <c r="A338" i="44"/>
  <c r="A337" i="44"/>
  <c r="A336" i="44"/>
  <c r="A335" i="44"/>
  <c r="A334" i="44"/>
  <c r="A333" i="44"/>
  <c r="A332" i="44"/>
  <c r="A331" i="44"/>
  <c r="A330" i="44"/>
  <c r="A329" i="44"/>
  <c r="A328" i="44"/>
  <c r="A327" i="44"/>
  <c r="A326" i="44"/>
  <c r="A325" i="44"/>
  <c r="A324" i="44"/>
  <c r="A323" i="44"/>
  <c r="A322" i="44"/>
  <c r="A321" i="44"/>
  <c r="A320" i="44"/>
  <c r="A319" i="44"/>
  <c r="A318" i="44"/>
  <c r="A317" i="44"/>
  <c r="A316" i="44"/>
  <c r="A315" i="44"/>
  <c r="A314" i="44"/>
  <c r="A313" i="44"/>
  <c r="A312" i="44"/>
  <c r="A311" i="44"/>
  <c r="A310" i="44"/>
  <c r="A309" i="44"/>
  <c r="A308" i="44"/>
  <c r="A307" i="44"/>
  <c r="A306" i="44"/>
  <c r="A305" i="44"/>
  <c r="A304" i="44"/>
  <c r="A303" i="44"/>
  <c r="A302" i="44"/>
  <c r="A301" i="44"/>
  <c r="A300" i="44"/>
  <c r="A299" i="44"/>
  <c r="A298" i="44"/>
  <c r="A297" i="44"/>
  <c r="A296" i="44"/>
  <c r="A295" i="44"/>
  <c r="A294" i="44"/>
  <c r="A293" i="44"/>
  <c r="A292" i="44"/>
  <c r="A291" i="44"/>
  <c r="A290" i="44"/>
  <c r="A289" i="44"/>
  <c r="A288" i="44"/>
  <c r="A287" i="44"/>
  <c r="A286" i="44"/>
  <c r="A285" i="44"/>
  <c r="A284" i="44"/>
  <c r="A283" i="44"/>
  <c r="A282" i="44"/>
  <c r="A281" i="44"/>
  <c r="A280" i="44"/>
  <c r="A279" i="44"/>
  <c r="A278" i="44"/>
  <c r="A277" i="44"/>
  <c r="A276" i="44"/>
  <c r="A275" i="44"/>
  <c r="A274" i="44"/>
  <c r="A273" i="44"/>
  <c r="A272" i="44"/>
  <c r="A271" i="44"/>
  <c r="A270" i="44"/>
  <c r="A269" i="44"/>
  <c r="A268" i="44"/>
  <c r="A267" i="44"/>
  <c r="A266" i="44"/>
  <c r="A265" i="44"/>
  <c r="A264" i="44"/>
  <c r="A263" i="44"/>
  <c r="A262" i="44"/>
  <c r="A261" i="44"/>
  <c r="A260" i="44"/>
  <c r="A259" i="44"/>
  <c r="A258" i="44"/>
  <c r="A257" i="44"/>
  <c r="A256" i="44"/>
  <c r="A255" i="44"/>
  <c r="A254" i="44"/>
  <c r="A253" i="44"/>
  <c r="A252" i="44"/>
  <c r="A251" i="44"/>
  <c r="A250" i="44"/>
  <c r="A249" i="44"/>
  <c r="A248" i="44"/>
  <c r="A247" i="44"/>
  <c r="A246" i="44"/>
  <c r="A245" i="44"/>
  <c r="A244" i="44"/>
  <c r="A243" i="44"/>
  <c r="A242" i="44"/>
  <c r="A241" i="44"/>
  <c r="A240" i="44"/>
  <c r="A239" i="44"/>
  <c r="A238" i="44"/>
  <c r="A237" i="44"/>
  <c r="A236" i="44"/>
  <c r="A235" i="44"/>
  <c r="A234" i="44"/>
  <c r="A233" i="44"/>
  <c r="A232" i="44"/>
  <c r="A231" i="44"/>
  <c r="A230" i="44"/>
  <c r="A229" i="44"/>
  <c r="A228" i="44"/>
  <c r="A227" i="44"/>
  <c r="A226" i="44"/>
  <c r="A225" i="44"/>
  <c r="A224" i="44"/>
  <c r="A223" i="44"/>
  <c r="A222" i="44"/>
  <c r="A221" i="44"/>
  <c r="A220" i="44"/>
  <c r="A219" i="44"/>
  <c r="A218" i="44"/>
  <c r="A217" i="44"/>
  <c r="A216" i="44"/>
  <c r="A215" i="44"/>
  <c r="A214" i="44"/>
  <c r="A213" i="44"/>
  <c r="A212" i="44"/>
  <c r="A211" i="44"/>
  <c r="A210" i="44"/>
  <c r="A209" i="44"/>
  <c r="A208" i="44"/>
  <c r="A207" i="44"/>
  <c r="A206" i="44"/>
  <c r="A205" i="44"/>
  <c r="A204" i="44"/>
  <c r="A203" i="44"/>
  <c r="A202" i="44"/>
  <c r="A201" i="44"/>
  <c r="A200" i="44"/>
  <c r="A199" i="44"/>
  <c r="A198" i="44"/>
  <c r="A197" i="44"/>
  <c r="A196" i="44"/>
  <c r="A195" i="44"/>
  <c r="A194" i="44"/>
  <c r="A193" i="44"/>
  <c r="A192" i="44"/>
  <c r="A191" i="44"/>
  <c r="A190" i="44"/>
  <c r="A189" i="44"/>
  <c r="A188" i="44"/>
  <c r="A187" i="44"/>
  <c r="A186" i="44"/>
  <c r="A185" i="44"/>
  <c r="A184" i="44"/>
  <c r="A183" i="44"/>
  <c r="A182" i="44"/>
  <c r="A181" i="44"/>
  <c r="A180" i="44"/>
  <c r="A179" i="44"/>
  <c r="A178" i="44"/>
  <c r="A177" i="44"/>
  <c r="A176" i="44"/>
  <c r="A175" i="44"/>
  <c r="A174" i="44"/>
  <c r="A173" i="44"/>
  <c r="A172" i="44"/>
  <c r="A171" i="44"/>
  <c r="A170" i="44"/>
  <c r="A169" i="44"/>
  <c r="A168" i="44"/>
  <c r="A167" i="44"/>
  <c r="A166" i="44"/>
  <c r="A165" i="44"/>
  <c r="A164" i="44"/>
  <c r="A163" i="44"/>
  <c r="A162" i="44"/>
  <c r="A161" i="44"/>
  <c r="A160" i="44"/>
  <c r="A159" i="44"/>
  <c r="A158" i="44"/>
  <c r="A157" i="44"/>
  <c r="A156" i="44"/>
  <c r="A155" i="44"/>
  <c r="A154" i="44"/>
  <c r="A153" i="44"/>
  <c r="A152" i="44"/>
  <c r="A151" i="44"/>
  <c r="A150" i="44"/>
  <c r="A149" i="44"/>
  <c r="A148" i="44"/>
  <c r="A147" i="44"/>
  <c r="A146" i="44"/>
  <c r="A145" i="44"/>
  <c r="A144" i="44"/>
  <c r="A143" i="44"/>
  <c r="A142" i="44"/>
  <c r="A141" i="44"/>
  <c r="A140" i="44"/>
  <c r="A139" i="44"/>
  <c r="A138" i="44"/>
  <c r="A137" i="44"/>
  <c r="A136" i="44"/>
  <c r="A135" i="44"/>
  <c r="A134" i="44"/>
  <c r="A133" i="44"/>
  <c r="A132" i="44"/>
  <c r="A131" i="44"/>
  <c r="A130" i="44"/>
  <c r="A129" i="44"/>
  <c r="A128" i="44"/>
  <c r="A127" i="44"/>
  <c r="A126" i="44"/>
  <c r="A125" i="44"/>
  <c r="A124" i="44"/>
  <c r="A123" i="44"/>
  <c r="A122" i="44"/>
  <c r="A121" i="44"/>
  <c r="A120" i="44"/>
  <c r="A119" i="44"/>
  <c r="A118" i="44"/>
  <c r="A117" i="44"/>
  <c r="A116" i="44"/>
  <c r="A115" i="44"/>
  <c r="A114" i="44"/>
  <c r="A113" i="44"/>
  <c r="A112" i="44"/>
  <c r="A111" i="44"/>
  <c r="A110" i="44"/>
  <c r="A109" i="44"/>
  <c r="A108" i="44"/>
  <c r="A107" i="44"/>
  <c r="A106" i="44"/>
  <c r="A105" i="44"/>
  <c r="A104" i="44"/>
  <c r="A103" i="44"/>
  <c r="A102" i="44"/>
  <c r="A101" i="44"/>
  <c r="A100" i="44"/>
  <c r="A99" i="44"/>
  <c r="A98" i="44"/>
  <c r="A97" i="44"/>
  <c r="A96" i="44"/>
  <c r="A95" i="44"/>
  <c r="A94" i="44"/>
  <c r="A93" i="44"/>
  <c r="A92" i="44"/>
  <c r="A91" i="44"/>
  <c r="A90" i="44"/>
  <c r="A89" i="44"/>
  <c r="A88" i="44"/>
  <c r="A87" i="44"/>
  <c r="A86" i="44"/>
  <c r="A85" i="44"/>
  <c r="A84" i="44"/>
  <c r="A83" i="44"/>
  <c r="A82" i="44"/>
  <c r="A81" i="44"/>
  <c r="A80" i="44"/>
  <c r="A79" i="44"/>
  <c r="A78" i="44"/>
  <c r="A77" i="44"/>
  <c r="A76" i="44"/>
  <c r="A75" i="44"/>
  <c r="A74" i="44"/>
  <c r="A73" i="44"/>
  <c r="A72" i="44"/>
  <c r="A71" i="44"/>
  <c r="A70" i="44"/>
  <c r="A69" i="44"/>
  <c r="A68" i="44"/>
  <c r="A67" i="44"/>
  <c r="A66" i="44"/>
  <c r="A65" i="44"/>
  <c r="A64" i="44"/>
  <c r="A63" i="44"/>
  <c r="A62" i="44"/>
  <c r="A61" i="44"/>
  <c r="A60" i="44"/>
  <c r="A59" i="44"/>
  <c r="A58" i="44"/>
  <c r="A57" i="44"/>
  <c r="A56" i="44"/>
  <c r="A55" i="44"/>
  <c r="A54" i="44"/>
  <c r="A53" i="44"/>
  <c r="A52" i="44"/>
  <c r="A51" i="44"/>
  <c r="A50" i="44"/>
  <c r="A49" i="44"/>
  <c r="A48" i="44"/>
  <c r="A47" i="44"/>
  <c r="A46" i="44"/>
  <c r="A45" i="44"/>
  <c r="A44" i="44"/>
  <c r="A43" i="44"/>
  <c r="A42" i="44"/>
  <c r="A41" i="44"/>
  <c r="A40" i="44"/>
  <c r="A39" i="44"/>
  <c r="A38" i="44"/>
  <c r="A37" i="44"/>
  <c r="A36" i="44"/>
  <c r="A35" i="44"/>
  <c r="A34" i="44"/>
  <c r="A33" i="44"/>
  <c r="A32" i="44"/>
  <c r="A31" i="44"/>
  <c r="A30" i="44"/>
  <c r="A29" i="44"/>
  <c r="A28" i="44"/>
  <c r="A27" i="44"/>
  <c r="A26" i="44"/>
  <c r="A25" i="44"/>
  <c r="A24" i="44"/>
  <c r="A23" i="44"/>
  <c r="A22" i="44"/>
  <c r="A21" i="44"/>
  <c r="A20" i="44"/>
  <c r="J41" i="50"/>
  <c r="E41" i="50"/>
  <c r="E18" i="44"/>
  <c r="E17" i="44"/>
  <c r="E16" i="44"/>
  <c r="E15" i="44"/>
  <c r="E14" i="44"/>
  <c r="E13" i="44"/>
  <c r="B20" i="44"/>
  <c r="C20" i="44"/>
  <c r="D20" i="44" s="1"/>
  <c r="B21" i="44"/>
  <c r="C21" i="44"/>
  <c r="D21" i="44" s="1"/>
  <c r="B22" i="44"/>
  <c r="C22" i="44"/>
  <c r="D22" i="44" s="1"/>
  <c r="B23" i="44"/>
  <c r="C23" i="44"/>
  <c r="D23" i="44" s="1"/>
  <c r="B24" i="44"/>
  <c r="C24" i="44"/>
  <c r="D24" i="44" s="1"/>
  <c r="B25" i="44"/>
  <c r="C25" i="44"/>
  <c r="D25" i="44" s="1"/>
  <c r="B26" i="44"/>
  <c r="C26" i="44"/>
  <c r="D26" i="44" s="1"/>
  <c r="B27" i="44"/>
  <c r="C27" i="44"/>
  <c r="D27" i="44" s="1"/>
  <c r="B28" i="44"/>
  <c r="C28" i="44"/>
  <c r="D28" i="44" s="1"/>
  <c r="B29" i="44"/>
  <c r="C29" i="44"/>
  <c r="D29" i="44" s="1"/>
  <c r="B30" i="44"/>
  <c r="C30" i="44"/>
  <c r="D30" i="44" s="1"/>
  <c r="B31" i="44"/>
  <c r="C31" i="44"/>
  <c r="D31" i="44" s="1"/>
  <c r="B32" i="44"/>
  <c r="C32" i="44"/>
  <c r="D32" i="44" s="1"/>
  <c r="B33" i="44"/>
  <c r="C33" i="44"/>
  <c r="D33" i="44" s="1"/>
  <c r="B34" i="44"/>
  <c r="C34" i="44"/>
  <c r="D34" i="44" s="1"/>
  <c r="B35" i="44"/>
  <c r="C35" i="44"/>
  <c r="D35" i="44" s="1"/>
  <c r="B36" i="44"/>
  <c r="C36" i="44"/>
  <c r="D36" i="44" s="1"/>
  <c r="B37" i="44"/>
  <c r="C37" i="44"/>
  <c r="D37" i="44" s="1"/>
  <c r="B38" i="44"/>
  <c r="C38" i="44"/>
  <c r="D38" i="44" s="1"/>
  <c r="B39" i="44"/>
  <c r="C39" i="44"/>
  <c r="D39" i="44" s="1"/>
  <c r="B40" i="44"/>
  <c r="C40" i="44"/>
  <c r="D40" i="44" s="1"/>
  <c r="B41" i="44"/>
  <c r="C41" i="44"/>
  <c r="D41" i="44" s="1"/>
  <c r="B42" i="44"/>
  <c r="C42" i="44"/>
  <c r="D42" i="44" s="1"/>
  <c r="B43" i="44"/>
  <c r="C43" i="44"/>
  <c r="D43" i="44" s="1"/>
  <c r="B44" i="44"/>
  <c r="C44" i="44"/>
  <c r="D44" i="44" s="1"/>
  <c r="B45" i="44"/>
  <c r="C45" i="44"/>
  <c r="D45" i="44" s="1"/>
  <c r="B46" i="44"/>
  <c r="C46" i="44"/>
  <c r="D46" i="44" s="1"/>
  <c r="B47" i="44"/>
  <c r="C47" i="44"/>
  <c r="D47" i="44" s="1"/>
  <c r="B48" i="44"/>
  <c r="C48" i="44"/>
  <c r="D48" i="44" s="1"/>
  <c r="B49" i="44"/>
  <c r="C49" i="44"/>
  <c r="D49" i="44" s="1"/>
  <c r="B50" i="44"/>
  <c r="C50" i="44"/>
  <c r="D50" i="44" s="1"/>
  <c r="B51" i="44"/>
  <c r="C51" i="44"/>
  <c r="D51" i="44" s="1"/>
  <c r="B52" i="44"/>
  <c r="C52" i="44"/>
  <c r="D52" i="44"/>
  <c r="B53" i="44"/>
  <c r="C53" i="44"/>
  <c r="D53" i="44" s="1"/>
  <c r="B54" i="44"/>
  <c r="C54" i="44"/>
  <c r="D54" i="44" s="1"/>
  <c r="B55" i="44"/>
  <c r="C55" i="44"/>
  <c r="D55" i="44" s="1"/>
  <c r="B56" i="44"/>
  <c r="C56" i="44"/>
  <c r="D56" i="44" s="1"/>
  <c r="B57" i="44"/>
  <c r="C57" i="44"/>
  <c r="D57" i="44" s="1"/>
  <c r="B58" i="44"/>
  <c r="C58" i="44"/>
  <c r="D58" i="44" s="1"/>
  <c r="B59" i="44"/>
  <c r="C59" i="44"/>
  <c r="D59" i="44" s="1"/>
  <c r="B60" i="44"/>
  <c r="C60" i="44"/>
  <c r="D60" i="44" s="1"/>
  <c r="B61" i="44"/>
  <c r="C61" i="44"/>
  <c r="D61" i="44" s="1"/>
  <c r="B62" i="44"/>
  <c r="C62" i="44"/>
  <c r="D62" i="44" s="1"/>
  <c r="B63" i="44"/>
  <c r="C63" i="44"/>
  <c r="D63" i="44" s="1"/>
  <c r="B64" i="44"/>
  <c r="C64" i="44"/>
  <c r="D64" i="44" s="1"/>
  <c r="B65" i="44"/>
  <c r="C65" i="44"/>
  <c r="D65" i="44" s="1"/>
  <c r="B66" i="44"/>
  <c r="C66" i="44"/>
  <c r="D66" i="44" s="1"/>
  <c r="B67" i="44"/>
  <c r="C67" i="44"/>
  <c r="D67" i="44"/>
  <c r="B68" i="44"/>
  <c r="C68" i="44"/>
  <c r="D68" i="44" s="1"/>
  <c r="B69" i="44"/>
  <c r="C69" i="44"/>
  <c r="D69" i="44" s="1"/>
  <c r="B70" i="44"/>
  <c r="C70" i="44"/>
  <c r="D70" i="44" s="1"/>
  <c r="B71" i="44"/>
  <c r="C71" i="44"/>
  <c r="D71" i="44" s="1"/>
  <c r="B72" i="44"/>
  <c r="C72" i="44"/>
  <c r="D72" i="44" s="1"/>
  <c r="B73" i="44"/>
  <c r="C73" i="44"/>
  <c r="D73" i="44" s="1"/>
  <c r="B74" i="44"/>
  <c r="C74" i="44"/>
  <c r="D74" i="44" s="1"/>
  <c r="B75" i="44"/>
  <c r="C75" i="44"/>
  <c r="D75" i="44" s="1"/>
  <c r="B76" i="44"/>
  <c r="C76" i="44"/>
  <c r="D76" i="44" s="1"/>
  <c r="B77" i="44"/>
  <c r="C77" i="44"/>
  <c r="D77" i="44" s="1"/>
  <c r="B78" i="44"/>
  <c r="C78" i="44"/>
  <c r="D78" i="44" s="1"/>
  <c r="B79" i="44"/>
  <c r="C79" i="44"/>
  <c r="D79" i="44" s="1"/>
  <c r="B80" i="44"/>
  <c r="C80" i="44"/>
  <c r="D80" i="44" s="1"/>
  <c r="B81" i="44"/>
  <c r="C81" i="44"/>
  <c r="D81" i="44" s="1"/>
  <c r="B82" i="44"/>
  <c r="C82" i="44"/>
  <c r="D82" i="44" s="1"/>
  <c r="B83" i="44"/>
  <c r="C83" i="44"/>
  <c r="D83" i="44" s="1"/>
  <c r="B84" i="44"/>
  <c r="C84" i="44"/>
  <c r="D84" i="44" s="1"/>
  <c r="B85" i="44"/>
  <c r="C85" i="44"/>
  <c r="D85" i="44" s="1"/>
  <c r="B86" i="44"/>
  <c r="C86" i="44"/>
  <c r="D86" i="44" s="1"/>
  <c r="B87" i="44"/>
  <c r="C87" i="44"/>
  <c r="D87" i="44" s="1"/>
  <c r="B88" i="44"/>
  <c r="C88" i="44"/>
  <c r="D88" i="44" s="1"/>
  <c r="B89" i="44"/>
  <c r="C89" i="44"/>
  <c r="D89" i="44" s="1"/>
  <c r="B90" i="44"/>
  <c r="C90" i="44"/>
  <c r="D90" i="44" s="1"/>
  <c r="B91" i="44"/>
  <c r="C91" i="44"/>
  <c r="D91" i="44" s="1"/>
  <c r="B92" i="44"/>
  <c r="C92" i="44"/>
  <c r="D92" i="44" s="1"/>
  <c r="B93" i="44"/>
  <c r="C93" i="44"/>
  <c r="D93" i="44" s="1"/>
  <c r="B94" i="44"/>
  <c r="C94" i="44"/>
  <c r="D94" i="44" s="1"/>
  <c r="B95" i="44"/>
  <c r="C95" i="44"/>
  <c r="D95" i="44" s="1"/>
  <c r="B96" i="44"/>
  <c r="C96" i="44"/>
  <c r="D96" i="44" s="1"/>
  <c r="B97" i="44"/>
  <c r="C97" i="44"/>
  <c r="D97" i="44" s="1"/>
  <c r="B98" i="44"/>
  <c r="C98" i="44"/>
  <c r="D98" i="44" s="1"/>
  <c r="B99" i="44"/>
  <c r="C99" i="44"/>
  <c r="D99" i="44" s="1"/>
  <c r="B100" i="44"/>
  <c r="C100" i="44"/>
  <c r="D100" i="44" s="1"/>
  <c r="B101" i="44"/>
  <c r="C101" i="44"/>
  <c r="D101" i="44" s="1"/>
  <c r="B102" i="44"/>
  <c r="C102" i="44"/>
  <c r="D102" i="44" s="1"/>
  <c r="B103" i="44"/>
  <c r="C103" i="44"/>
  <c r="D103" i="44" s="1"/>
  <c r="B104" i="44"/>
  <c r="C104" i="44"/>
  <c r="D104" i="44" s="1"/>
  <c r="B105" i="44"/>
  <c r="C105" i="44"/>
  <c r="D105" i="44" s="1"/>
  <c r="B106" i="44"/>
  <c r="C106" i="44"/>
  <c r="D106" i="44" s="1"/>
  <c r="B107" i="44"/>
  <c r="C107" i="44"/>
  <c r="D107" i="44" s="1"/>
  <c r="B108" i="44"/>
  <c r="C108" i="44"/>
  <c r="D108" i="44" s="1"/>
  <c r="B109" i="44"/>
  <c r="C109" i="44"/>
  <c r="D109" i="44" s="1"/>
  <c r="B110" i="44"/>
  <c r="C110" i="44"/>
  <c r="D110" i="44" s="1"/>
  <c r="B111" i="44"/>
  <c r="C111" i="44"/>
  <c r="D111" i="44" s="1"/>
  <c r="B112" i="44"/>
  <c r="C112" i="44"/>
  <c r="D112" i="44" s="1"/>
  <c r="B113" i="44"/>
  <c r="C113" i="44"/>
  <c r="D113" i="44" s="1"/>
  <c r="B114" i="44"/>
  <c r="C114" i="44"/>
  <c r="D114" i="44" s="1"/>
  <c r="B115" i="44"/>
  <c r="C115" i="44"/>
  <c r="D115" i="44" s="1"/>
  <c r="B116" i="44"/>
  <c r="C116" i="44"/>
  <c r="D116" i="44" s="1"/>
  <c r="B117" i="44"/>
  <c r="C117" i="44"/>
  <c r="D117" i="44" s="1"/>
  <c r="B118" i="44"/>
  <c r="C118" i="44"/>
  <c r="D118" i="44" s="1"/>
  <c r="B119" i="44"/>
  <c r="C119" i="44"/>
  <c r="D119" i="44" s="1"/>
  <c r="B120" i="44"/>
  <c r="C120" i="44"/>
  <c r="D120" i="44" s="1"/>
  <c r="B121" i="44"/>
  <c r="C121" i="44"/>
  <c r="D121" i="44" s="1"/>
  <c r="B122" i="44"/>
  <c r="C122" i="44"/>
  <c r="D122" i="44" s="1"/>
  <c r="B123" i="44"/>
  <c r="C123" i="44"/>
  <c r="D123" i="44" s="1"/>
  <c r="B124" i="44"/>
  <c r="C124" i="44"/>
  <c r="D124" i="44" s="1"/>
  <c r="E12" i="44" s="1"/>
  <c r="B125" i="44"/>
  <c r="C125" i="44"/>
  <c r="D125" i="44" s="1"/>
  <c r="B126" i="44"/>
  <c r="C126" i="44"/>
  <c r="D126" i="44" s="1"/>
  <c r="B127" i="44"/>
  <c r="C127" i="44"/>
  <c r="D127" i="44" s="1"/>
  <c r="B128" i="44"/>
  <c r="C128" i="44"/>
  <c r="D128" i="44" s="1"/>
  <c r="B129" i="44"/>
  <c r="C129" i="44"/>
  <c r="D129" i="44" s="1"/>
  <c r="B130" i="44"/>
  <c r="C130" i="44"/>
  <c r="D130" i="44" s="1"/>
  <c r="B131" i="44"/>
  <c r="C131" i="44"/>
  <c r="D131" i="44" s="1"/>
  <c r="B132" i="44"/>
  <c r="C132" i="44"/>
  <c r="D132" i="44" s="1"/>
  <c r="B133" i="44"/>
  <c r="C133" i="44"/>
  <c r="D133" i="44" s="1"/>
  <c r="B134" i="44"/>
  <c r="C134" i="44"/>
  <c r="D134" i="44" s="1"/>
  <c r="B135" i="44"/>
  <c r="C135" i="44"/>
  <c r="D135" i="44" s="1"/>
  <c r="B136" i="44"/>
  <c r="C136" i="44"/>
  <c r="D136" i="44" s="1"/>
  <c r="B137" i="44"/>
  <c r="C137" i="44"/>
  <c r="D137" i="44" s="1"/>
  <c r="B138" i="44"/>
  <c r="C138" i="44"/>
  <c r="D138" i="44" s="1"/>
  <c r="B139" i="44"/>
  <c r="C139" i="44"/>
  <c r="D139" i="44" s="1"/>
  <c r="B140" i="44"/>
  <c r="C140" i="44"/>
  <c r="D140" i="44" s="1"/>
  <c r="B141" i="44"/>
  <c r="C141" i="44"/>
  <c r="D141" i="44" s="1"/>
  <c r="B142" i="44"/>
  <c r="C142" i="44"/>
  <c r="D142" i="44" s="1"/>
  <c r="B143" i="44"/>
  <c r="C143" i="44"/>
  <c r="D143" i="44" s="1"/>
  <c r="B144" i="44"/>
  <c r="C144" i="44"/>
  <c r="D144" i="44" s="1"/>
  <c r="B145" i="44"/>
  <c r="C145" i="44"/>
  <c r="D145" i="44" s="1"/>
  <c r="B146" i="44"/>
  <c r="C146" i="44"/>
  <c r="D146" i="44" s="1"/>
  <c r="B147" i="44"/>
  <c r="C147" i="44"/>
  <c r="D147" i="44" s="1"/>
  <c r="B148" i="44"/>
  <c r="C148" i="44"/>
  <c r="D148" i="44" s="1"/>
  <c r="B149" i="44"/>
  <c r="C149" i="44"/>
  <c r="D149" i="44" s="1"/>
  <c r="B150" i="44"/>
  <c r="C150" i="44"/>
  <c r="D150" i="44" s="1"/>
  <c r="B151" i="44"/>
  <c r="C151" i="44"/>
  <c r="D151" i="44" s="1"/>
  <c r="B152" i="44"/>
  <c r="C152" i="44"/>
  <c r="D152" i="44" s="1"/>
  <c r="B153" i="44"/>
  <c r="C153" i="44"/>
  <c r="D153" i="44" s="1"/>
  <c r="B154" i="44"/>
  <c r="C154" i="44"/>
  <c r="D154" i="44" s="1"/>
  <c r="B155" i="44"/>
  <c r="C155" i="44"/>
  <c r="D155" i="44" s="1"/>
  <c r="B156" i="44"/>
  <c r="C156" i="44"/>
  <c r="D156" i="44" s="1"/>
  <c r="B157" i="44"/>
  <c r="C157" i="44"/>
  <c r="D157" i="44" s="1"/>
  <c r="B158" i="44"/>
  <c r="C158" i="44"/>
  <c r="D158" i="44" s="1"/>
  <c r="B159" i="44"/>
  <c r="C159" i="44"/>
  <c r="D159" i="44" s="1"/>
  <c r="B160" i="44"/>
  <c r="C160" i="44"/>
  <c r="D160" i="44" s="1"/>
  <c r="B161" i="44"/>
  <c r="C161" i="44"/>
  <c r="D161" i="44" s="1"/>
  <c r="B162" i="44"/>
  <c r="C162" i="44"/>
  <c r="D162" i="44" s="1"/>
  <c r="B163" i="44"/>
  <c r="C163" i="44"/>
  <c r="D163" i="44" s="1"/>
  <c r="B164" i="44"/>
  <c r="C164" i="44"/>
  <c r="D164" i="44" s="1"/>
  <c r="B165" i="44"/>
  <c r="C165" i="44"/>
  <c r="D165" i="44" s="1"/>
  <c r="B166" i="44"/>
  <c r="C166" i="44"/>
  <c r="D166" i="44" s="1"/>
  <c r="B167" i="44"/>
  <c r="C167" i="44"/>
  <c r="D167" i="44" s="1"/>
  <c r="B168" i="44"/>
  <c r="C168" i="44"/>
  <c r="D168" i="44" s="1"/>
  <c r="B169" i="44"/>
  <c r="C169" i="44"/>
  <c r="D169" i="44" s="1"/>
  <c r="B170" i="44"/>
  <c r="C170" i="44"/>
  <c r="D170" i="44" s="1"/>
  <c r="B171" i="44"/>
  <c r="C171" i="44"/>
  <c r="D171" i="44" s="1"/>
  <c r="B172" i="44"/>
  <c r="C172" i="44"/>
  <c r="D172" i="44" s="1"/>
  <c r="B173" i="44"/>
  <c r="C173" i="44"/>
  <c r="D173" i="44" s="1"/>
  <c r="B174" i="44"/>
  <c r="C174" i="44"/>
  <c r="D174" i="44" s="1"/>
  <c r="B175" i="44"/>
  <c r="C175" i="44"/>
  <c r="D175" i="44" s="1"/>
  <c r="B176" i="44"/>
  <c r="C176" i="44"/>
  <c r="D176" i="44" s="1"/>
  <c r="B177" i="44"/>
  <c r="C177" i="44"/>
  <c r="D177" i="44" s="1"/>
  <c r="B178" i="44"/>
  <c r="C178" i="44"/>
  <c r="D178" i="44" s="1"/>
  <c r="B179" i="44"/>
  <c r="C179" i="44"/>
  <c r="D179" i="44" s="1"/>
  <c r="B180" i="44"/>
  <c r="C180" i="44"/>
  <c r="D180" i="44" s="1"/>
  <c r="B181" i="44"/>
  <c r="C181" i="44"/>
  <c r="D181" i="44" s="1"/>
  <c r="B182" i="44"/>
  <c r="C182" i="44"/>
  <c r="D182" i="44" s="1"/>
  <c r="B183" i="44"/>
  <c r="C183" i="44"/>
  <c r="D183" i="44" s="1"/>
  <c r="B184" i="44"/>
  <c r="C184" i="44"/>
  <c r="D184" i="44" s="1"/>
  <c r="B185" i="44"/>
  <c r="C185" i="44"/>
  <c r="D185" i="44" s="1"/>
  <c r="B186" i="44"/>
  <c r="C186" i="44"/>
  <c r="D186" i="44" s="1"/>
  <c r="B187" i="44"/>
  <c r="C187" i="44"/>
  <c r="D187" i="44" s="1"/>
  <c r="B188" i="44"/>
  <c r="C188" i="44"/>
  <c r="D188" i="44" s="1"/>
  <c r="B189" i="44"/>
  <c r="C189" i="44"/>
  <c r="D189" i="44" s="1"/>
  <c r="B190" i="44"/>
  <c r="C190" i="44"/>
  <c r="D190" i="44" s="1"/>
  <c r="B191" i="44"/>
  <c r="C191" i="44"/>
  <c r="D191" i="44" s="1"/>
  <c r="B192" i="44"/>
  <c r="C192" i="44"/>
  <c r="D192" i="44" s="1"/>
  <c r="B193" i="44"/>
  <c r="C193" i="44"/>
  <c r="D193" i="44" s="1"/>
  <c r="B194" i="44"/>
  <c r="C194" i="44"/>
  <c r="D194" i="44" s="1"/>
  <c r="B195" i="44"/>
  <c r="C195" i="44"/>
  <c r="D195" i="44" s="1"/>
  <c r="B196" i="44"/>
  <c r="C196" i="44"/>
  <c r="D196" i="44" s="1"/>
  <c r="B197" i="44"/>
  <c r="C197" i="44"/>
  <c r="D197" i="44" s="1"/>
  <c r="B198" i="44"/>
  <c r="C198" i="44"/>
  <c r="D198" i="44" s="1"/>
  <c r="B199" i="44"/>
  <c r="C199" i="44"/>
  <c r="D199" i="44" s="1"/>
  <c r="B200" i="44"/>
  <c r="C200" i="44"/>
  <c r="D200" i="44" s="1"/>
  <c r="B201" i="44"/>
  <c r="C201" i="44"/>
  <c r="D201" i="44" s="1"/>
  <c r="B202" i="44"/>
  <c r="C202" i="44"/>
  <c r="D202" i="44" s="1"/>
  <c r="B203" i="44"/>
  <c r="C203" i="44"/>
  <c r="D203" i="44" s="1"/>
  <c r="B204" i="44"/>
  <c r="C204" i="44"/>
  <c r="D204" i="44" s="1"/>
  <c r="B205" i="44"/>
  <c r="C205" i="44"/>
  <c r="D205" i="44" s="1"/>
  <c r="B206" i="44"/>
  <c r="C206" i="44"/>
  <c r="D206" i="44" s="1"/>
  <c r="B207" i="44"/>
  <c r="C207" i="44"/>
  <c r="D207" i="44" s="1"/>
  <c r="B208" i="44"/>
  <c r="C208" i="44"/>
  <c r="D208" i="44" s="1"/>
  <c r="B209" i="44"/>
  <c r="C209" i="44"/>
  <c r="D209" i="44" s="1"/>
  <c r="B210" i="44"/>
  <c r="C210" i="44"/>
  <c r="D210" i="44" s="1"/>
  <c r="B211" i="44"/>
  <c r="C211" i="44"/>
  <c r="D211" i="44" s="1"/>
  <c r="B212" i="44"/>
  <c r="C212" i="44"/>
  <c r="D212" i="44" s="1"/>
  <c r="B213" i="44"/>
  <c r="C213" i="44"/>
  <c r="D213" i="44" s="1"/>
  <c r="B214" i="44"/>
  <c r="C214" i="44"/>
  <c r="D214" i="44" s="1"/>
  <c r="B215" i="44"/>
  <c r="C215" i="44"/>
  <c r="D215" i="44" s="1"/>
  <c r="B216" i="44"/>
  <c r="C216" i="44"/>
  <c r="D216" i="44" s="1"/>
  <c r="B217" i="44"/>
  <c r="C217" i="44"/>
  <c r="D217" i="44" s="1"/>
  <c r="B218" i="44"/>
  <c r="C218" i="44"/>
  <c r="D218" i="44" s="1"/>
  <c r="B219" i="44"/>
  <c r="C219" i="44"/>
  <c r="D219" i="44" s="1"/>
  <c r="B220" i="44"/>
  <c r="C220" i="44"/>
  <c r="D220" i="44" s="1"/>
  <c r="B221" i="44"/>
  <c r="C221" i="44"/>
  <c r="D221" i="44" s="1"/>
  <c r="B222" i="44"/>
  <c r="C222" i="44"/>
  <c r="D222" i="44" s="1"/>
  <c r="B223" i="44"/>
  <c r="C223" i="44"/>
  <c r="D223" i="44" s="1"/>
  <c r="B224" i="44"/>
  <c r="C224" i="44"/>
  <c r="D224" i="44" s="1"/>
  <c r="B225" i="44"/>
  <c r="C225" i="44"/>
  <c r="D225" i="44" s="1"/>
  <c r="B226" i="44"/>
  <c r="C226" i="44"/>
  <c r="D226" i="44" s="1"/>
  <c r="B227" i="44"/>
  <c r="C227" i="44"/>
  <c r="D227" i="44" s="1"/>
  <c r="B228" i="44"/>
  <c r="C228" i="44"/>
  <c r="D228" i="44" s="1"/>
  <c r="B229" i="44"/>
  <c r="C229" i="44"/>
  <c r="D229" i="44" s="1"/>
  <c r="B230" i="44"/>
  <c r="C230" i="44"/>
  <c r="D230" i="44" s="1"/>
  <c r="B231" i="44"/>
  <c r="C231" i="44"/>
  <c r="D231" i="44" s="1"/>
  <c r="B232" i="44"/>
  <c r="C232" i="44"/>
  <c r="D232" i="44" s="1"/>
  <c r="B233" i="44"/>
  <c r="C233" i="44"/>
  <c r="D233" i="44" s="1"/>
  <c r="B234" i="44"/>
  <c r="C234" i="44"/>
  <c r="D234" i="44" s="1"/>
  <c r="B235" i="44"/>
  <c r="C235" i="44"/>
  <c r="D235" i="44" s="1"/>
  <c r="B236" i="44"/>
  <c r="C236" i="44"/>
  <c r="D236" i="44" s="1"/>
  <c r="B237" i="44"/>
  <c r="C237" i="44"/>
  <c r="D237" i="44" s="1"/>
  <c r="B238" i="44"/>
  <c r="C238" i="44"/>
  <c r="D238" i="44" s="1"/>
  <c r="B239" i="44"/>
  <c r="C239" i="44"/>
  <c r="D239" i="44" s="1"/>
  <c r="B240" i="44"/>
  <c r="C240" i="44"/>
  <c r="D240" i="44" s="1"/>
  <c r="B241" i="44"/>
  <c r="C241" i="44"/>
  <c r="D241" i="44" s="1"/>
  <c r="B242" i="44"/>
  <c r="C242" i="44"/>
  <c r="D242" i="44" s="1"/>
  <c r="B243" i="44"/>
  <c r="C243" i="44"/>
  <c r="D243" i="44" s="1"/>
  <c r="B244" i="44"/>
  <c r="C244" i="44"/>
  <c r="D244" i="44" s="1"/>
  <c r="B245" i="44"/>
  <c r="C245" i="44"/>
  <c r="D245" i="44" s="1"/>
  <c r="B246" i="44"/>
  <c r="C246" i="44"/>
  <c r="D246" i="44" s="1"/>
  <c r="B247" i="44"/>
  <c r="C247" i="44"/>
  <c r="D247" i="44" s="1"/>
  <c r="B248" i="44"/>
  <c r="C248" i="44"/>
  <c r="D248" i="44" s="1"/>
  <c r="B249" i="44"/>
  <c r="C249" i="44"/>
  <c r="D249" i="44" s="1"/>
  <c r="B250" i="44"/>
  <c r="C250" i="44"/>
  <c r="D250" i="44" s="1"/>
  <c r="B251" i="44"/>
  <c r="C251" i="44"/>
  <c r="D251" i="44" s="1"/>
  <c r="B252" i="44"/>
  <c r="C252" i="44"/>
  <c r="D252" i="44" s="1"/>
  <c r="B253" i="44"/>
  <c r="C253" i="44"/>
  <c r="D253" i="44" s="1"/>
  <c r="B254" i="44"/>
  <c r="C254" i="44"/>
  <c r="D254" i="44" s="1"/>
  <c r="B255" i="44"/>
  <c r="C255" i="44"/>
  <c r="D255" i="44" s="1"/>
  <c r="B256" i="44"/>
  <c r="C256" i="44"/>
  <c r="D256" i="44" s="1"/>
  <c r="B257" i="44"/>
  <c r="C257" i="44"/>
  <c r="D257" i="44" s="1"/>
  <c r="B258" i="44"/>
  <c r="C258" i="44"/>
  <c r="D258" i="44" s="1"/>
  <c r="B259" i="44"/>
  <c r="C259" i="44"/>
  <c r="D259" i="44" s="1"/>
  <c r="B260" i="44"/>
  <c r="C260" i="44"/>
  <c r="D260" i="44" s="1"/>
  <c r="B261" i="44"/>
  <c r="C261" i="44"/>
  <c r="D261" i="44" s="1"/>
  <c r="B262" i="44"/>
  <c r="C262" i="44"/>
  <c r="D262" i="44" s="1"/>
  <c r="B263" i="44"/>
  <c r="C263" i="44"/>
  <c r="D263" i="44" s="1"/>
  <c r="B264" i="44"/>
  <c r="C264" i="44"/>
  <c r="D264" i="44" s="1"/>
  <c r="B265" i="44"/>
  <c r="C265" i="44"/>
  <c r="D265" i="44" s="1"/>
  <c r="B266" i="44"/>
  <c r="C266" i="44"/>
  <c r="D266" i="44" s="1"/>
  <c r="B267" i="44"/>
  <c r="C267" i="44"/>
  <c r="D267" i="44" s="1"/>
  <c r="B268" i="44"/>
  <c r="C268" i="44"/>
  <c r="D268" i="44" s="1"/>
  <c r="B269" i="44"/>
  <c r="C269" i="44"/>
  <c r="D269" i="44" s="1"/>
  <c r="B270" i="44"/>
  <c r="C270" i="44"/>
  <c r="D270" i="44" s="1"/>
  <c r="B271" i="44"/>
  <c r="C271" i="44"/>
  <c r="D271" i="44" s="1"/>
  <c r="B272" i="44"/>
  <c r="C272" i="44"/>
  <c r="D272" i="44" s="1"/>
  <c r="B273" i="44"/>
  <c r="C273" i="44"/>
  <c r="D273" i="44" s="1"/>
  <c r="B274" i="44"/>
  <c r="C274" i="44"/>
  <c r="D274" i="44" s="1"/>
  <c r="B275" i="44"/>
  <c r="C275" i="44"/>
  <c r="D275" i="44" s="1"/>
  <c r="B276" i="44"/>
  <c r="C276" i="44"/>
  <c r="D276" i="44" s="1"/>
  <c r="B277" i="44"/>
  <c r="C277" i="44"/>
  <c r="D277" i="44" s="1"/>
  <c r="B278" i="44"/>
  <c r="C278" i="44"/>
  <c r="D278" i="44" s="1"/>
  <c r="B279" i="44"/>
  <c r="C279" i="44"/>
  <c r="D279" i="44" s="1"/>
  <c r="B280" i="44"/>
  <c r="C280" i="44"/>
  <c r="D280" i="44" s="1"/>
  <c r="B281" i="44"/>
  <c r="C281" i="44"/>
  <c r="D281" i="44" s="1"/>
  <c r="B282" i="44"/>
  <c r="C282" i="44"/>
  <c r="D282" i="44" s="1"/>
  <c r="B283" i="44"/>
  <c r="C283" i="44"/>
  <c r="D283" i="44" s="1"/>
  <c r="B284" i="44"/>
  <c r="C284" i="44"/>
  <c r="D284" i="44" s="1"/>
  <c r="B285" i="44"/>
  <c r="C285" i="44"/>
  <c r="D285" i="44" s="1"/>
  <c r="B286" i="44"/>
  <c r="C286" i="44"/>
  <c r="D286" i="44" s="1"/>
  <c r="B287" i="44"/>
  <c r="C287" i="44"/>
  <c r="D287" i="44" s="1"/>
  <c r="B288" i="44"/>
  <c r="C288" i="44"/>
  <c r="D288" i="44" s="1"/>
  <c r="B289" i="44"/>
  <c r="C289" i="44"/>
  <c r="D289" i="44" s="1"/>
  <c r="B290" i="44"/>
  <c r="C290" i="44"/>
  <c r="D290" i="44" s="1"/>
  <c r="B291" i="44"/>
  <c r="C291" i="44"/>
  <c r="D291" i="44" s="1"/>
  <c r="B292" i="44"/>
  <c r="C292" i="44"/>
  <c r="D292" i="44" s="1"/>
  <c r="B293" i="44"/>
  <c r="C293" i="44"/>
  <c r="D293" i="44" s="1"/>
  <c r="B294" i="44"/>
  <c r="C294" i="44"/>
  <c r="D294" i="44" s="1"/>
  <c r="B295" i="44"/>
  <c r="C295" i="44"/>
  <c r="D295" i="44" s="1"/>
  <c r="B296" i="44"/>
  <c r="C296" i="44"/>
  <c r="D296" i="44" s="1"/>
  <c r="B297" i="44"/>
  <c r="C297" i="44"/>
  <c r="D297" i="44" s="1"/>
  <c r="B298" i="44"/>
  <c r="C298" i="44"/>
  <c r="D298" i="44" s="1"/>
  <c r="B299" i="44"/>
  <c r="C299" i="44"/>
  <c r="D299" i="44" s="1"/>
  <c r="B300" i="44"/>
  <c r="C300" i="44"/>
  <c r="D300" i="44" s="1"/>
  <c r="B301" i="44"/>
  <c r="C301" i="44"/>
  <c r="D301" i="44" s="1"/>
  <c r="B302" i="44"/>
  <c r="C302" i="44"/>
  <c r="D302" i="44" s="1"/>
  <c r="B303" i="44"/>
  <c r="C303" i="44"/>
  <c r="D303" i="44" s="1"/>
  <c r="B304" i="44"/>
  <c r="C304" i="44"/>
  <c r="D304" i="44" s="1"/>
  <c r="B305" i="44"/>
  <c r="C305" i="44"/>
  <c r="D305" i="44" s="1"/>
  <c r="B306" i="44"/>
  <c r="C306" i="44"/>
  <c r="D306" i="44" s="1"/>
  <c r="B307" i="44"/>
  <c r="C307" i="44"/>
  <c r="D307" i="44" s="1"/>
  <c r="B308" i="44"/>
  <c r="C308" i="44"/>
  <c r="D308" i="44" s="1"/>
  <c r="B309" i="44"/>
  <c r="C309" i="44"/>
  <c r="D309" i="44" s="1"/>
  <c r="B310" i="44"/>
  <c r="C310" i="44"/>
  <c r="D310" i="44" s="1"/>
  <c r="B311" i="44"/>
  <c r="C311" i="44"/>
  <c r="D311" i="44" s="1"/>
  <c r="B312" i="44"/>
  <c r="C312" i="44"/>
  <c r="D312" i="44" s="1"/>
  <c r="B313" i="44"/>
  <c r="C313" i="44"/>
  <c r="D313" i="44" s="1"/>
  <c r="B314" i="44"/>
  <c r="C314" i="44"/>
  <c r="D314" i="44" s="1"/>
  <c r="B315" i="44"/>
  <c r="C315" i="44"/>
  <c r="D315" i="44" s="1"/>
  <c r="B316" i="44"/>
  <c r="C316" i="44"/>
  <c r="D316" i="44" s="1"/>
  <c r="B317" i="44"/>
  <c r="C317" i="44"/>
  <c r="D317" i="44" s="1"/>
  <c r="B318" i="44"/>
  <c r="C318" i="44"/>
  <c r="D318" i="44" s="1"/>
  <c r="B319" i="44"/>
  <c r="C319" i="44"/>
  <c r="D319" i="44" s="1"/>
  <c r="B320" i="44"/>
  <c r="C320" i="44"/>
  <c r="D320" i="44" s="1"/>
  <c r="B321" i="44"/>
  <c r="C321" i="44"/>
  <c r="D321" i="44" s="1"/>
  <c r="B322" i="44"/>
  <c r="C322" i="44"/>
  <c r="D322" i="44" s="1"/>
  <c r="B323" i="44"/>
  <c r="C323" i="44"/>
  <c r="D323" i="44" s="1"/>
  <c r="B324" i="44"/>
  <c r="C324" i="44"/>
  <c r="D324" i="44" s="1"/>
  <c r="B325" i="44"/>
  <c r="C325" i="44"/>
  <c r="D325" i="44" s="1"/>
  <c r="B326" i="44"/>
  <c r="C326" i="44"/>
  <c r="D326" i="44" s="1"/>
  <c r="B327" i="44"/>
  <c r="C327" i="44"/>
  <c r="D327" i="44" s="1"/>
  <c r="B328" i="44"/>
  <c r="C328" i="44"/>
  <c r="D328" i="44" s="1"/>
  <c r="B329" i="44"/>
  <c r="C329" i="44"/>
  <c r="D329" i="44" s="1"/>
  <c r="B330" i="44"/>
  <c r="C330" i="44"/>
  <c r="D330" i="44" s="1"/>
  <c r="B331" i="44"/>
  <c r="C331" i="44"/>
  <c r="D331" i="44" s="1"/>
  <c r="B332" i="44"/>
  <c r="C332" i="44"/>
  <c r="D332" i="44" s="1"/>
  <c r="B333" i="44"/>
  <c r="C333" i="44"/>
  <c r="D333" i="44" s="1"/>
  <c r="B334" i="44"/>
  <c r="C334" i="44"/>
  <c r="D334" i="44" s="1"/>
  <c r="B335" i="44"/>
  <c r="C335" i="44"/>
  <c r="D335" i="44" s="1"/>
  <c r="B336" i="44"/>
  <c r="C336" i="44"/>
  <c r="D336" i="44" s="1"/>
  <c r="B337" i="44"/>
  <c r="C337" i="44"/>
  <c r="D337" i="44" s="1"/>
  <c r="B338" i="44"/>
  <c r="C338" i="44"/>
  <c r="D338" i="44" s="1"/>
  <c r="B339" i="44"/>
  <c r="C339" i="44"/>
  <c r="D339" i="44" s="1"/>
  <c r="B340" i="44"/>
  <c r="C340" i="44"/>
  <c r="D340" i="44" s="1"/>
  <c r="B341" i="44"/>
  <c r="C341" i="44"/>
  <c r="D341" i="44" s="1"/>
  <c r="B342" i="44"/>
  <c r="C342" i="44"/>
  <c r="D342" i="44" s="1"/>
  <c r="B343" i="44"/>
  <c r="C343" i="44"/>
  <c r="D343" i="44" s="1"/>
  <c r="B344" i="44"/>
  <c r="C344" i="44"/>
  <c r="D344" i="44" s="1"/>
  <c r="B345" i="44"/>
  <c r="C345" i="44"/>
  <c r="D345" i="44" s="1"/>
  <c r="B346" i="44"/>
  <c r="C346" i="44"/>
  <c r="D346" i="44" s="1"/>
  <c r="B347" i="44"/>
  <c r="C347" i="44"/>
  <c r="D347" i="44" s="1"/>
  <c r="B348" i="44"/>
  <c r="C348" i="44"/>
  <c r="D348" i="44" s="1"/>
  <c r="B349" i="44"/>
  <c r="C349" i="44"/>
  <c r="D349" i="44" s="1"/>
  <c r="B350" i="44"/>
  <c r="C350" i="44"/>
  <c r="D350" i="44" s="1"/>
  <c r="B351" i="44"/>
  <c r="C351" i="44"/>
  <c r="D351" i="44" s="1"/>
  <c r="B352" i="44"/>
  <c r="C352" i="44"/>
  <c r="D352" i="44" s="1"/>
  <c r="B353" i="44"/>
  <c r="C353" i="44"/>
  <c r="D353" i="44" s="1"/>
  <c r="B354" i="44"/>
  <c r="C354" i="44"/>
  <c r="D354" i="44" s="1"/>
  <c r="B355" i="44"/>
  <c r="C355" i="44"/>
  <c r="D355" i="44" s="1"/>
  <c r="B356" i="44"/>
  <c r="C356" i="44"/>
  <c r="D356" i="44" s="1"/>
  <c r="B357" i="44"/>
  <c r="C357" i="44"/>
  <c r="D357" i="44" s="1"/>
  <c r="B358" i="44"/>
  <c r="C358" i="44"/>
  <c r="D358" i="44" s="1"/>
  <c r="B359" i="44"/>
  <c r="C359" i="44"/>
  <c r="D359" i="44" s="1"/>
  <c r="B360" i="44"/>
  <c r="C360" i="44"/>
  <c r="D360" i="44" s="1"/>
  <c r="B361" i="44"/>
  <c r="C361" i="44"/>
  <c r="D361" i="44" s="1"/>
  <c r="B362" i="44"/>
  <c r="C362" i="44"/>
  <c r="D362" i="44" s="1"/>
  <c r="B363" i="44"/>
  <c r="C363" i="44"/>
  <c r="D363" i="44" s="1"/>
  <c r="B364" i="44"/>
  <c r="C364" i="44"/>
  <c r="D364" i="44" s="1"/>
  <c r="B365" i="44"/>
  <c r="C365" i="44"/>
  <c r="D365" i="44" s="1"/>
  <c r="B366" i="44"/>
  <c r="C366" i="44"/>
  <c r="D366" i="44" s="1"/>
  <c r="B367" i="44"/>
  <c r="C367" i="44"/>
  <c r="D367" i="44" s="1"/>
  <c r="B368" i="44"/>
  <c r="C368" i="44"/>
  <c r="D368" i="44" s="1"/>
  <c r="B369" i="44"/>
  <c r="C369" i="44"/>
  <c r="D369" i="44" s="1"/>
  <c r="B370" i="44"/>
  <c r="C370" i="44"/>
  <c r="D370" i="44" s="1"/>
  <c r="B371" i="44"/>
  <c r="C371" i="44"/>
  <c r="D371" i="44" s="1"/>
  <c r="B372" i="44"/>
  <c r="C372" i="44"/>
  <c r="D372" i="44" s="1"/>
  <c r="B373" i="44"/>
  <c r="C373" i="44"/>
  <c r="D373" i="44" s="1"/>
  <c r="B374" i="44"/>
  <c r="C374" i="44"/>
  <c r="D374" i="44"/>
  <c r="B375" i="44"/>
  <c r="C375" i="44"/>
  <c r="D375" i="44" s="1"/>
  <c r="B376" i="44"/>
  <c r="C376" i="44"/>
  <c r="D376" i="44" s="1"/>
  <c r="B377" i="44"/>
  <c r="C377" i="44"/>
  <c r="D377" i="44" s="1"/>
  <c r="B378" i="44"/>
  <c r="C378" i="44"/>
  <c r="D378" i="44" s="1"/>
  <c r="B379" i="44"/>
  <c r="C379" i="44"/>
  <c r="D379" i="44" s="1"/>
  <c r="B380" i="44"/>
  <c r="C380" i="44"/>
  <c r="D380" i="44" s="1"/>
  <c r="B381" i="44"/>
  <c r="C381" i="44"/>
  <c r="D381" i="44" s="1"/>
  <c r="B382" i="44"/>
  <c r="C382" i="44"/>
  <c r="D382" i="44" s="1"/>
  <c r="B383" i="44"/>
  <c r="C383" i="44"/>
  <c r="D383" i="44" s="1"/>
  <c r="B384" i="44"/>
  <c r="C384" i="44"/>
  <c r="D384" i="44" s="1"/>
  <c r="B385" i="44"/>
  <c r="C385" i="44"/>
  <c r="D385" i="44" s="1"/>
  <c r="B386" i="44"/>
  <c r="C386" i="44"/>
  <c r="D386" i="44" s="1"/>
  <c r="B387" i="44"/>
  <c r="C387" i="44"/>
  <c r="D387" i="44" s="1"/>
  <c r="B388" i="44"/>
  <c r="C388" i="44"/>
  <c r="D388" i="44" s="1"/>
  <c r="B389" i="44"/>
  <c r="C389" i="44"/>
  <c r="D389" i="44" s="1"/>
  <c r="B390" i="44"/>
  <c r="C390" i="44"/>
  <c r="D390" i="44" s="1"/>
  <c r="B391" i="44"/>
  <c r="C391" i="44"/>
  <c r="D391" i="44" s="1"/>
  <c r="B392" i="44"/>
  <c r="C392" i="44"/>
  <c r="D392" i="44" s="1"/>
  <c r="B393" i="44"/>
  <c r="C393" i="44"/>
  <c r="D393" i="44" s="1"/>
  <c r="B394" i="44"/>
  <c r="C394" i="44"/>
  <c r="D394" i="44" s="1"/>
  <c r="B395" i="44"/>
  <c r="C395" i="44"/>
  <c r="D395" i="44" s="1"/>
  <c r="B396" i="44"/>
  <c r="C396" i="44"/>
  <c r="D396" i="44" s="1"/>
  <c r="B397" i="44"/>
  <c r="C397" i="44"/>
  <c r="D397" i="44" s="1"/>
  <c r="B398" i="44"/>
  <c r="C398" i="44"/>
  <c r="D398" i="44" s="1"/>
  <c r="B399" i="44"/>
  <c r="C399" i="44"/>
  <c r="D399" i="44" s="1"/>
  <c r="B400" i="44"/>
  <c r="C400" i="44"/>
  <c r="D400" i="44" s="1"/>
  <c r="B401" i="44"/>
  <c r="C401" i="44"/>
  <c r="D401" i="44" s="1"/>
  <c r="B402" i="44"/>
  <c r="C402" i="44"/>
  <c r="D402" i="44" s="1"/>
  <c r="B403" i="44"/>
  <c r="C403" i="44"/>
  <c r="D403" i="44" s="1"/>
  <c r="AJ67" i="9"/>
  <c r="AJ67" i="10"/>
  <c r="AJ67" i="51"/>
  <c r="AJ67" i="11"/>
  <c r="AJ67" i="5"/>
  <c r="AJ67" i="13"/>
  <c r="AJ67" i="3"/>
  <c r="AJ67" i="12"/>
  <c r="AJ67" i="20"/>
  <c r="AJ67" i="6"/>
  <c r="AJ67" i="7"/>
  <c r="AJ67" i="4"/>
  <c r="AJ67" i="14"/>
  <c r="AJ67" i="21"/>
  <c r="AJ67" i="17"/>
  <c r="AJ67" i="39"/>
  <c r="AJ67" i="50"/>
  <c r="AJ67" i="18"/>
  <c r="AJ67" i="8"/>
  <c r="AP67" i="9"/>
  <c r="AP67" i="10"/>
  <c r="AP67" i="51"/>
  <c r="AP67" i="11"/>
  <c r="AP67" i="5"/>
  <c r="AP67" i="13"/>
  <c r="AP67" i="3"/>
  <c r="AP67" i="12"/>
  <c r="AP67" i="20"/>
  <c r="AP67" i="6"/>
  <c r="AP67" i="7"/>
  <c r="AP67" i="4"/>
  <c r="AP67" i="14"/>
  <c r="AP67" i="21"/>
  <c r="AP67" i="17"/>
  <c r="AP67" i="39"/>
  <c r="AP67" i="50"/>
  <c r="AP67" i="18"/>
  <c r="AP67" i="8"/>
  <c r="AV67" i="9"/>
  <c r="AV67" i="10"/>
  <c r="AV67" i="51"/>
  <c r="AV67" i="11"/>
  <c r="AV67" i="5"/>
  <c r="AV67" i="13"/>
  <c r="AV67" i="3"/>
  <c r="AV67" i="12"/>
  <c r="AV67" i="20"/>
  <c r="AV67" i="6"/>
  <c r="AV67" i="7"/>
  <c r="AV67" i="4"/>
  <c r="AV67" i="14"/>
  <c r="AV67" i="21"/>
  <c r="AV67" i="17"/>
  <c r="AV67" i="39"/>
  <c r="AV67" i="50"/>
  <c r="AV67" i="18"/>
  <c r="AV67" i="8"/>
  <c r="BB67" i="9"/>
  <c r="BB67" i="10"/>
  <c r="BB67" i="51"/>
  <c r="BB67" i="11"/>
  <c r="BB67" i="5"/>
  <c r="BB67" i="13"/>
  <c r="BB67" i="3"/>
  <c r="BB67" i="12"/>
  <c r="BB67" i="20"/>
  <c r="BB67" i="6"/>
  <c r="BB67" i="7"/>
  <c r="BB67" i="4"/>
  <c r="BB67" i="14"/>
  <c r="BB67" i="21"/>
  <c r="BB67" i="17"/>
  <c r="BB67" i="39"/>
  <c r="BB67" i="50"/>
  <c r="BB67" i="18"/>
  <c r="BB67" i="8"/>
  <c r="BH67" i="9"/>
  <c r="BH67" i="10"/>
  <c r="BH67" i="51"/>
  <c r="BH67" i="11"/>
  <c r="BH67" i="5"/>
  <c r="BH67" i="13"/>
  <c r="BH67" i="3"/>
  <c r="BH67" i="12"/>
  <c r="BH67" i="20"/>
  <c r="BH67" i="6"/>
  <c r="BH67" i="7"/>
  <c r="BH67" i="4"/>
  <c r="BH67" i="14"/>
  <c r="BH67" i="21"/>
  <c r="BH67" i="17"/>
  <c r="BH67" i="39"/>
  <c r="BH67" i="50"/>
  <c r="BH67" i="18"/>
  <c r="BH67" i="8"/>
  <c r="AV5" i="44"/>
  <c r="AW5" i="44"/>
  <c r="AX5" i="44"/>
  <c r="AY5" i="44"/>
  <c r="AZ5" i="44"/>
  <c r="BA5" i="44"/>
  <c r="BB5" i="44"/>
  <c r="BC5" i="44"/>
  <c r="BD5" i="44"/>
  <c r="BE5" i="44"/>
  <c r="BF5" i="44"/>
  <c r="BG5" i="44"/>
  <c r="BH5" i="44"/>
  <c r="BI5" i="44"/>
  <c r="BJ5" i="44"/>
  <c r="BK5" i="44"/>
  <c r="BL5" i="44"/>
  <c r="BM5" i="44"/>
  <c r="BN5" i="44"/>
  <c r="BO5" i="44"/>
  <c r="BP5" i="44"/>
  <c r="BQ5" i="44"/>
  <c r="BR5" i="44"/>
  <c r="BS5" i="44"/>
  <c r="BT5" i="44"/>
  <c r="BU5" i="44"/>
  <c r="BV5" i="44"/>
  <c r="BW5" i="44"/>
  <c r="BX5" i="44"/>
  <c r="BY5" i="44"/>
  <c r="BZ5" i="44"/>
  <c r="CA5" i="44"/>
  <c r="CB5" i="44"/>
  <c r="CC5" i="44"/>
  <c r="CD5" i="44"/>
  <c r="CE5" i="44"/>
  <c r="CF5" i="44"/>
  <c r="CG5" i="44"/>
  <c r="CH5" i="44"/>
  <c r="CI5" i="44"/>
  <c r="CJ5" i="44"/>
  <c r="CK5" i="44"/>
  <c r="CL5" i="44"/>
  <c r="CM5" i="44"/>
  <c r="CN5" i="44"/>
  <c r="CO5" i="44"/>
  <c r="CP5" i="44"/>
  <c r="CQ5" i="44"/>
  <c r="CR5" i="44"/>
  <c r="CS5" i="44"/>
  <c r="CT5" i="44"/>
  <c r="AU5" i="44"/>
  <c r="E8" i="44" l="1"/>
  <c r="E7" i="44"/>
  <c r="E11" i="44"/>
  <c r="E9" i="44"/>
  <c r="E10" i="44"/>
  <c r="B629" i="43"/>
  <c r="A629" i="43" s="1"/>
  <c r="B630" i="43"/>
  <c r="A630" i="43" s="1"/>
  <c r="B631" i="43"/>
  <c r="A631" i="43" s="1"/>
  <c r="B632" i="43"/>
  <c r="A632" i="43" s="1"/>
  <c r="B633" i="43"/>
  <c r="A633" i="43" s="1"/>
  <c r="B634" i="43"/>
  <c r="A634" i="43" s="1"/>
  <c r="B635" i="43"/>
  <c r="A635" i="43" s="1"/>
  <c r="B636" i="43"/>
  <c r="A636" i="43" s="1"/>
  <c r="B637" i="43"/>
  <c r="A637" i="43" s="1"/>
  <c r="B638" i="43"/>
  <c r="A638" i="43" s="1"/>
  <c r="B639" i="43"/>
  <c r="A639" i="43" s="1"/>
  <c r="B640" i="43"/>
  <c r="A640" i="43" s="1"/>
  <c r="B641" i="43"/>
  <c r="A641" i="43" s="1"/>
  <c r="B642" i="43"/>
  <c r="A642" i="43" s="1"/>
  <c r="B643" i="43"/>
  <c r="A643" i="43" s="1"/>
  <c r="B644" i="43"/>
  <c r="A644" i="43" s="1"/>
  <c r="B645" i="43"/>
  <c r="A645" i="43" s="1"/>
  <c r="B646" i="43"/>
  <c r="A646" i="43" s="1"/>
  <c r="B647" i="43"/>
  <c r="A647" i="43" s="1"/>
  <c r="B648" i="43"/>
  <c r="A648" i="43" s="1"/>
  <c r="B649" i="43"/>
  <c r="A649" i="43" s="1"/>
  <c r="B650" i="43"/>
  <c r="A650" i="43" s="1"/>
  <c r="B651" i="43"/>
  <c r="A651" i="43" s="1"/>
  <c r="B652" i="43"/>
  <c r="A652" i="43" s="1"/>
  <c r="B653" i="43"/>
  <c r="A653" i="43" s="1"/>
  <c r="B654" i="43"/>
  <c r="A654" i="43" s="1"/>
  <c r="CA70" i="51" l="1"/>
  <c r="BZ70" i="51"/>
  <c r="BY70" i="51"/>
  <c r="BX70" i="51"/>
  <c r="BW70" i="51"/>
  <c r="BV70" i="51"/>
  <c r="BU70" i="51"/>
  <c r="BT70" i="51"/>
  <c r="BS70" i="51"/>
  <c r="BQ70" i="51"/>
  <c r="BN70" i="51"/>
  <c r="V70" i="51"/>
  <c r="D70" i="51" s="1"/>
  <c r="J54" i="51" s="1"/>
  <c r="K54" i="51" s="1"/>
  <c r="U70" i="51"/>
  <c r="N70" i="51"/>
  <c r="J70" i="51"/>
  <c r="BM67" i="51"/>
  <c r="BL67" i="51"/>
  <c r="BK67" i="51"/>
  <c r="BJ67" i="51"/>
  <c r="BI67" i="51"/>
  <c r="BG67" i="51"/>
  <c r="BF67" i="51"/>
  <c r="BE67" i="51"/>
  <c r="BD67" i="51"/>
  <c r="BC67" i="51"/>
  <c r="BA67" i="51"/>
  <c r="AZ67" i="51"/>
  <c r="AY67" i="51"/>
  <c r="AX67" i="51"/>
  <c r="AW67" i="51"/>
  <c r="AU67" i="51"/>
  <c r="AT67" i="51"/>
  <c r="AS67" i="51"/>
  <c r="AR67" i="51"/>
  <c r="AQ67" i="51"/>
  <c r="AO67" i="51"/>
  <c r="AN67" i="51"/>
  <c r="AM67" i="51"/>
  <c r="AL67" i="51"/>
  <c r="AK67" i="51"/>
  <c r="I20" i="51"/>
  <c r="BO70" i="51" s="1"/>
  <c r="C20" i="51"/>
  <c r="A70" i="51" s="1"/>
  <c r="I18" i="51"/>
  <c r="A1" i="51" s="1"/>
  <c r="G29" i="51" l="1"/>
  <c r="BP70" i="51"/>
  <c r="C70" i="51"/>
  <c r="J53" i="51" s="1"/>
  <c r="J55" i="51" s="1"/>
  <c r="CB70" i="51" s="1"/>
  <c r="A30" i="51"/>
  <c r="K37" i="6"/>
  <c r="I70" i="6" s="1"/>
  <c r="K53" i="51" l="1"/>
  <c r="K55" i="51" s="1"/>
  <c r="K70" i="6"/>
  <c r="J38" i="50"/>
  <c r="H70" i="50" l="1"/>
  <c r="G70" i="50"/>
  <c r="B590" i="43" l="1"/>
  <c r="A590" i="43" s="1"/>
  <c r="B591" i="43"/>
  <c r="A591" i="43" s="1"/>
  <c r="B592" i="43"/>
  <c r="A592" i="43" s="1"/>
  <c r="B593" i="43"/>
  <c r="A593" i="43" s="1"/>
  <c r="B594" i="43"/>
  <c r="A594" i="43" s="1"/>
  <c r="B595" i="43"/>
  <c r="A595" i="43" s="1"/>
  <c r="B596" i="43"/>
  <c r="A596" i="43" s="1"/>
  <c r="B597" i="43"/>
  <c r="A597" i="43" s="1"/>
  <c r="B598" i="43"/>
  <c r="A598" i="43" s="1"/>
  <c r="B599" i="43"/>
  <c r="A599" i="43" s="1"/>
  <c r="B600" i="43"/>
  <c r="A600" i="43" s="1"/>
  <c r="B601" i="43"/>
  <c r="A601" i="43" s="1"/>
  <c r="B602" i="43"/>
  <c r="A602" i="43" s="1"/>
  <c r="B603" i="43"/>
  <c r="A603" i="43" s="1"/>
  <c r="B604" i="43"/>
  <c r="A604" i="43" s="1"/>
  <c r="B605" i="43"/>
  <c r="A605" i="43" s="1"/>
  <c r="B606" i="43"/>
  <c r="A606" i="43" s="1"/>
  <c r="B607" i="43"/>
  <c r="A607" i="43" s="1"/>
  <c r="B608" i="43"/>
  <c r="A608" i="43" s="1"/>
  <c r="B609" i="43"/>
  <c r="A609" i="43" s="1"/>
  <c r="B610" i="43"/>
  <c r="A610" i="43" s="1"/>
  <c r="B611" i="43"/>
  <c r="A611" i="43" s="1"/>
  <c r="B612" i="43"/>
  <c r="A612" i="43" s="1"/>
  <c r="B613" i="43"/>
  <c r="A613" i="43" s="1"/>
  <c r="B614" i="43"/>
  <c r="A614" i="43" s="1"/>
  <c r="B615" i="43"/>
  <c r="A615" i="43" s="1"/>
  <c r="B616" i="43"/>
  <c r="A616" i="43" s="1"/>
  <c r="B617" i="43"/>
  <c r="A617" i="43" s="1"/>
  <c r="B618" i="43"/>
  <c r="A618" i="43" s="1"/>
  <c r="B619" i="43"/>
  <c r="A619" i="43" s="1"/>
  <c r="B620" i="43"/>
  <c r="A620" i="43" s="1"/>
  <c r="B621" i="43"/>
  <c r="A621" i="43" s="1"/>
  <c r="B622" i="43"/>
  <c r="A622" i="43" s="1"/>
  <c r="B623" i="43"/>
  <c r="A623" i="43" s="1"/>
  <c r="B624" i="43"/>
  <c r="A624" i="43" s="1"/>
  <c r="B625" i="43"/>
  <c r="A625" i="43" s="1"/>
  <c r="B626" i="43"/>
  <c r="A626" i="43" s="1"/>
  <c r="B627" i="43"/>
  <c r="A627" i="43" s="1"/>
  <c r="B628" i="43"/>
  <c r="A628" i="43" s="1"/>
  <c r="C16" i="50" l="1"/>
  <c r="U70" i="50" l="1"/>
  <c r="CA70" i="50"/>
  <c r="BZ70" i="50"/>
  <c r="BY70" i="50"/>
  <c r="BX70" i="50"/>
  <c r="BW70" i="50"/>
  <c r="BV70" i="50"/>
  <c r="BU70" i="50"/>
  <c r="BT70" i="50"/>
  <c r="BS70" i="50"/>
  <c r="BQ70" i="50"/>
  <c r="BN70" i="50"/>
  <c r="Y70" i="50"/>
  <c r="J53" i="50"/>
  <c r="N70" i="50"/>
  <c r="J54" i="50"/>
  <c r="K54" i="50" s="1"/>
  <c r="F70" i="50"/>
  <c r="BM67" i="50"/>
  <c r="BL67" i="50"/>
  <c r="BK67" i="50"/>
  <c r="BJ67" i="50"/>
  <c r="BI67" i="50"/>
  <c r="BG67" i="50"/>
  <c r="BF67" i="50"/>
  <c r="BE67" i="50"/>
  <c r="BD67" i="50"/>
  <c r="BC67" i="50"/>
  <c r="BA67" i="50"/>
  <c r="AZ67" i="50"/>
  <c r="AY67" i="50"/>
  <c r="AX67" i="50"/>
  <c r="AW67" i="50"/>
  <c r="AU67" i="50"/>
  <c r="AT67" i="50"/>
  <c r="AS67" i="50"/>
  <c r="AR67" i="50"/>
  <c r="AQ67" i="50"/>
  <c r="AO67" i="50"/>
  <c r="AN67" i="50"/>
  <c r="AM67" i="50"/>
  <c r="AL67" i="50"/>
  <c r="AK67" i="50"/>
  <c r="O31" i="50"/>
  <c r="P31" i="50" s="1"/>
  <c r="Q31" i="50" s="1"/>
  <c r="R31" i="50" s="1"/>
  <c r="D26" i="50"/>
  <c r="R26" i="50"/>
  <c r="R27" i="50" s="1"/>
  <c r="Q26" i="50"/>
  <c r="Q27" i="50" s="1"/>
  <c r="P26" i="50"/>
  <c r="P27" i="50" s="1"/>
  <c r="O26" i="50"/>
  <c r="O27" i="50" s="1"/>
  <c r="N26" i="50"/>
  <c r="N27" i="50" s="1"/>
  <c r="I18" i="50"/>
  <c r="C18" i="50"/>
  <c r="A70" i="50" s="1"/>
  <c r="BO70" i="50" l="1"/>
  <c r="BM70" i="50"/>
  <c r="BL70" i="50"/>
  <c r="BK70" i="50"/>
  <c r="BJ70" i="50"/>
  <c r="BI70" i="50"/>
  <c r="BH70" i="50"/>
  <c r="K53" i="50"/>
  <c r="K55" i="50" s="1"/>
  <c r="J55" i="50"/>
  <c r="CB70" i="50" s="1"/>
  <c r="N30" i="50"/>
  <c r="O30" i="50" s="1"/>
  <c r="P30" i="50" s="1"/>
  <c r="Q30" i="50" s="1"/>
  <c r="R30" i="50" s="1"/>
  <c r="BP70" i="50"/>
  <c r="H25" i="50"/>
  <c r="H24" i="50"/>
  <c r="C26" i="50"/>
  <c r="D34" i="50" l="1"/>
  <c r="E31" i="50"/>
  <c r="C31" i="50"/>
  <c r="E34" i="50"/>
  <c r="C32" i="50"/>
  <c r="C34" i="50"/>
  <c r="F33" i="50"/>
  <c r="D31" i="50"/>
  <c r="E33" i="50"/>
  <c r="K25" i="50"/>
  <c r="E35" i="50"/>
  <c r="C33" i="50"/>
  <c r="F32" i="50"/>
  <c r="D35" i="50"/>
  <c r="E32" i="50"/>
  <c r="F34" i="50"/>
  <c r="F31" i="50"/>
  <c r="F35" i="50"/>
  <c r="D33" i="50"/>
  <c r="J25" i="50"/>
  <c r="C35" i="50"/>
  <c r="D32" i="50"/>
  <c r="O28" i="50"/>
  <c r="H32" i="50" s="1"/>
  <c r="N28" i="50"/>
  <c r="R28" i="50"/>
  <c r="K31" i="50" s="1"/>
  <c r="P28" i="50"/>
  <c r="I34" i="50" s="1"/>
  <c r="Q28" i="50"/>
  <c r="J34" i="50" s="1"/>
  <c r="K26" i="50" l="1"/>
  <c r="K70" i="50"/>
  <c r="I33" i="50"/>
  <c r="I32" i="50"/>
  <c r="H34" i="50"/>
  <c r="K33" i="50"/>
  <c r="K32" i="50"/>
  <c r="K35" i="50"/>
  <c r="J35" i="50"/>
  <c r="K34" i="50"/>
  <c r="H31" i="50"/>
  <c r="J32" i="50"/>
  <c r="J31" i="50"/>
  <c r="H35" i="50"/>
  <c r="J33" i="50"/>
  <c r="H33" i="50"/>
  <c r="I35" i="50"/>
  <c r="I31" i="50"/>
  <c r="B6" i="43"/>
  <c r="B7" i="43"/>
  <c r="B8" i="43"/>
  <c r="B9" i="43"/>
  <c r="B10" i="43"/>
  <c r="B11" i="43"/>
  <c r="B12" i="43"/>
  <c r="B13" i="43"/>
  <c r="B14" i="43"/>
  <c r="B15" i="43"/>
  <c r="B16" i="43"/>
  <c r="B17" i="43"/>
  <c r="B18" i="43"/>
  <c r="B19" i="43"/>
  <c r="B20" i="43"/>
  <c r="B21" i="43"/>
  <c r="B22" i="43"/>
  <c r="B23" i="43"/>
  <c r="B24" i="43"/>
  <c r="B25" i="43"/>
  <c r="B26" i="43"/>
  <c r="B27" i="43"/>
  <c r="B28" i="43"/>
  <c r="B29" i="43"/>
  <c r="B30" i="43"/>
  <c r="B31" i="43"/>
  <c r="B32" i="43"/>
  <c r="B33" i="43"/>
  <c r="B34" i="43"/>
  <c r="B35" i="43"/>
  <c r="B36" i="43"/>
  <c r="B37" i="43"/>
  <c r="B38" i="43"/>
  <c r="B39" i="43"/>
  <c r="B40" i="43"/>
  <c r="B41" i="43"/>
  <c r="B42" i="43"/>
  <c r="B43" i="43"/>
  <c r="B44" i="43"/>
  <c r="B45" i="43"/>
  <c r="B46" i="43"/>
  <c r="B47" i="43"/>
  <c r="B48" i="43"/>
  <c r="B49" i="43"/>
  <c r="B50" i="43"/>
  <c r="B51" i="43"/>
  <c r="B52" i="43"/>
  <c r="B53" i="43"/>
  <c r="B54" i="43"/>
  <c r="B55" i="43"/>
  <c r="B56" i="43"/>
  <c r="B57" i="43"/>
  <c r="B58" i="43"/>
  <c r="B59" i="43"/>
  <c r="B60" i="43"/>
  <c r="B61" i="43"/>
  <c r="B62" i="43"/>
  <c r="B63" i="43"/>
  <c r="B64" i="43"/>
  <c r="B65" i="43"/>
  <c r="B66" i="43"/>
  <c r="B67" i="43"/>
  <c r="B68" i="43"/>
  <c r="B69" i="43"/>
  <c r="B70" i="43"/>
  <c r="B71" i="43"/>
  <c r="B72" i="43"/>
  <c r="B73" i="43"/>
  <c r="B74" i="43"/>
  <c r="B75" i="43"/>
  <c r="B76" i="43"/>
  <c r="B77" i="43"/>
  <c r="B78" i="43"/>
  <c r="B79" i="43"/>
  <c r="B80" i="43"/>
  <c r="B81" i="43"/>
  <c r="B82" i="43"/>
  <c r="B83" i="43"/>
  <c r="B84" i="43"/>
  <c r="B85" i="43"/>
  <c r="B86" i="43"/>
  <c r="B87" i="43"/>
  <c r="B88" i="43"/>
  <c r="B89" i="43"/>
  <c r="B90" i="43"/>
  <c r="B91" i="43"/>
  <c r="B92" i="43"/>
  <c r="B93" i="43"/>
  <c r="B94" i="43"/>
  <c r="B95" i="43"/>
  <c r="B96" i="43"/>
  <c r="B97" i="43"/>
  <c r="B98" i="43"/>
  <c r="B99" i="43"/>
  <c r="B100" i="43"/>
  <c r="B101" i="43"/>
  <c r="B102" i="43"/>
  <c r="B103" i="43"/>
  <c r="B104" i="43"/>
  <c r="B105" i="43"/>
  <c r="B106" i="43"/>
  <c r="B107" i="43"/>
  <c r="B108" i="43"/>
  <c r="B109" i="43"/>
  <c r="B110" i="43"/>
  <c r="B111" i="43"/>
  <c r="B112" i="43"/>
  <c r="B113" i="43"/>
  <c r="B114" i="43"/>
  <c r="B115" i="43"/>
  <c r="B116" i="43"/>
  <c r="B117" i="43"/>
  <c r="B118" i="43"/>
  <c r="B119" i="43"/>
  <c r="B120" i="43"/>
  <c r="B121" i="43"/>
  <c r="B122" i="43"/>
  <c r="B123" i="43"/>
  <c r="B124" i="43"/>
  <c r="B125" i="43"/>
  <c r="B126" i="43"/>
  <c r="B127" i="43"/>
  <c r="B128" i="43"/>
  <c r="B129" i="43"/>
  <c r="B130" i="43"/>
  <c r="B131" i="43"/>
  <c r="B132" i="43"/>
  <c r="B133" i="43"/>
  <c r="B134" i="43"/>
  <c r="B135" i="43"/>
  <c r="B136" i="43"/>
  <c r="B137" i="43"/>
  <c r="B138" i="43"/>
  <c r="B139" i="43"/>
  <c r="B140" i="43"/>
  <c r="B141" i="43"/>
  <c r="B142" i="43"/>
  <c r="B143" i="43"/>
  <c r="B144" i="43"/>
  <c r="B145" i="43"/>
  <c r="B146" i="43"/>
  <c r="B147" i="43"/>
  <c r="B148" i="43"/>
  <c r="B149" i="43"/>
  <c r="B150" i="43"/>
  <c r="B151" i="43"/>
  <c r="B152" i="43"/>
  <c r="B153" i="43"/>
  <c r="B154" i="43"/>
  <c r="B155" i="43"/>
  <c r="B156" i="43"/>
  <c r="B157" i="43"/>
  <c r="B158" i="43"/>
  <c r="B159" i="43"/>
  <c r="B160" i="43"/>
  <c r="B161" i="43"/>
  <c r="B162" i="43"/>
  <c r="B163" i="43"/>
  <c r="B164" i="43"/>
  <c r="B165" i="43"/>
  <c r="B166" i="43"/>
  <c r="B167" i="43"/>
  <c r="B168" i="43"/>
  <c r="B169" i="43"/>
  <c r="B170" i="43"/>
  <c r="B171" i="43"/>
  <c r="B172" i="43"/>
  <c r="B173" i="43"/>
  <c r="B174" i="43"/>
  <c r="B175" i="43"/>
  <c r="B176" i="43"/>
  <c r="B177" i="43"/>
  <c r="B178" i="43"/>
  <c r="B179" i="43"/>
  <c r="B180" i="43"/>
  <c r="B181" i="43"/>
  <c r="B182" i="43"/>
  <c r="B183" i="43"/>
  <c r="B184" i="43"/>
  <c r="B185" i="43"/>
  <c r="B186" i="43"/>
  <c r="B187" i="43"/>
  <c r="B188" i="43"/>
  <c r="B189" i="43"/>
  <c r="B190" i="43"/>
  <c r="B191" i="43"/>
  <c r="B192" i="43"/>
  <c r="B193" i="43"/>
  <c r="B194" i="43"/>
  <c r="B195" i="43"/>
  <c r="B196" i="43"/>
  <c r="B197" i="43"/>
  <c r="B198" i="43"/>
  <c r="B199" i="43"/>
  <c r="B200" i="43"/>
  <c r="B201" i="43"/>
  <c r="B202" i="43"/>
  <c r="B203" i="43"/>
  <c r="B204" i="43"/>
  <c r="B205" i="43"/>
  <c r="B206" i="43"/>
  <c r="B207" i="43"/>
  <c r="B208" i="43"/>
  <c r="B209" i="43"/>
  <c r="B210" i="43"/>
  <c r="B211" i="43"/>
  <c r="B212" i="43"/>
  <c r="B213" i="43"/>
  <c r="B214" i="43"/>
  <c r="B215" i="43"/>
  <c r="B216" i="43"/>
  <c r="B217" i="43"/>
  <c r="B218" i="43"/>
  <c r="B219" i="43"/>
  <c r="B220" i="43"/>
  <c r="B221" i="43"/>
  <c r="B222" i="43"/>
  <c r="B223" i="43"/>
  <c r="B224" i="43"/>
  <c r="B225" i="43"/>
  <c r="B226" i="43"/>
  <c r="B227" i="43"/>
  <c r="B228" i="43"/>
  <c r="B229" i="43"/>
  <c r="B230" i="43"/>
  <c r="B231" i="43"/>
  <c r="B232" i="43"/>
  <c r="B233" i="43"/>
  <c r="B234" i="43"/>
  <c r="B235" i="43"/>
  <c r="B236" i="43"/>
  <c r="B237" i="43"/>
  <c r="B238" i="43"/>
  <c r="B239" i="43"/>
  <c r="B240" i="43"/>
  <c r="B241" i="43"/>
  <c r="B242" i="43"/>
  <c r="B243" i="43"/>
  <c r="B244" i="43"/>
  <c r="B245" i="43"/>
  <c r="B246" i="43"/>
  <c r="B247" i="43"/>
  <c r="B248" i="43"/>
  <c r="B249" i="43"/>
  <c r="B250" i="43"/>
  <c r="B251" i="43"/>
  <c r="B252" i="43"/>
  <c r="B253" i="43"/>
  <c r="B254" i="43"/>
  <c r="B255" i="43"/>
  <c r="B256" i="43"/>
  <c r="B257" i="43"/>
  <c r="B258" i="43"/>
  <c r="B259" i="43"/>
  <c r="B260" i="43"/>
  <c r="B261" i="43"/>
  <c r="B262" i="43"/>
  <c r="B263" i="43"/>
  <c r="B264" i="43"/>
  <c r="B265" i="43"/>
  <c r="B266" i="43"/>
  <c r="B267" i="43"/>
  <c r="B268" i="43"/>
  <c r="B269" i="43"/>
  <c r="B270" i="43"/>
  <c r="B271" i="43"/>
  <c r="B272" i="43"/>
  <c r="B273" i="43"/>
  <c r="B274" i="43"/>
  <c r="B275" i="43"/>
  <c r="B276" i="43"/>
  <c r="B277" i="43"/>
  <c r="B278" i="43"/>
  <c r="B279" i="43"/>
  <c r="B280" i="43"/>
  <c r="B281" i="43"/>
  <c r="B282" i="43"/>
  <c r="B283" i="43"/>
  <c r="B284" i="43"/>
  <c r="B285" i="43"/>
  <c r="B286" i="43"/>
  <c r="B287" i="43"/>
  <c r="B288" i="43"/>
  <c r="B289" i="43"/>
  <c r="B290" i="43"/>
  <c r="B291" i="43"/>
  <c r="B292" i="43"/>
  <c r="B293" i="43"/>
  <c r="B294" i="43"/>
  <c r="B295" i="43"/>
  <c r="B296" i="43"/>
  <c r="B297" i="43"/>
  <c r="B298" i="43"/>
  <c r="B299" i="43"/>
  <c r="B300" i="43"/>
  <c r="B301" i="43"/>
  <c r="B302" i="43"/>
  <c r="B303" i="43"/>
  <c r="B304" i="43"/>
  <c r="B305" i="43"/>
  <c r="B306" i="43"/>
  <c r="B307" i="43"/>
  <c r="B308" i="43"/>
  <c r="B309" i="43"/>
  <c r="B310" i="43"/>
  <c r="B311" i="43"/>
  <c r="B312" i="43"/>
  <c r="B313" i="43"/>
  <c r="B314" i="43"/>
  <c r="B315" i="43"/>
  <c r="B316" i="43"/>
  <c r="B317" i="43"/>
  <c r="B318" i="43"/>
  <c r="B319" i="43"/>
  <c r="B320" i="43"/>
  <c r="B321" i="43"/>
  <c r="B322" i="43"/>
  <c r="B323" i="43"/>
  <c r="B324" i="43"/>
  <c r="B325" i="43"/>
  <c r="B326" i="43"/>
  <c r="B327" i="43"/>
  <c r="B328" i="43"/>
  <c r="B329" i="43"/>
  <c r="B330" i="43"/>
  <c r="B331" i="43"/>
  <c r="B332" i="43"/>
  <c r="B333" i="43"/>
  <c r="B334" i="43"/>
  <c r="B335" i="43"/>
  <c r="B336" i="43"/>
  <c r="B337" i="43"/>
  <c r="B338" i="43"/>
  <c r="B339" i="43"/>
  <c r="B340" i="43"/>
  <c r="B341" i="43"/>
  <c r="B342" i="43"/>
  <c r="B343" i="43"/>
  <c r="B344" i="43"/>
  <c r="B345" i="43"/>
  <c r="B346" i="43"/>
  <c r="B347" i="43"/>
  <c r="B348" i="43"/>
  <c r="B349" i="43"/>
  <c r="B350" i="43"/>
  <c r="B351" i="43"/>
  <c r="B352" i="43"/>
  <c r="B353" i="43"/>
  <c r="B354" i="43"/>
  <c r="B355" i="43"/>
  <c r="B356" i="43"/>
  <c r="B357" i="43"/>
  <c r="B358" i="43"/>
  <c r="B359" i="43"/>
  <c r="B360" i="43"/>
  <c r="B361" i="43"/>
  <c r="B362" i="43"/>
  <c r="B363" i="43"/>
  <c r="B364" i="43"/>
  <c r="B365" i="43"/>
  <c r="B366" i="43"/>
  <c r="B367" i="43"/>
  <c r="B368" i="43"/>
  <c r="B369" i="43"/>
  <c r="B370" i="43"/>
  <c r="B371" i="43"/>
  <c r="B372" i="43"/>
  <c r="B373" i="43"/>
  <c r="B374" i="43"/>
  <c r="B375" i="43"/>
  <c r="B376" i="43"/>
  <c r="B377" i="43"/>
  <c r="B378" i="43"/>
  <c r="B379" i="43"/>
  <c r="B380" i="43"/>
  <c r="B381" i="43"/>
  <c r="B382" i="43"/>
  <c r="B383" i="43"/>
  <c r="B384" i="43"/>
  <c r="B385" i="43"/>
  <c r="B386" i="43"/>
  <c r="B387" i="43"/>
  <c r="B388" i="43"/>
  <c r="B389" i="43"/>
  <c r="B390" i="43"/>
  <c r="B391" i="43"/>
  <c r="B392" i="43"/>
  <c r="B393" i="43"/>
  <c r="B394" i="43"/>
  <c r="B395" i="43"/>
  <c r="B396" i="43"/>
  <c r="B397" i="43"/>
  <c r="B398" i="43"/>
  <c r="B399" i="43"/>
  <c r="B400" i="43"/>
  <c r="B401" i="43"/>
  <c r="B402" i="43"/>
  <c r="B403" i="43"/>
  <c r="B404" i="43"/>
  <c r="B405" i="43"/>
  <c r="B406" i="43"/>
  <c r="B407" i="43"/>
  <c r="B408" i="43"/>
  <c r="B409" i="43"/>
  <c r="B410" i="43"/>
  <c r="B411" i="43"/>
  <c r="B412" i="43"/>
  <c r="B413" i="43"/>
  <c r="B414" i="43"/>
  <c r="B415" i="43"/>
  <c r="B416" i="43"/>
  <c r="B417" i="43"/>
  <c r="B418" i="43"/>
  <c r="B419" i="43"/>
  <c r="B420" i="43"/>
  <c r="B421" i="43"/>
  <c r="B422" i="43"/>
  <c r="B423" i="43"/>
  <c r="B424" i="43"/>
  <c r="B425" i="43"/>
  <c r="B426" i="43"/>
  <c r="B427" i="43"/>
  <c r="B428" i="43"/>
  <c r="B429" i="43"/>
  <c r="B430" i="43"/>
  <c r="B431" i="43"/>
  <c r="B432" i="43"/>
  <c r="B433" i="43"/>
  <c r="B434" i="43"/>
  <c r="B435" i="43"/>
  <c r="B436" i="43"/>
  <c r="B437" i="43"/>
  <c r="B438" i="43"/>
  <c r="B439" i="43"/>
  <c r="B440" i="43"/>
  <c r="B441" i="43"/>
  <c r="B442" i="43"/>
  <c r="B443" i="43"/>
  <c r="B444" i="43"/>
  <c r="B445" i="43"/>
  <c r="B446" i="43"/>
  <c r="B447" i="43"/>
  <c r="B448" i="43"/>
  <c r="B449" i="43"/>
  <c r="B450" i="43"/>
  <c r="B451" i="43"/>
  <c r="B452" i="43"/>
  <c r="B453" i="43"/>
  <c r="B454" i="43"/>
  <c r="B455" i="43"/>
  <c r="B456" i="43"/>
  <c r="B457" i="43"/>
  <c r="B458" i="43"/>
  <c r="B459" i="43"/>
  <c r="B460" i="43"/>
  <c r="B461" i="43"/>
  <c r="B462" i="43"/>
  <c r="B463" i="43"/>
  <c r="B464" i="43"/>
  <c r="B465" i="43"/>
  <c r="B466" i="43"/>
  <c r="B467" i="43"/>
  <c r="B468" i="43"/>
  <c r="B469" i="43"/>
  <c r="B470" i="43"/>
  <c r="B471" i="43"/>
  <c r="B472" i="43"/>
  <c r="B473" i="43"/>
  <c r="B474" i="43"/>
  <c r="B475" i="43"/>
  <c r="B476" i="43"/>
  <c r="B477" i="43"/>
  <c r="B478" i="43"/>
  <c r="B479" i="43"/>
  <c r="B480" i="43"/>
  <c r="B481" i="43"/>
  <c r="B482" i="43"/>
  <c r="B483" i="43"/>
  <c r="B484" i="43"/>
  <c r="B485" i="43"/>
  <c r="B486" i="43"/>
  <c r="B487" i="43"/>
  <c r="B488" i="43"/>
  <c r="B489" i="43"/>
  <c r="B490" i="43"/>
  <c r="B491" i="43"/>
  <c r="B492" i="43"/>
  <c r="B493" i="43"/>
  <c r="B494" i="43"/>
  <c r="B495" i="43"/>
  <c r="B496" i="43"/>
  <c r="B497" i="43"/>
  <c r="B498" i="43"/>
  <c r="B499" i="43"/>
  <c r="B500" i="43"/>
  <c r="B501" i="43"/>
  <c r="B502" i="43"/>
  <c r="B503" i="43"/>
  <c r="B504" i="43"/>
  <c r="B505" i="43"/>
  <c r="B506" i="43"/>
  <c r="B507" i="43"/>
  <c r="B508" i="43"/>
  <c r="B509" i="43"/>
  <c r="B510" i="43"/>
  <c r="B511" i="43"/>
  <c r="B512" i="43"/>
  <c r="B513" i="43"/>
  <c r="B514" i="43"/>
  <c r="B515" i="43"/>
  <c r="B516" i="43"/>
  <c r="B517" i="43"/>
  <c r="B518" i="43"/>
  <c r="B519" i="43"/>
  <c r="B520" i="43"/>
  <c r="B521" i="43"/>
  <c r="B522" i="43"/>
  <c r="B523" i="43"/>
  <c r="B524" i="43"/>
  <c r="B525" i="43"/>
  <c r="B526" i="43"/>
  <c r="B527" i="43"/>
  <c r="B528" i="43"/>
  <c r="B529" i="43"/>
  <c r="B530" i="43"/>
  <c r="B531" i="43"/>
  <c r="B532" i="43"/>
  <c r="B533" i="43"/>
  <c r="B534" i="43"/>
  <c r="B535" i="43"/>
  <c r="B536" i="43"/>
  <c r="B537" i="43"/>
  <c r="B538" i="43"/>
  <c r="B539" i="43"/>
  <c r="B540" i="43"/>
  <c r="B541" i="43"/>
  <c r="B542" i="43"/>
  <c r="B543" i="43"/>
  <c r="B544" i="43"/>
  <c r="B545" i="43"/>
  <c r="B546" i="43"/>
  <c r="B547" i="43"/>
  <c r="B548" i="43"/>
  <c r="B549" i="43"/>
  <c r="B550" i="43"/>
  <c r="B551" i="43"/>
  <c r="B552" i="43"/>
  <c r="B553" i="43"/>
  <c r="B554" i="43"/>
  <c r="B555" i="43"/>
  <c r="B556" i="43"/>
  <c r="B557" i="43"/>
  <c r="B558" i="43"/>
  <c r="B559" i="43"/>
  <c r="B560" i="43"/>
  <c r="B561" i="43"/>
  <c r="B562" i="43"/>
  <c r="B563" i="43"/>
  <c r="B564" i="43"/>
  <c r="B565" i="43"/>
  <c r="B566" i="43"/>
  <c r="B567" i="43"/>
  <c r="B568" i="43"/>
  <c r="B569" i="43"/>
  <c r="B570" i="43"/>
  <c r="B571" i="43"/>
  <c r="B572" i="43"/>
  <c r="B573" i="43"/>
  <c r="B574" i="43"/>
  <c r="B575" i="43"/>
  <c r="B576" i="43"/>
  <c r="B577" i="43"/>
  <c r="B578" i="43"/>
  <c r="B579" i="43"/>
  <c r="B580" i="43"/>
  <c r="B581" i="43"/>
  <c r="B582" i="43"/>
  <c r="B583" i="43"/>
  <c r="B584" i="43"/>
  <c r="B585" i="43"/>
  <c r="B586" i="43"/>
  <c r="B587" i="43"/>
  <c r="B588" i="43"/>
  <c r="B589" i="43"/>
  <c r="B5" i="43"/>
  <c r="B34" i="50" l="1"/>
  <c r="B32" i="50"/>
  <c r="B33" i="50"/>
  <c r="G35" i="50"/>
  <c r="G31" i="50"/>
  <c r="B31" i="50"/>
  <c r="B35" i="50"/>
  <c r="G34" i="50"/>
  <c r="G33" i="50"/>
  <c r="G32" i="50"/>
  <c r="L35" i="50" l="1"/>
  <c r="L31" i="50"/>
  <c r="L32" i="50"/>
  <c r="L34" i="50"/>
  <c r="L33" i="50"/>
  <c r="BL70" i="51" l="1"/>
  <c r="BJ70" i="51"/>
  <c r="BI70" i="51"/>
  <c r="BK70" i="51"/>
  <c r="BM70" i="51"/>
  <c r="BH70" i="51"/>
  <c r="CA70" i="10"/>
  <c r="BZ70" i="10"/>
  <c r="BY70" i="10"/>
  <c r="BX70" i="10"/>
  <c r="CA70" i="11"/>
  <c r="BZ70" i="11"/>
  <c r="BY70" i="11"/>
  <c r="BX70" i="11"/>
  <c r="CA70" i="5"/>
  <c r="BZ70" i="5"/>
  <c r="BY70" i="5"/>
  <c r="BX70" i="5"/>
  <c r="CA70" i="13"/>
  <c r="BZ70" i="13"/>
  <c r="BY70" i="13"/>
  <c r="BX70" i="13"/>
  <c r="CA70" i="3"/>
  <c r="BZ70" i="3"/>
  <c r="BY70" i="3"/>
  <c r="BX70" i="3"/>
  <c r="CA70" i="12"/>
  <c r="BZ70" i="12"/>
  <c r="BY70" i="12"/>
  <c r="BX70" i="12"/>
  <c r="CA70" i="20"/>
  <c r="BZ70" i="20"/>
  <c r="BY70" i="20"/>
  <c r="BX70" i="20"/>
  <c r="CA70" i="6"/>
  <c r="BZ70" i="6"/>
  <c r="BY70" i="6"/>
  <c r="BX70" i="6"/>
  <c r="CA70" i="7"/>
  <c r="BZ70" i="7"/>
  <c r="BY70" i="7"/>
  <c r="BX70" i="7"/>
  <c r="CA70" i="4"/>
  <c r="BZ70" i="4"/>
  <c r="BY70" i="4"/>
  <c r="BX70" i="4"/>
  <c r="CA70" i="14"/>
  <c r="BZ70" i="14"/>
  <c r="BY70" i="14"/>
  <c r="BX70" i="14"/>
  <c r="CA70" i="21"/>
  <c r="BZ70" i="21"/>
  <c r="BY70" i="21"/>
  <c r="BX70" i="21"/>
  <c r="CA70" i="17"/>
  <c r="BZ70" i="17"/>
  <c r="BY70" i="17"/>
  <c r="BX70" i="17"/>
  <c r="CA70" i="39"/>
  <c r="BZ70" i="39"/>
  <c r="BY70" i="39"/>
  <c r="BX70" i="39"/>
  <c r="CA70" i="18"/>
  <c r="BZ70" i="18"/>
  <c r="BY70" i="18"/>
  <c r="BX70" i="18"/>
  <c r="CA70" i="9"/>
  <c r="BZ70" i="9"/>
  <c r="BY70" i="9"/>
  <c r="BX70" i="9"/>
  <c r="I18" i="21" l="1"/>
  <c r="A1" i="21" s="1"/>
  <c r="BK70" i="21" l="1"/>
  <c r="BL70" i="21"/>
  <c r="BJ70" i="21"/>
  <c r="BH70" i="21"/>
  <c r="BI70" i="21"/>
  <c r="BM70" i="21"/>
  <c r="A589" i="43"/>
  <c r="A588" i="43"/>
  <c r="A587" i="43"/>
  <c r="A586" i="43"/>
  <c r="A585" i="43"/>
  <c r="A584" i="43"/>
  <c r="A583" i="43"/>
  <c r="A582" i="43"/>
  <c r="A581" i="43"/>
  <c r="A580" i="43"/>
  <c r="A579" i="43"/>
  <c r="A578" i="43"/>
  <c r="A577" i="43"/>
  <c r="A576" i="43"/>
  <c r="A575" i="43"/>
  <c r="A574" i="43"/>
  <c r="A573" i="43"/>
  <c r="A572" i="43"/>
  <c r="A571" i="43"/>
  <c r="A570" i="43"/>
  <c r="A569" i="43"/>
  <c r="A568" i="43"/>
  <c r="A567" i="43"/>
  <c r="A566" i="43"/>
  <c r="A565" i="43"/>
  <c r="A564" i="43"/>
  <c r="A563" i="43"/>
  <c r="A562" i="43"/>
  <c r="A561" i="43"/>
  <c r="A560" i="43"/>
  <c r="A559" i="43"/>
  <c r="A558" i="43"/>
  <c r="A557" i="43"/>
  <c r="A556" i="43"/>
  <c r="A555" i="43"/>
  <c r="A554" i="43"/>
  <c r="A553" i="43"/>
  <c r="A552" i="43"/>
  <c r="A551" i="43"/>
  <c r="A550" i="43"/>
  <c r="A549" i="43"/>
  <c r="A548" i="43"/>
  <c r="A547" i="43"/>
  <c r="A546" i="43"/>
  <c r="A545" i="43"/>
  <c r="A544" i="43"/>
  <c r="A543" i="43"/>
  <c r="A542" i="43"/>
  <c r="A541" i="43"/>
  <c r="A540" i="43"/>
  <c r="A539" i="43"/>
  <c r="A538" i="43"/>
  <c r="A537" i="43"/>
  <c r="A536" i="43"/>
  <c r="A535" i="43"/>
  <c r="A534" i="43"/>
  <c r="A533" i="43"/>
  <c r="A532" i="43"/>
  <c r="A531" i="43"/>
  <c r="A530" i="43"/>
  <c r="A529" i="43"/>
  <c r="A528" i="43"/>
  <c r="A527" i="43"/>
  <c r="A526" i="43"/>
  <c r="A525" i="43"/>
  <c r="A524" i="43"/>
  <c r="A523" i="43"/>
  <c r="A522" i="43"/>
  <c r="A521" i="43"/>
  <c r="A520" i="43"/>
  <c r="A519" i="43"/>
  <c r="A518" i="43"/>
  <c r="A517" i="43"/>
  <c r="A516" i="43"/>
  <c r="A515" i="43"/>
  <c r="A514" i="43"/>
  <c r="A513" i="43"/>
  <c r="A512" i="43"/>
  <c r="A511" i="43"/>
  <c r="A510" i="43"/>
  <c r="A509" i="43"/>
  <c r="A508" i="43"/>
  <c r="A507" i="43"/>
  <c r="A506" i="43"/>
  <c r="A505" i="43"/>
  <c r="A504" i="43"/>
  <c r="A503" i="43"/>
  <c r="A502" i="43"/>
  <c r="A501" i="43"/>
  <c r="A500" i="43"/>
  <c r="A499" i="43"/>
  <c r="A498" i="43"/>
  <c r="A497" i="43"/>
  <c r="A496" i="43"/>
  <c r="A495" i="43"/>
  <c r="A494" i="43"/>
  <c r="A493" i="43"/>
  <c r="A492" i="43"/>
  <c r="A491" i="43"/>
  <c r="A490" i="43"/>
  <c r="A489" i="43"/>
  <c r="A488" i="43"/>
  <c r="A487" i="43"/>
  <c r="A486" i="43"/>
  <c r="A485" i="43"/>
  <c r="A484" i="43"/>
  <c r="A483" i="43"/>
  <c r="A482" i="43"/>
  <c r="A481" i="43"/>
  <c r="A480" i="43"/>
  <c r="A479" i="43"/>
  <c r="A478" i="43"/>
  <c r="A477" i="43"/>
  <c r="A476" i="43"/>
  <c r="A475" i="43"/>
  <c r="A474" i="43"/>
  <c r="A473" i="43"/>
  <c r="A472" i="43"/>
  <c r="A471" i="43"/>
  <c r="A470" i="43"/>
  <c r="A469" i="43"/>
  <c r="A468" i="43"/>
  <c r="A467" i="43"/>
  <c r="A466" i="43"/>
  <c r="A465" i="43"/>
  <c r="A464" i="43"/>
  <c r="A463" i="43"/>
  <c r="A462" i="43"/>
  <c r="A461" i="43"/>
  <c r="A460" i="43"/>
  <c r="A459" i="43"/>
  <c r="A458" i="43"/>
  <c r="A457" i="43"/>
  <c r="A456" i="43"/>
  <c r="A455" i="43"/>
  <c r="A454" i="43"/>
  <c r="A453" i="43"/>
  <c r="A452" i="43"/>
  <c r="A451" i="43"/>
  <c r="A450" i="43"/>
  <c r="A449" i="43"/>
  <c r="A448" i="43"/>
  <c r="A447" i="43"/>
  <c r="A446" i="43"/>
  <c r="A445" i="43"/>
  <c r="A444" i="43"/>
  <c r="A443" i="43"/>
  <c r="A442" i="43"/>
  <c r="A441" i="43"/>
  <c r="A440" i="43"/>
  <c r="A439" i="43"/>
  <c r="A438" i="43"/>
  <c r="A437" i="43"/>
  <c r="A436" i="43"/>
  <c r="A435" i="43"/>
  <c r="A434" i="43"/>
  <c r="A433" i="43"/>
  <c r="A432" i="43"/>
  <c r="A431" i="43"/>
  <c r="A430" i="43"/>
  <c r="A429" i="43"/>
  <c r="A428" i="43"/>
  <c r="A427" i="43"/>
  <c r="A426" i="43"/>
  <c r="A425" i="43"/>
  <c r="A424" i="43"/>
  <c r="A423" i="43"/>
  <c r="A422" i="43"/>
  <c r="A421" i="43"/>
  <c r="A420" i="43"/>
  <c r="A419" i="43"/>
  <c r="A418" i="43"/>
  <c r="A417" i="43"/>
  <c r="A416" i="43"/>
  <c r="A415" i="43"/>
  <c r="A414" i="43"/>
  <c r="A413" i="43"/>
  <c r="A412" i="43"/>
  <c r="A411" i="43"/>
  <c r="A410" i="43"/>
  <c r="A409" i="43"/>
  <c r="A408" i="43"/>
  <c r="A407" i="43"/>
  <c r="A406" i="43"/>
  <c r="A405" i="43"/>
  <c r="A404" i="43"/>
  <c r="A403" i="43"/>
  <c r="A402" i="43"/>
  <c r="A401" i="43"/>
  <c r="A400" i="43"/>
  <c r="A399" i="43"/>
  <c r="A398" i="43"/>
  <c r="A397" i="43"/>
  <c r="A396" i="43"/>
  <c r="A395" i="43"/>
  <c r="A394" i="43"/>
  <c r="A393" i="43"/>
  <c r="A392" i="43"/>
  <c r="A391" i="43"/>
  <c r="A390" i="43"/>
  <c r="A389" i="43"/>
  <c r="A388" i="43"/>
  <c r="A387" i="43"/>
  <c r="A386" i="43"/>
  <c r="A385" i="43"/>
  <c r="A384" i="43"/>
  <c r="A383" i="43"/>
  <c r="A382" i="43"/>
  <c r="A381" i="43"/>
  <c r="A380" i="43"/>
  <c r="A379" i="43"/>
  <c r="A378" i="43"/>
  <c r="A377" i="43"/>
  <c r="A376" i="43"/>
  <c r="A375" i="43"/>
  <c r="A374" i="43"/>
  <c r="A373" i="43"/>
  <c r="A372" i="43"/>
  <c r="A371" i="43"/>
  <c r="A370" i="43"/>
  <c r="A369" i="43"/>
  <c r="A368" i="43"/>
  <c r="A367" i="43"/>
  <c r="A366" i="43"/>
  <c r="A365" i="43"/>
  <c r="A364" i="43"/>
  <c r="A363" i="43"/>
  <c r="A362" i="43"/>
  <c r="A361" i="43"/>
  <c r="A360" i="43"/>
  <c r="A359" i="43"/>
  <c r="A358" i="43"/>
  <c r="A357" i="43"/>
  <c r="A356" i="43"/>
  <c r="A355" i="43"/>
  <c r="A354" i="43"/>
  <c r="A353" i="43"/>
  <c r="A352" i="43"/>
  <c r="A351" i="43"/>
  <c r="A350" i="43"/>
  <c r="A349" i="43"/>
  <c r="A348" i="43"/>
  <c r="A347" i="43"/>
  <c r="A346" i="43"/>
  <c r="A345" i="43"/>
  <c r="A344" i="43"/>
  <c r="A343" i="43"/>
  <c r="A342" i="43"/>
  <c r="A341" i="43"/>
  <c r="A340" i="43"/>
  <c r="A339" i="43"/>
  <c r="A338" i="43"/>
  <c r="A337" i="43"/>
  <c r="A336" i="43"/>
  <c r="A335" i="43"/>
  <c r="A334" i="43"/>
  <c r="A333" i="43"/>
  <c r="A332" i="43"/>
  <c r="A331" i="43"/>
  <c r="A330" i="43"/>
  <c r="A329" i="43"/>
  <c r="A328" i="43"/>
  <c r="A327" i="43"/>
  <c r="A326" i="43"/>
  <c r="A325" i="43"/>
  <c r="A324" i="43"/>
  <c r="A323" i="43"/>
  <c r="A322" i="43"/>
  <c r="A321" i="43"/>
  <c r="A320" i="43"/>
  <c r="A319" i="43"/>
  <c r="A318" i="43"/>
  <c r="A317" i="43"/>
  <c r="A316" i="43"/>
  <c r="A315" i="43"/>
  <c r="A314" i="43"/>
  <c r="A313" i="43"/>
  <c r="A312" i="43"/>
  <c r="A311" i="43"/>
  <c r="A310" i="43"/>
  <c r="A309" i="43"/>
  <c r="A308" i="43"/>
  <c r="A307" i="43"/>
  <c r="A306" i="43"/>
  <c r="A305" i="43"/>
  <c r="A304" i="43"/>
  <c r="A303" i="43"/>
  <c r="A302" i="43"/>
  <c r="A301" i="43"/>
  <c r="A300" i="43"/>
  <c r="A299" i="43"/>
  <c r="A298" i="43"/>
  <c r="A297" i="43"/>
  <c r="A296" i="43"/>
  <c r="A295" i="43"/>
  <c r="A294" i="43"/>
  <c r="A293" i="43"/>
  <c r="A292" i="43"/>
  <c r="A291" i="43"/>
  <c r="A290" i="43"/>
  <c r="A289" i="43"/>
  <c r="A288" i="43"/>
  <c r="A287" i="43"/>
  <c r="A286" i="43"/>
  <c r="A285" i="43"/>
  <c r="A284" i="43"/>
  <c r="A283" i="43"/>
  <c r="A282" i="43"/>
  <c r="A281" i="43"/>
  <c r="A280" i="43"/>
  <c r="A279" i="43"/>
  <c r="A278" i="43"/>
  <c r="A277" i="43"/>
  <c r="A276" i="43"/>
  <c r="A275" i="43"/>
  <c r="A274" i="43"/>
  <c r="A273" i="43"/>
  <c r="A272" i="43"/>
  <c r="A271" i="43"/>
  <c r="A270" i="43"/>
  <c r="A269" i="43"/>
  <c r="A268" i="43"/>
  <c r="A267" i="43"/>
  <c r="A266" i="43"/>
  <c r="A265" i="43"/>
  <c r="A264" i="43"/>
  <c r="A263" i="43"/>
  <c r="A262" i="43"/>
  <c r="A261" i="43"/>
  <c r="A260" i="43"/>
  <c r="A259" i="43"/>
  <c r="A258" i="43"/>
  <c r="A257" i="43"/>
  <c r="A256" i="43"/>
  <c r="A255" i="43"/>
  <c r="A254" i="43"/>
  <c r="A253" i="43"/>
  <c r="A252" i="43"/>
  <c r="A251" i="43"/>
  <c r="A250" i="43"/>
  <c r="A249" i="43"/>
  <c r="A248" i="43"/>
  <c r="A247" i="43"/>
  <c r="A246" i="43"/>
  <c r="A245" i="43"/>
  <c r="A244" i="43"/>
  <c r="A243" i="43"/>
  <c r="A242" i="43"/>
  <c r="A241" i="43"/>
  <c r="A240" i="43"/>
  <c r="A239" i="43"/>
  <c r="A238" i="43"/>
  <c r="A237" i="43"/>
  <c r="A236" i="43"/>
  <c r="A235" i="43"/>
  <c r="A234" i="43"/>
  <c r="A233" i="43"/>
  <c r="A232" i="43"/>
  <c r="A231" i="43"/>
  <c r="A230" i="43"/>
  <c r="A229" i="43"/>
  <c r="A228" i="43"/>
  <c r="A227" i="43"/>
  <c r="A226" i="43"/>
  <c r="A225" i="43"/>
  <c r="A224" i="43"/>
  <c r="A223" i="43"/>
  <c r="A222" i="43"/>
  <c r="A221" i="43"/>
  <c r="A220" i="43"/>
  <c r="A219" i="43"/>
  <c r="A218" i="43"/>
  <c r="A217" i="43"/>
  <c r="A216" i="43"/>
  <c r="A215" i="43"/>
  <c r="A214" i="43"/>
  <c r="A213" i="43"/>
  <c r="A212" i="43"/>
  <c r="A211" i="43"/>
  <c r="A210" i="43"/>
  <c r="A209" i="43"/>
  <c r="A208" i="43"/>
  <c r="A207" i="43"/>
  <c r="A206" i="43"/>
  <c r="A205" i="43"/>
  <c r="A204" i="43"/>
  <c r="A203" i="43"/>
  <c r="A202" i="43"/>
  <c r="A201" i="43"/>
  <c r="A200" i="43"/>
  <c r="A199" i="43"/>
  <c r="A198" i="43"/>
  <c r="A197" i="43"/>
  <c r="A196" i="43"/>
  <c r="A195" i="43"/>
  <c r="A194" i="43"/>
  <c r="A193" i="43"/>
  <c r="A192" i="43"/>
  <c r="A191" i="43"/>
  <c r="A190" i="43"/>
  <c r="A189" i="43"/>
  <c r="A188" i="43"/>
  <c r="A187" i="43"/>
  <c r="A186" i="43"/>
  <c r="A185" i="43"/>
  <c r="A184" i="43"/>
  <c r="A183" i="43"/>
  <c r="A182" i="43"/>
  <c r="A181" i="43"/>
  <c r="A180" i="43"/>
  <c r="A179" i="43"/>
  <c r="A178" i="43"/>
  <c r="A177" i="43"/>
  <c r="A176" i="43"/>
  <c r="A175" i="43"/>
  <c r="A174" i="43"/>
  <c r="A173" i="43"/>
  <c r="A172" i="43"/>
  <c r="A171" i="43"/>
  <c r="A170" i="43"/>
  <c r="A169" i="43"/>
  <c r="A168" i="43"/>
  <c r="A167" i="43"/>
  <c r="A166" i="43"/>
  <c r="A165" i="43"/>
  <c r="A164" i="43"/>
  <c r="A163" i="43"/>
  <c r="A162" i="43"/>
  <c r="A161" i="43"/>
  <c r="A160" i="43"/>
  <c r="A159" i="43"/>
  <c r="A158" i="43"/>
  <c r="A157" i="43"/>
  <c r="A156" i="43"/>
  <c r="A155" i="43"/>
  <c r="A154" i="43"/>
  <c r="A153" i="43"/>
  <c r="A152" i="43"/>
  <c r="A151" i="43"/>
  <c r="A150" i="43"/>
  <c r="A149" i="43"/>
  <c r="A148" i="43"/>
  <c r="A147" i="43"/>
  <c r="A146" i="43"/>
  <c r="A145" i="43"/>
  <c r="A144" i="43"/>
  <c r="A143" i="43"/>
  <c r="A142" i="43"/>
  <c r="A141" i="43"/>
  <c r="A140" i="43"/>
  <c r="A139" i="43"/>
  <c r="A138" i="43"/>
  <c r="A137" i="43"/>
  <c r="A136" i="43"/>
  <c r="A135" i="43"/>
  <c r="A134" i="43"/>
  <c r="A133" i="43"/>
  <c r="A132" i="43"/>
  <c r="A131" i="43"/>
  <c r="A130" i="43"/>
  <c r="A129" i="43"/>
  <c r="A128" i="43"/>
  <c r="A127" i="43"/>
  <c r="A126" i="43"/>
  <c r="A125" i="43"/>
  <c r="A124" i="43"/>
  <c r="A123" i="43"/>
  <c r="A122" i="43"/>
  <c r="A121" i="43"/>
  <c r="A120" i="43"/>
  <c r="A119" i="43"/>
  <c r="A118" i="43"/>
  <c r="A117" i="43"/>
  <c r="A116" i="43"/>
  <c r="A115" i="43"/>
  <c r="A114" i="43"/>
  <c r="A113" i="43"/>
  <c r="A112" i="43"/>
  <c r="A111" i="43"/>
  <c r="A110" i="43"/>
  <c r="A109" i="43"/>
  <c r="A108" i="43"/>
  <c r="A107" i="43"/>
  <c r="A106" i="43"/>
  <c r="A105" i="43"/>
  <c r="A104" i="43"/>
  <c r="A103" i="43"/>
  <c r="A102" i="43"/>
  <c r="A101" i="43"/>
  <c r="A100" i="43"/>
  <c r="A99" i="43"/>
  <c r="A98" i="43"/>
  <c r="A97" i="43"/>
  <c r="A96" i="43"/>
  <c r="A95" i="43"/>
  <c r="A94" i="43"/>
  <c r="A93" i="43"/>
  <c r="A92" i="43"/>
  <c r="A91" i="43"/>
  <c r="A90" i="43"/>
  <c r="A89" i="43"/>
  <c r="A88" i="43"/>
  <c r="A87" i="43"/>
  <c r="A86" i="43"/>
  <c r="A85" i="43"/>
  <c r="A84" i="43"/>
  <c r="A83" i="43"/>
  <c r="A82" i="43"/>
  <c r="A81" i="43"/>
  <c r="A80" i="43"/>
  <c r="A79" i="43"/>
  <c r="A78" i="43"/>
  <c r="A77" i="43"/>
  <c r="A76" i="43"/>
  <c r="A75" i="43"/>
  <c r="A74" i="43"/>
  <c r="A73" i="43"/>
  <c r="A72" i="43"/>
  <c r="A71" i="43"/>
  <c r="A70" i="43"/>
  <c r="A69" i="43"/>
  <c r="A68" i="43"/>
  <c r="A67" i="43"/>
  <c r="A66" i="43"/>
  <c r="A65" i="43"/>
  <c r="A64" i="43"/>
  <c r="A63" i="43"/>
  <c r="A62" i="43"/>
  <c r="A61" i="43"/>
  <c r="A60" i="43"/>
  <c r="A59" i="43"/>
  <c r="A58" i="43"/>
  <c r="A57" i="43"/>
  <c r="A56" i="43"/>
  <c r="A55" i="43"/>
  <c r="A54" i="43"/>
  <c r="A53" i="43"/>
  <c r="A52" i="43"/>
  <c r="A51" i="43"/>
  <c r="A50" i="43"/>
  <c r="A49" i="43"/>
  <c r="A48" i="43"/>
  <c r="A47" i="43"/>
  <c r="A46" i="43"/>
  <c r="A45" i="43"/>
  <c r="A44" i="43"/>
  <c r="A43" i="43"/>
  <c r="A42" i="43"/>
  <c r="A41" i="43"/>
  <c r="A40" i="43"/>
  <c r="A39" i="43"/>
  <c r="A38" i="43"/>
  <c r="A37" i="43"/>
  <c r="A36" i="43"/>
  <c r="A35" i="43"/>
  <c r="A34" i="43"/>
  <c r="A33" i="43"/>
  <c r="A32" i="43"/>
  <c r="A31" i="43"/>
  <c r="A30" i="43"/>
  <c r="A29" i="43"/>
  <c r="A28" i="43"/>
  <c r="A27" i="43"/>
  <c r="A26" i="43"/>
  <c r="A25" i="43"/>
  <c r="A24" i="43"/>
  <c r="A23" i="43"/>
  <c r="A22" i="43"/>
  <c r="A21" i="43"/>
  <c r="A20" i="43"/>
  <c r="A19" i="43"/>
  <c r="A18" i="43"/>
  <c r="A17" i="43"/>
  <c r="A16" i="43"/>
  <c r="A15" i="43"/>
  <c r="A14" i="43"/>
  <c r="A13" i="43"/>
  <c r="A12" i="43"/>
  <c r="A11" i="43"/>
  <c r="A10" i="43"/>
  <c r="A9" i="43"/>
  <c r="A8" i="43"/>
  <c r="A7" i="43"/>
  <c r="A6" i="43"/>
  <c r="A5" i="43"/>
  <c r="BW70" i="18"/>
  <c r="BV70" i="18"/>
  <c r="BU70" i="18"/>
  <c r="BT70" i="18"/>
  <c r="BS70" i="18"/>
  <c r="BQ70" i="18"/>
  <c r="BN70" i="18"/>
  <c r="Z70" i="18"/>
  <c r="Y70" i="18"/>
  <c r="X70" i="18"/>
  <c r="V70" i="18"/>
  <c r="C70" i="18" s="1"/>
  <c r="J53" i="18" s="1"/>
  <c r="U70" i="18"/>
  <c r="N70" i="18"/>
  <c r="M70" i="18"/>
  <c r="K70" i="18"/>
  <c r="I70" i="18"/>
  <c r="BM67" i="18"/>
  <c r="BL67" i="18"/>
  <c r="BK67" i="18"/>
  <c r="BJ67" i="18"/>
  <c r="BI67" i="18"/>
  <c r="BG67" i="18"/>
  <c r="BF67" i="18"/>
  <c r="BE67" i="18"/>
  <c r="BD67" i="18"/>
  <c r="BC67" i="18"/>
  <c r="BA67" i="18"/>
  <c r="AZ67" i="18"/>
  <c r="AY67" i="18"/>
  <c r="AX67" i="18"/>
  <c r="AW67" i="18"/>
  <c r="AU67" i="18"/>
  <c r="AT67" i="18"/>
  <c r="AS67" i="18"/>
  <c r="AR67" i="18"/>
  <c r="AQ67" i="18"/>
  <c r="AO67" i="18"/>
  <c r="AN67" i="18"/>
  <c r="AM67" i="18"/>
  <c r="AL67" i="18"/>
  <c r="AK67" i="18"/>
  <c r="I20" i="18"/>
  <c r="BO70" i="18" s="1"/>
  <c r="C20" i="18"/>
  <c r="A70" i="18" s="1"/>
  <c r="I18" i="18"/>
  <c r="A1" i="18" s="1"/>
  <c r="BW70" i="39"/>
  <c r="BV70" i="39"/>
  <c r="BU70" i="39"/>
  <c r="BT70" i="39"/>
  <c r="BS70" i="39"/>
  <c r="BQ70" i="39"/>
  <c r="BN70" i="39"/>
  <c r="Z70" i="39"/>
  <c r="Y70" i="39"/>
  <c r="X70" i="39"/>
  <c r="V70" i="39"/>
  <c r="C70" i="39" s="1"/>
  <c r="J53" i="39" s="1"/>
  <c r="U70" i="39"/>
  <c r="N70" i="39"/>
  <c r="K70" i="39"/>
  <c r="I70" i="39"/>
  <c r="BM67" i="39"/>
  <c r="BL67" i="39"/>
  <c r="BK67" i="39"/>
  <c r="BJ67" i="39"/>
  <c r="BI67" i="39"/>
  <c r="BG67" i="39"/>
  <c r="BF67" i="39"/>
  <c r="BE67" i="39"/>
  <c r="BD67" i="39"/>
  <c r="BC67" i="39"/>
  <c r="BA67" i="39"/>
  <c r="AZ67" i="39"/>
  <c r="AY67" i="39"/>
  <c r="AX67" i="39"/>
  <c r="AW67" i="39"/>
  <c r="AU67" i="39"/>
  <c r="AT67" i="39"/>
  <c r="AS67" i="39"/>
  <c r="AR67" i="39"/>
  <c r="AQ67" i="39"/>
  <c r="AO67" i="39"/>
  <c r="AN67" i="39"/>
  <c r="AM67" i="39"/>
  <c r="AL67" i="39"/>
  <c r="AK67" i="39"/>
  <c r="F33" i="39"/>
  <c r="G32" i="39"/>
  <c r="I20" i="39"/>
  <c r="BO70" i="39" s="1"/>
  <c r="C20" i="39"/>
  <c r="A70" i="39" s="1"/>
  <c r="I18" i="39"/>
  <c r="BW70" i="17"/>
  <c r="BV70" i="17"/>
  <c r="BU70" i="17"/>
  <c r="BT70" i="17"/>
  <c r="BS70" i="17"/>
  <c r="BQ70" i="17"/>
  <c r="BN70" i="17"/>
  <c r="Z70" i="17"/>
  <c r="Y70" i="17"/>
  <c r="X70" i="17"/>
  <c r="V70" i="17"/>
  <c r="U70" i="17"/>
  <c r="N70" i="17"/>
  <c r="I70" i="17"/>
  <c r="BM67" i="17"/>
  <c r="BL67" i="17"/>
  <c r="BK67" i="17"/>
  <c r="BJ67" i="17"/>
  <c r="BI67" i="17"/>
  <c r="BG67" i="17"/>
  <c r="BF67" i="17"/>
  <c r="BE67" i="17"/>
  <c r="BD67" i="17"/>
  <c r="BC67" i="17"/>
  <c r="BA67" i="17"/>
  <c r="AZ67" i="17"/>
  <c r="AY67" i="17"/>
  <c r="AX67" i="17"/>
  <c r="AW67" i="17"/>
  <c r="AU67" i="17"/>
  <c r="AT67" i="17"/>
  <c r="AS67" i="17"/>
  <c r="AR67" i="17"/>
  <c r="AQ67" i="17"/>
  <c r="AO67" i="17"/>
  <c r="AN67" i="17"/>
  <c r="AM67" i="17"/>
  <c r="AL67" i="17"/>
  <c r="AK67" i="17"/>
  <c r="K36" i="17"/>
  <c r="K70" i="17" s="1"/>
  <c r="I20" i="17"/>
  <c r="BO70" i="17" s="1"/>
  <c r="C20" i="17"/>
  <c r="A70" i="17" s="1"/>
  <c r="I18" i="17"/>
  <c r="A1" i="17" s="1"/>
  <c r="BW70" i="21"/>
  <c r="BV70" i="21"/>
  <c r="BU70" i="21"/>
  <c r="BT70" i="21"/>
  <c r="BS70" i="21"/>
  <c r="BQ70" i="21"/>
  <c r="BP70" i="21"/>
  <c r="BN70" i="21"/>
  <c r="Z70" i="21"/>
  <c r="Y70" i="21"/>
  <c r="X70" i="21"/>
  <c r="V70" i="21"/>
  <c r="U70" i="21"/>
  <c r="N70" i="21"/>
  <c r="I70" i="21"/>
  <c r="BM67" i="21"/>
  <c r="BL67" i="21"/>
  <c r="BK67" i="21"/>
  <c r="BJ67" i="21"/>
  <c r="BI67" i="21"/>
  <c r="BG67" i="21"/>
  <c r="BF67" i="21"/>
  <c r="BE67" i="21"/>
  <c r="BD67" i="21"/>
  <c r="BC67" i="21"/>
  <c r="BA67" i="21"/>
  <c r="AZ67" i="21"/>
  <c r="AY67" i="21"/>
  <c r="AX67" i="21"/>
  <c r="AW67" i="21"/>
  <c r="AU67" i="21"/>
  <c r="AT67" i="21"/>
  <c r="AS67" i="21"/>
  <c r="AR67" i="21"/>
  <c r="AQ67" i="21"/>
  <c r="AO67" i="21"/>
  <c r="AN67" i="21"/>
  <c r="AM67" i="21"/>
  <c r="AL67" i="21"/>
  <c r="AK67" i="21"/>
  <c r="K36" i="21"/>
  <c r="I20" i="21"/>
  <c r="BO70" i="21" s="1"/>
  <c r="C20" i="21"/>
  <c r="A70" i="21" s="1"/>
  <c r="BW70" i="14"/>
  <c r="BV70" i="14"/>
  <c r="BU70" i="14"/>
  <c r="BT70" i="14"/>
  <c r="BS70" i="14"/>
  <c r="BQ70" i="14"/>
  <c r="BN70" i="14"/>
  <c r="Z70" i="14"/>
  <c r="Y70" i="14"/>
  <c r="X70" i="14"/>
  <c r="V70" i="14"/>
  <c r="U70" i="14"/>
  <c r="N70" i="14"/>
  <c r="I70" i="14"/>
  <c r="BM67" i="14"/>
  <c r="BL67" i="14"/>
  <c r="BK67" i="14"/>
  <c r="BJ67" i="14"/>
  <c r="BI67" i="14"/>
  <c r="BG67" i="14"/>
  <c r="BF67" i="14"/>
  <c r="BE67" i="14"/>
  <c r="BD67" i="14"/>
  <c r="BC67" i="14"/>
  <c r="BA67" i="14"/>
  <c r="AZ67" i="14"/>
  <c r="AY67" i="14"/>
  <c r="AX67" i="14"/>
  <c r="AW67" i="14"/>
  <c r="AU67" i="14"/>
  <c r="AT67" i="14"/>
  <c r="AS67" i="14"/>
  <c r="AR67" i="14"/>
  <c r="AQ67" i="14"/>
  <c r="AO67" i="14"/>
  <c r="AN67" i="14"/>
  <c r="AM67" i="14"/>
  <c r="AL67" i="14"/>
  <c r="AK67" i="14"/>
  <c r="K36" i="14"/>
  <c r="K70" i="14" s="1"/>
  <c r="I20" i="14"/>
  <c r="BO70" i="14" s="1"/>
  <c r="C20" i="14"/>
  <c r="A70" i="14" s="1"/>
  <c r="I18" i="14"/>
  <c r="A1" i="14" s="1"/>
  <c r="BW70" i="4"/>
  <c r="BV70" i="4"/>
  <c r="BU70" i="4"/>
  <c r="BT70" i="4"/>
  <c r="BS70" i="4"/>
  <c r="BQ70" i="4"/>
  <c r="BN70" i="4"/>
  <c r="Z70" i="4"/>
  <c r="Y70" i="4"/>
  <c r="V70" i="4"/>
  <c r="C70" i="4" s="1"/>
  <c r="J53" i="4" s="1"/>
  <c r="U70" i="4"/>
  <c r="N70" i="4"/>
  <c r="BM67" i="4"/>
  <c r="BL67" i="4"/>
  <c r="BK67" i="4"/>
  <c r="BJ67" i="4"/>
  <c r="BI67" i="4"/>
  <c r="BG67" i="4"/>
  <c r="BF67" i="4"/>
  <c r="BE67" i="4"/>
  <c r="BD67" i="4"/>
  <c r="BC67" i="4"/>
  <c r="BA67" i="4"/>
  <c r="AZ67" i="4"/>
  <c r="AY67" i="4"/>
  <c r="AX67" i="4"/>
  <c r="AW67" i="4"/>
  <c r="AU67" i="4"/>
  <c r="AT67" i="4"/>
  <c r="AS67" i="4"/>
  <c r="AR67" i="4"/>
  <c r="AQ67" i="4"/>
  <c r="AO67" i="4"/>
  <c r="AN67" i="4"/>
  <c r="AM67" i="4"/>
  <c r="AL67" i="4"/>
  <c r="AK67" i="4"/>
  <c r="K36" i="4"/>
  <c r="K70" i="4" s="1"/>
  <c r="I20" i="4"/>
  <c r="BO70" i="4" s="1"/>
  <c r="C20" i="4"/>
  <c r="A70" i="4" s="1"/>
  <c r="I18" i="4"/>
  <c r="A1" i="4" s="1"/>
  <c r="BW70" i="7"/>
  <c r="BV70" i="7"/>
  <c r="BU70" i="7"/>
  <c r="BT70" i="7"/>
  <c r="BS70" i="7"/>
  <c r="BQ70" i="7"/>
  <c r="BN70" i="7"/>
  <c r="Z70" i="7"/>
  <c r="Y70" i="7"/>
  <c r="V70" i="7"/>
  <c r="U70" i="7"/>
  <c r="N70" i="7"/>
  <c r="I70" i="7"/>
  <c r="BM67" i="7"/>
  <c r="BL67" i="7"/>
  <c r="BK67" i="7"/>
  <c r="BJ67" i="7"/>
  <c r="BI67" i="7"/>
  <c r="BG67" i="7"/>
  <c r="BF67" i="7"/>
  <c r="BE67" i="7"/>
  <c r="BD67" i="7"/>
  <c r="BC67" i="7"/>
  <c r="BA67" i="7"/>
  <c r="AZ67" i="7"/>
  <c r="AY67" i="7"/>
  <c r="AX67" i="7"/>
  <c r="AW67" i="7"/>
  <c r="AU67" i="7"/>
  <c r="AT67" i="7"/>
  <c r="AS67" i="7"/>
  <c r="AR67" i="7"/>
  <c r="AQ67" i="7"/>
  <c r="AO67" i="7"/>
  <c r="AN67" i="7"/>
  <c r="AM67" i="7"/>
  <c r="AL67" i="7"/>
  <c r="AK67" i="7"/>
  <c r="K36" i="7"/>
  <c r="K70" i="7" s="1"/>
  <c r="I20" i="7"/>
  <c r="BO70" i="7" s="1"/>
  <c r="C20" i="7"/>
  <c r="A70" i="7" s="1"/>
  <c r="I18" i="7"/>
  <c r="A1" i="7" s="1"/>
  <c r="BW70" i="6"/>
  <c r="BV70" i="6"/>
  <c r="BU70" i="6"/>
  <c r="BT70" i="6"/>
  <c r="BS70" i="6"/>
  <c r="BQ70" i="6"/>
  <c r="BN70" i="6"/>
  <c r="Z70" i="6"/>
  <c r="Y70" i="6"/>
  <c r="X70" i="6"/>
  <c r="V70" i="6"/>
  <c r="C70" i="6" s="1"/>
  <c r="J53" i="6" s="1"/>
  <c r="U70" i="6"/>
  <c r="N70" i="6"/>
  <c r="BM67" i="6"/>
  <c r="BL67" i="6"/>
  <c r="BK67" i="6"/>
  <c r="BJ67" i="6"/>
  <c r="BI67" i="6"/>
  <c r="BG67" i="6"/>
  <c r="BF67" i="6"/>
  <c r="BE67" i="6"/>
  <c r="BD67" i="6"/>
  <c r="BC67" i="6"/>
  <c r="BA67" i="6"/>
  <c r="AZ67" i="6"/>
  <c r="AY67" i="6"/>
  <c r="AX67" i="6"/>
  <c r="AW67" i="6"/>
  <c r="AU67" i="6"/>
  <c r="AT67" i="6"/>
  <c r="AS67" i="6"/>
  <c r="AR67" i="6"/>
  <c r="AQ67" i="6"/>
  <c r="AO67" i="6"/>
  <c r="AN67" i="6"/>
  <c r="AM67" i="6"/>
  <c r="AL67" i="6"/>
  <c r="AK67" i="6"/>
  <c r="I20" i="6"/>
  <c r="BO70" i="6" s="1"/>
  <c r="C20" i="6"/>
  <c r="A70" i="6" s="1"/>
  <c r="I18" i="6"/>
  <c r="A1" i="6" s="1"/>
  <c r="BW70" i="20"/>
  <c r="BV70" i="20"/>
  <c r="BU70" i="20"/>
  <c r="BT70" i="20"/>
  <c r="BS70" i="20"/>
  <c r="BQ70" i="20"/>
  <c r="BN70" i="20"/>
  <c r="Z70" i="20"/>
  <c r="Y70" i="20"/>
  <c r="X70" i="20"/>
  <c r="V70" i="20"/>
  <c r="U70" i="20"/>
  <c r="N70" i="20"/>
  <c r="L70" i="20"/>
  <c r="K70" i="20"/>
  <c r="I70" i="20"/>
  <c r="BM67" i="20"/>
  <c r="BL67" i="20"/>
  <c r="BK67" i="20"/>
  <c r="BJ67" i="20"/>
  <c r="BI67" i="20"/>
  <c r="BG67" i="20"/>
  <c r="BF67" i="20"/>
  <c r="BE67" i="20"/>
  <c r="BD67" i="20"/>
  <c r="BC67" i="20"/>
  <c r="BA67" i="20"/>
  <c r="AZ67" i="20"/>
  <c r="AY67" i="20"/>
  <c r="AX67" i="20"/>
  <c r="AW67" i="20"/>
  <c r="AU67" i="20"/>
  <c r="AT67" i="20"/>
  <c r="AS67" i="20"/>
  <c r="AR67" i="20"/>
  <c r="AQ67" i="20"/>
  <c r="AO67" i="20"/>
  <c r="AN67" i="20"/>
  <c r="AM67" i="20"/>
  <c r="AL67" i="20"/>
  <c r="AK67" i="20"/>
  <c r="I20" i="20"/>
  <c r="BO70" i="20" s="1"/>
  <c r="C20" i="20"/>
  <c r="A70" i="20" s="1"/>
  <c r="I18" i="20"/>
  <c r="A1" i="20" s="1"/>
  <c r="BW70" i="12"/>
  <c r="BV70" i="12"/>
  <c r="BU70" i="12"/>
  <c r="BT70" i="12"/>
  <c r="BS70" i="12"/>
  <c r="BQ70" i="12"/>
  <c r="BN70" i="12"/>
  <c r="Z70" i="12"/>
  <c r="Y70" i="12"/>
  <c r="X70" i="12"/>
  <c r="V70" i="12"/>
  <c r="U70" i="12"/>
  <c r="N70" i="12"/>
  <c r="L70" i="12"/>
  <c r="K70" i="12"/>
  <c r="I70" i="12"/>
  <c r="BM67" i="12"/>
  <c r="BL67" i="12"/>
  <c r="BK67" i="12"/>
  <c r="BJ67" i="12"/>
  <c r="BI67" i="12"/>
  <c r="BG67" i="12"/>
  <c r="BF67" i="12"/>
  <c r="BE67" i="12"/>
  <c r="BD67" i="12"/>
  <c r="BC67" i="12"/>
  <c r="BA67" i="12"/>
  <c r="AZ67" i="12"/>
  <c r="AY67" i="12"/>
  <c r="AX67" i="12"/>
  <c r="AW67" i="12"/>
  <c r="AU67" i="12"/>
  <c r="AT67" i="12"/>
  <c r="AS67" i="12"/>
  <c r="AR67" i="12"/>
  <c r="AQ67" i="12"/>
  <c r="AO67" i="12"/>
  <c r="AN67" i="12"/>
  <c r="AM67" i="12"/>
  <c r="AL67" i="12"/>
  <c r="AK67" i="12"/>
  <c r="I20" i="12"/>
  <c r="BO70" i="12" s="1"/>
  <c r="C20" i="12"/>
  <c r="A70" i="12" s="1"/>
  <c r="I18" i="12"/>
  <c r="A1" i="12" s="1"/>
  <c r="BW70" i="3"/>
  <c r="BV70" i="3"/>
  <c r="BU70" i="3"/>
  <c r="BT70" i="3"/>
  <c r="BS70" i="3"/>
  <c r="BQ70" i="3"/>
  <c r="BN70" i="3"/>
  <c r="Z70" i="3"/>
  <c r="Y70" i="3"/>
  <c r="X70" i="3"/>
  <c r="V70" i="3"/>
  <c r="U70" i="3"/>
  <c r="N70" i="3"/>
  <c r="L70" i="3"/>
  <c r="K70" i="3"/>
  <c r="I70" i="3"/>
  <c r="BM67" i="3"/>
  <c r="BL67" i="3"/>
  <c r="BK67" i="3"/>
  <c r="BJ67" i="3"/>
  <c r="BI67" i="3"/>
  <c r="BG67" i="3"/>
  <c r="BF67" i="3"/>
  <c r="BE67" i="3"/>
  <c r="BD67" i="3"/>
  <c r="BC67" i="3"/>
  <c r="BA67" i="3"/>
  <c r="AZ67" i="3"/>
  <c r="AY67" i="3"/>
  <c r="AX67" i="3"/>
  <c r="AW67" i="3"/>
  <c r="AU67" i="3"/>
  <c r="AT67" i="3"/>
  <c r="AS67" i="3"/>
  <c r="AR67" i="3"/>
  <c r="AQ67" i="3"/>
  <c r="AO67" i="3"/>
  <c r="AN67" i="3"/>
  <c r="AM67" i="3"/>
  <c r="AL67" i="3"/>
  <c r="AK67" i="3"/>
  <c r="I20" i="3"/>
  <c r="BO70" i="3" s="1"/>
  <c r="C20" i="3"/>
  <c r="A70" i="3" s="1"/>
  <c r="I18" i="3"/>
  <c r="A1" i="3" s="1"/>
  <c r="BW70" i="13"/>
  <c r="BV70" i="13"/>
  <c r="BU70" i="13"/>
  <c r="BT70" i="13"/>
  <c r="BS70" i="13"/>
  <c r="BQ70" i="13"/>
  <c r="BN70" i="13"/>
  <c r="Z70" i="13"/>
  <c r="Y70" i="13"/>
  <c r="X70" i="13"/>
  <c r="V70" i="13"/>
  <c r="U70" i="13"/>
  <c r="N70" i="13"/>
  <c r="L70" i="13"/>
  <c r="K70" i="13"/>
  <c r="I70" i="13"/>
  <c r="BM67" i="13"/>
  <c r="BL67" i="13"/>
  <c r="BK67" i="13"/>
  <c r="BJ67" i="13"/>
  <c r="BI67" i="13"/>
  <c r="BG67" i="13"/>
  <c r="BF67" i="13"/>
  <c r="BE67" i="13"/>
  <c r="BD67" i="13"/>
  <c r="BC67" i="13"/>
  <c r="BA67" i="13"/>
  <c r="AZ67" i="13"/>
  <c r="AY67" i="13"/>
  <c r="AX67" i="13"/>
  <c r="AW67" i="13"/>
  <c r="AU67" i="13"/>
  <c r="AT67" i="13"/>
  <c r="AS67" i="13"/>
  <c r="AR67" i="13"/>
  <c r="AQ67" i="13"/>
  <c r="AO67" i="13"/>
  <c r="AN67" i="13"/>
  <c r="AM67" i="13"/>
  <c r="AL67" i="13"/>
  <c r="AK67" i="13"/>
  <c r="I20" i="13"/>
  <c r="BO70" i="13" s="1"/>
  <c r="C20" i="13"/>
  <c r="A70" i="13" s="1"/>
  <c r="I18" i="13"/>
  <c r="A1" i="13" s="1"/>
  <c r="BW70" i="5"/>
  <c r="BV70" i="5"/>
  <c r="BU70" i="5"/>
  <c r="BT70" i="5"/>
  <c r="BS70" i="5"/>
  <c r="BQ70" i="5"/>
  <c r="BN70" i="5"/>
  <c r="Z70" i="5"/>
  <c r="Y70" i="5"/>
  <c r="X70" i="5"/>
  <c r="V70" i="5"/>
  <c r="U70" i="5"/>
  <c r="N70" i="5"/>
  <c r="L70" i="5"/>
  <c r="K70" i="5"/>
  <c r="I70" i="5"/>
  <c r="BM67" i="5"/>
  <c r="BL67" i="5"/>
  <c r="BK67" i="5"/>
  <c r="BJ67" i="5"/>
  <c r="BI67" i="5"/>
  <c r="BG67" i="5"/>
  <c r="BF67" i="5"/>
  <c r="BE67" i="5"/>
  <c r="BD67" i="5"/>
  <c r="BC67" i="5"/>
  <c r="BA67" i="5"/>
  <c r="AZ67" i="5"/>
  <c r="AY67" i="5"/>
  <c r="AX67" i="5"/>
  <c r="AW67" i="5"/>
  <c r="AU67" i="5"/>
  <c r="AT67" i="5"/>
  <c r="AS67" i="5"/>
  <c r="AR67" i="5"/>
  <c r="AQ67" i="5"/>
  <c r="AO67" i="5"/>
  <c r="AN67" i="5"/>
  <c r="AM67" i="5"/>
  <c r="AL67" i="5"/>
  <c r="AK67" i="5"/>
  <c r="I20" i="5"/>
  <c r="BO70" i="5" s="1"/>
  <c r="C20" i="5"/>
  <c r="A70" i="5" s="1"/>
  <c r="I18" i="5"/>
  <c r="A1" i="5" s="1"/>
  <c r="BW70" i="11"/>
  <c r="BV70" i="11"/>
  <c r="BU70" i="11"/>
  <c r="BT70" i="11"/>
  <c r="BS70" i="11"/>
  <c r="BQ70" i="11"/>
  <c r="BN70" i="11"/>
  <c r="Z70" i="11"/>
  <c r="Y70" i="11"/>
  <c r="X70" i="11"/>
  <c r="V70" i="11"/>
  <c r="U70" i="11"/>
  <c r="N70" i="11"/>
  <c r="L70" i="11"/>
  <c r="K70" i="11"/>
  <c r="I70" i="11"/>
  <c r="BM67" i="11"/>
  <c r="BL67" i="11"/>
  <c r="BK67" i="11"/>
  <c r="BJ67" i="11"/>
  <c r="BI67" i="11"/>
  <c r="BG67" i="11"/>
  <c r="BF67" i="11"/>
  <c r="BE67" i="11"/>
  <c r="BD67" i="11"/>
  <c r="BC67" i="11"/>
  <c r="BA67" i="11"/>
  <c r="AZ67" i="11"/>
  <c r="AY67" i="11"/>
  <c r="AX67" i="11"/>
  <c r="AW67" i="11"/>
  <c r="AU67" i="11"/>
  <c r="AT67" i="11"/>
  <c r="AS67" i="11"/>
  <c r="AR67" i="11"/>
  <c r="AQ67" i="11"/>
  <c r="AO67" i="11"/>
  <c r="AN67" i="11"/>
  <c r="AM67" i="11"/>
  <c r="AL67" i="11"/>
  <c r="AK67" i="11"/>
  <c r="I20" i="11"/>
  <c r="BO70" i="11" s="1"/>
  <c r="C20" i="11"/>
  <c r="A70" i="11" s="1"/>
  <c r="I18" i="11"/>
  <c r="A1" i="11" s="1"/>
  <c r="BW70" i="10"/>
  <c r="BV70" i="10"/>
  <c r="BU70" i="10"/>
  <c r="BT70" i="10"/>
  <c r="BS70" i="10"/>
  <c r="BQ70" i="10"/>
  <c r="BN70" i="10"/>
  <c r="V70" i="10"/>
  <c r="C70" i="10" s="1"/>
  <c r="J53" i="10" s="1"/>
  <c r="J55" i="10" s="1"/>
  <c r="CB70" i="10" s="1"/>
  <c r="U70" i="10"/>
  <c r="N70" i="10"/>
  <c r="J70" i="10"/>
  <c r="BM67" i="10"/>
  <c r="BL67" i="10"/>
  <c r="BK67" i="10"/>
  <c r="BJ67" i="10"/>
  <c r="BI67" i="10"/>
  <c r="BG67" i="10"/>
  <c r="BF67" i="10"/>
  <c r="BE67" i="10"/>
  <c r="BD67" i="10"/>
  <c r="BC67" i="10"/>
  <c r="BA67" i="10"/>
  <c r="AZ67" i="10"/>
  <c r="AY67" i="10"/>
  <c r="AX67" i="10"/>
  <c r="AW67" i="10"/>
  <c r="AU67" i="10"/>
  <c r="AT67" i="10"/>
  <c r="AS67" i="10"/>
  <c r="AR67" i="10"/>
  <c r="AQ67" i="10"/>
  <c r="AO67" i="10"/>
  <c r="AN67" i="10"/>
  <c r="AM67" i="10"/>
  <c r="AL67" i="10"/>
  <c r="AK67" i="10"/>
  <c r="I20" i="10"/>
  <c r="BO70" i="10" s="1"/>
  <c r="C20" i="10"/>
  <c r="A70" i="10" s="1"/>
  <c r="I18" i="10"/>
  <c r="A1" i="10" s="1"/>
  <c r="BW70" i="9"/>
  <c r="BV70" i="9"/>
  <c r="BU70" i="9"/>
  <c r="BT70" i="9"/>
  <c r="BS70" i="9"/>
  <c r="BQ70" i="9"/>
  <c r="BN70" i="9"/>
  <c r="V70" i="9"/>
  <c r="C70" i="9" s="1"/>
  <c r="J53" i="9" s="1"/>
  <c r="U70" i="9"/>
  <c r="N70" i="9"/>
  <c r="J70" i="9"/>
  <c r="BM67" i="9"/>
  <c r="BL67" i="9"/>
  <c r="BK67" i="9"/>
  <c r="BJ67" i="9"/>
  <c r="BI67" i="9"/>
  <c r="BG67" i="9"/>
  <c r="BF67" i="9"/>
  <c r="BE67" i="9"/>
  <c r="BD67" i="9"/>
  <c r="BC67" i="9"/>
  <c r="BA67" i="9"/>
  <c r="AZ67" i="9"/>
  <c r="AY67" i="9"/>
  <c r="AX67" i="9"/>
  <c r="AW67" i="9"/>
  <c r="AU67" i="9"/>
  <c r="AT67" i="9"/>
  <c r="AS67" i="9"/>
  <c r="AR67" i="9"/>
  <c r="AQ67" i="9"/>
  <c r="AO67" i="9"/>
  <c r="AN67" i="9"/>
  <c r="AM67" i="9"/>
  <c r="AL67" i="9"/>
  <c r="AK67" i="9"/>
  <c r="I20" i="9"/>
  <c r="BO70" i="9" s="1"/>
  <c r="C20" i="9"/>
  <c r="A70" i="9" s="1"/>
  <c r="I18" i="9"/>
  <c r="A1" i="9" s="1"/>
  <c r="CA70" i="8"/>
  <c r="BZ70" i="8"/>
  <c r="BY70" i="8"/>
  <c r="BX70" i="8"/>
  <c r="BW70" i="8"/>
  <c r="BV70" i="8"/>
  <c r="BU70" i="8"/>
  <c r="BT70" i="8"/>
  <c r="BS70" i="8"/>
  <c r="BQ70" i="8"/>
  <c r="BN70" i="8"/>
  <c r="V70" i="8"/>
  <c r="C70" i="8" s="1"/>
  <c r="J53" i="8" s="1"/>
  <c r="U70" i="8"/>
  <c r="N70" i="8"/>
  <c r="J70" i="8"/>
  <c r="BM67" i="8"/>
  <c r="BL67" i="8"/>
  <c r="BK67" i="8"/>
  <c r="BJ67" i="8"/>
  <c r="BI67" i="8"/>
  <c r="BG67" i="8"/>
  <c r="BF67" i="8"/>
  <c r="BE67" i="8"/>
  <c r="BD67" i="8"/>
  <c r="BC67" i="8"/>
  <c r="BA67" i="8"/>
  <c r="AZ67" i="8"/>
  <c r="AY67" i="8"/>
  <c r="AX67" i="8"/>
  <c r="AW67" i="8"/>
  <c r="AU67" i="8"/>
  <c r="AT67" i="8"/>
  <c r="AS67" i="8"/>
  <c r="AR67" i="8"/>
  <c r="AQ67" i="8"/>
  <c r="AO67" i="8"/>
  <c r="AN67" i="8"/>
  <c r="AM67" i="8"/>
  <c r="AL67" i="8"/>
  <c r="AK67" i="8"/>
  <c r="I20" i="8"/>
  <c r="BO70" i="8" s="1"/>
  <c r="C20" i="8"/>
  <c r="A70" i="8" s="1"/>
  <c r="I18" i="8"/>
  <c r="A1" i="8" s="1"/>
  <c r="BJ70" i="5" l="1"/>
  <c r="BM70" i="5"/>
  <c r="BK70" i="5"/>
  <c r="BH70" i="5"/>
  <c r="BL70" i="5"/>
  <c r="BI70" i="5"/>
  <c r="BH70" i="14"/>
  <c r="BL70" i="14"/>
  <c r="BI70" i="14"/>
  <c r="BM70" i="14"/>
  <c r="BJ70" i="14"/>
  <c r="BK70" i="14"/>
  <c r="BL70" i="6"/>
  <c r="BH70" i="6"/>
  <c r="BI70" i="6"/>
  <c r="BM70" i="6"/>
  <c r="BJ70" i="6"/>
  <c r="BK70" i="6"/>
  <c r="BJ70" i="11"/>
  <c r="BK70" i="11"/>
  <c r="BH70" i="11"/>
  <c r="BL70" i="11"/>
  <c r="BI70" i="11"/>
  <c r="BM70" i="11"/>
  <c r="BJ70" i="18"/>
  <c r="BK70" i="18"/>
  <c r="BH70" i="18"/>
  <c r="BM70" i="18"/>
  <c r="BI70" i="18"/>
  <c r="BL70" i="18"/>
  <c r="BI70" i="20"/>
  <c r="BL70" i="20"/>
  <c r="BM70" i="20"/>
  <c r="BJ70" i="20"/>
  <c r="BK70" i="20"/>
  <c r="BH70" i="20"/>
  <c r="BL70" i="39"/>
  <c r="BI70" i="39"/>
  <c r="BK70" i="39"/>
  <c r="BM70" i="39"/>
  <c r="BH70" i="39"/>
  <c r="BJ70" i="39"/>
  <c r="BL70" i="4"/>
  <c r="BJ70" i="4"/>
  <c r="BM70" i="4"/>
  <c r="BK70" i="4"/>
  <c r="BH70" i="4"/>
  <c r="BI70" i="4"/>
  <c r="BL70" i="8"/>
  <c r="BI70" i="8"/>
  <c r="BH70" i="8"/>
  <c r="BM70" i="8"/>
  <c r="BJ70" i="8"/>
  <c r="BK70" i="8"/>
  <c r="BM70" i="12"/>
  <c r="BH70" i="12"/>
  <c r="BJ70" i="12"/>
  <c r="BK70" i="12"/>
  <c r="BI70" i="12"/>
  <c r="BL70" i="12"/>
  <c r="BL70" i="17"/>
  <c r="BI70" i="17"/>
  <c r="BJ70" i="17"/>
  <c r="BM70" i="17"/>
  <c r="BK70" i="17"/>
  <c r="BH70" i="17"/>
  <c r="BM70" i="3"/>
  <c r="BJ70" i="3"/>
  <c r="BL70" i="3"/>
  <c r="BK70" i="3"/>
  <c r="BH70" i="3"/>
  <c r="BI70" i="3"/>
  <c r="BJ70" i="9"/>
  <c r="BK70" i="9"/>
  <c r="BH70" i="9"/>
  <c r="BL70" i="9"/>
  <c r="BI70" i="9"/>
  <c r="BM70" i="9"/>
  <c r="BH70" i="10"/>
  <c r="BK70" i="10"/>
  <c r="BJ70" i="10"/>
  <c r="BM70" i="10"/>
  <c r="BL70" i="10"/>
  <c r="BI70" i="10"/>
  <c r="BL70" i="7"/>
  <c r="BI70" i="7"/>
  <c r="BH70" i="7"/>
  <c r="BM70" i="7"/>
  <c r="BK70" i="7"/>
  <c r="BJ70" i="7"/>
  <c r="BM70" i="13"/>
  <c r="BI70" i="13"/>
  <c r="BJ70" i="13"/>
  <c r="BH70" i="13"/>
  <c r="BK70" i="13"/>
  <c r="BL70" i="13"/>
  <c r="AP70" i="51"/>
  <c r="AJ70" i="51"/>
  <c r="BB70" i="51"/>
  <c r="AV70" i="51"/>
  <c r="AP70" i="50"/>
  <c r="AJ70" i="50"/>
  <c r="BB70" i="50"/>
  <c r="AV70" i="50"/>
  <c r="AP70" i="21"/>
  <c r="AV70" i="21"/>
  <c r="BB70" i="21"/>
  <c r="AJ70" i="21"/>
  <c r="D70" i="11"/>
  <c r="K36" i="11" s="1"/>
  <c r="C70" i="11" s="1"/>
  <c r="J53" i="11" s="1"/>
  <c r="D70" i="18"/>
  <c r="J54" i="18" s="1"/>
  <c r="K54" i="18" s="1"/>
  <c r="AP70" i="39"/>
  <c r="AJ70" i="39"/>
  <c r="BB70" i="39"/>
  <c r="AV70" i="39"/>
  <c r="BB70" i="20"/>
  <c r="AV70" i="20"/>
  <c r="AP70" i="20"/>
  <c r="AJ70" i="20"/>
  <c r="AJ70" i="4"/>
  <c r="BB70" i="4"/>
  <c r="AV70" i="4"/>
  <c r="AP70" i="4"/>
  <c r="BB70" i="12"/>
  <c r="AV70" i="12"/>
  <c r="AP70" i="12"/>
  <c r="AJ70" i="12"/>
  <c r="AP70" i="8"/>
  <c r="AJ70" i="8"/>
  <c r="BB70" i="8"/>
  <c r="AV70" i="8"/>
  <c r="AJ70" i="17"/>
  <c r="BB70" i="17"/>
  <c r="AV70" i="17"/>
  <c r="AP70" i="17"/>
  <c r="AV70" i="3"/>
  <c r="AP70" i="3"/>
  <c r="AJ70" i="3"/>
  <c r="BB70" i="3"/>
  <c r="BB70" i="7"/>
  <c r="AV70" i="7"/>
  <c r="AP70" i="7"/>
  <c r="AJ70" i="7"/>
  <c r="AV70" i="13"/>
  <c r="AP70" i="13"/>
  <c r="AJ70" i="13"/>
  <c r="BB70" i="13"/>
  <c r="AP70" i="10"/>
  <c r="AJ70" i="10"/>
  <c r="BB70" i="10"/>
  <c r="AV70" i="10"/>
  <c r="AV70" i="5"/>
  <c r="AP70" i="5"/>
  <c r="AJ70" i="5"/>
  <c r="BB70" i="5"/>
  <c r="AJ70" i="14"/>
  <c r="BB70" i="14"/>
  <c r="AP70" i="14"/>
  <c r="AV70" i="14"/>
  <c r="BB70" i="6"/>
  <c r="AV70" i="6"/>
  <c r="AP70" i="6"/>
  <c r="AJ70" i="6"/>
  <c r="AP70" i="9"/>
  <c r="AJ70" i="9"/>
  <c r="BB70" i="9"/>
  <c r="AV70" i="9"/>
  <c r="AV70" i="11"/>
  <c r="AP70" i="11"/>
  <c r="BB70" i="11"/>
  <c r="AJ70" i="11"/>
  <c r="AP70" i="18"/>
  <c r="AJ70" i="18"/>
  <c r="BB70" i="18"/>
  <c r="AV70" i="18"/>
  <c r="D70" i="8"/>
  <c r="J54" i="8" s="1"/>
  <c r="K54" i="8" s="1"/>
  <c r="D70" i="6"/>
  <c r="J54" i="6" s="1"/>
  <c r="K54" i="6" s="1"/>
  <c r="BC70" i="51"/>
  <c r="D70" i="10"/>
  <c r="J54" i="10" s="1"/>
  <c r="K54" i="10" s="1"/>
  <c r="C70" i="14"/>
  <c r="J53" i="14" s="1"/>
  <c r="K53" i="14" s="1"/>
  <c r="K55" i="14" s="1"/>
  <c r="C70" i="17"/>
  <c r="J53" i="17" s="1"/>
  <c r="J55" i="17" s="1"/>
  <c r="CB70" i="17" s="1"/>
  <c r="BG70" i="51"/>
  <c r="AX70" i="51"/>
  <c r="AS70" i="51"/>
  <c r="AN70" i="51"/>
  <c r="AK70" i="51"/>
  <c r="BD70" i="51"/>
  <c r="AQ70" i="51"/>
  <c r="BA70" i="51"/>
  <c r="AO70" i="51"/>
  <c r="AU70" i="51"/>
  <c r="AM70" i="51"/>
  <c r="BF70" i="51"/>
  <c r="AT70" i="51"/>
  <c r="AZ70" i="51"/>
  <c r="AR70" i="51"/>
  <c r="AY70" i="51"/>
  <c r="AL70" i="51"/>
  <c r="BE70" i="51"/>
  <c r="AW70" i="51"/>
  <c r="P70" i="51" s="1"/>
  <c r="D70" i="13"/>
  <c r="J54" i="13" s="1"/>
  <c r="K54" i="13" s="1"/>
  <c r="D70" i="7"/>
  <c r="J54" i="7" s="1"/>
  <c r="K54" i="7" s="1"/>
  <c r="D70" i="17"/>
  <c r="J54" i="17" s="1"/>
  <c r="K54" i="17" s="1"/>
  <c r="D70" i="20"/>
  <c r="J54" i="20" s="1"/>
  <c r="K54" i="20" s="1"/>
  <c r="C70" i="21"/>
  <c r="J53" i="21" s="1"/>
  <c r="J55" i="21" s="1"/>
  <c r="CB70" i="21" s="1"/>
  <c r="D70" i="39"/>
  <c r="J54" i="39" s="1"/>
  <c r="K54" i="39" s="1"/>
  <c r="D70" i="4"/>
  <c r="J54" i="4" s="1"/>
  <c r="K54" i="4" s="1"/>
  <c r="D70" i="5"/>
  <c r="K36" i="5" s="1"/>
  <c r="C70" i="5" s="1"/>
  <c r="J53" i="5" s="1"/>
  <c r="J55" i="5" s="1"/>
  <c r="CB70" i="5" s="1"/>
  <c r="D70" i="9"/>
  <c r="J54" i="9" s="1"/>
  <c r="K54" i="9" s="1"/>
  <c r="J55" i="18"/>
  <c r="CB70" i="18" s="1"/>
  <c r="K53" i="18"/>
  <c r="K55" i="18" s="1"/>
  <c r="J55" i="39"/>
  <c r="CB70" i="39" s="1"/>
  <c r="K53" i="39"/>
  <c r="K55" i="39" s="1"/>
  <c r="J55" i="4"/>
  <c r="CB70" i="4" s="1"/>
  <c r="K53" i="4"/>
  <c r="K55" i="4" s="1"/>
  <c r="J55" i="6"/>
  <c r="CB70" i="6" s="1"/>
  <c r="K53" i="6"/>
  <c r="K55" i="6" s="1"/>
  <c r="K70" i="21"/>
  <c r="D70" i="21" s="1"/>
  <c r="J54" i="21" s="1"/>
  <c r="K54" i="21" s="1"/>
  <c r="BP70" i="17"/>
  <c r="D70" i="14"/>
  <c r="J54" i="14" s="1"/>
  <c r="K54" i="14" s="1"/>
  <c r="C70" i="7"/>
  <c r="J53" i="7" s="1"/>
  <c r="BP70" i="6"/>
  <c r="BP70" i="7"/>
  <c r="BP70" i="4"/>
  <c r="X70" i="4"/>
  <c r="H33" i="39"/>
  <c r="X70" i="7"/>
  <c r="D70" i="12"/>
  <c r="J54" i="12" s="1"/>
  <c r="K54" i="12" s="1"/>
  <c r="D70" i="3"/>
  <c r="J54" i="3" s="1"/>
  <c r="K54" i="3" s="1"/>
  <c r="AT70" i="50"/>
  <c r="AS70" i="50"/>
  <c r="BD70" i="50"/>
  <c r="BC70" i="50"/>
  <c r="AK70" i="50"/>
  <c r="AN70" i="50"/>
  <c r="AY70" i="50"/>
  <c r="AR70" i="50"/>
  <c r="AZ70" i="50"/>
  <c r="AW70" i="50"/>
  <c r="AX70" i="50"/>
  <c r="AQ70" i="50"/>
  <c r="BA70" i="50"/>
  <c r="BG70" i="50"/>
  <c r="BE70" i="50"/>
  <c r="BF70" i="50"/>
  <c r="AU70" i="50"/>
  <c r="AL70" i="50"/>
  <c r="AM70" i="50"/>
  <c r="AO70" i="50"/>
  <c r="G27" i="39"/>
  <c r="BP70" i="39"/>
  <c r="BP70" i="10"/>
  <c r="A30" i="9"/>
  <c r="A30" i="10"/>
  <c r="G33" i="39"/>
  <c r="G29" i="9"/>
  <c r="G30" i="10"/>
  <c r="BP70" i="14"/>
  <c r="J33" i="39"/>
  <c r="K33" i="39"/>
  <c r="BP70" i="11"/>
  <c r="BP70" i="8"/>
  <c r="A30" i="8"/>
  <c r="G30" i="8"/>
  <c r="BP70" i="9"/>
  <c r="BP70" i="5"/>
  <c r="I33" i="39"/>
  <c r="BP70" i="18"/>
  <c r="AX70" i="14"/>
  <c r="BP70" i="13"/>
  <c r="BP70" i="3"/>
  <c r="BP70" i="12"/>
  <c r="BP70" i="20"/>
  <c r="K33" i="13"/>
  <c r="C70" i="13" s="1"/>
  <c r="J53" i="13" s="1"/>
  <c r="K53" i="10"/>
  <c r="K55" i="10" s="1"/>
  <c r="J55" i="9"/>
  <c r="CB70" i="9" s="1"/>
  <c r="K53" i="9"/>
  <c r="K55" i="9" s="1"/>
  <c r="J55" i="8"/>
  <c r="CB70" i="8" s="1"/>
  <c r="K53" i="8"/>
  <c r="K55" i="8" s="1"/>
  <c r="AS70" i="5"/>
  <c r="AS70" i="17"/>
  <c r="AO70" i="6"/>
  <c r="AM70" i="39"/>
  <c r="AW70" i="18"/>
  <c r="BF70" i="12"/>
  <c r="AS70" i="7"/>
  <c r="BF70" i="8"/>
  <c r="AT70" i="11"/>
  <c r="AT70" i="20"/>
  <c r="BA70" i="14"/>
  <c r="AL70" i="21"/>
  <c r="AX70" i="11"/>
  <c r="AX70" i="3"/>
  <c r="AN70" i="17"/>
  <c r="BE70" i="3"/>
  <c r="AL70" i="6"/>
  <c r="AT70" i="5"/>
  <c r="AS70" i="39"/>
  <c r="BC70" i="10"/>
  <c r="BG70" i="12"/>
  <c r="AT70" i="7"/>
  <c r="AR70" i="4"/>
  <c r="AQ70" i="18"/>
  <c r="AQ70" i="8"/>
  <c r="BE70" i="9"/>
  <c r="BD70" i="10"/>
  <c r="AU70" i="13"/>
  <c r="AX70" i="4"/>
  <c r="AR70" i="8"/>
  <c r="BF70" i="9"/>
  <c r="AZ70" i="13"/>
  <c r="AO70" i="20"/>
  <c r="AS70" i="8"/>
  <c r="AK70" i="9"/>
  <c r="BF70" i="10"/>
  <c r="AY70" i="5"/>
  <c r="AQ70" i="6"/>
  <c r="BA70" i="7"/>
  <c r="AZ70" i="39"/>
  <c r="AL70" i="8"/>
  <c r="BA70" i="8"/>
  <c r="AU70" i="9"/>
  <c r="AT70" i="10"/>
  <c r="AR70" i="11"/>
  <c r="AK70" i="5"/>
  <c r="AQ70" i="13"/>
  <c r="AU70" i="3"/>
  <c r="AX70" i="12"/>
  <c r="BE70" i="6"/>
  <c r="AK70" i="7"/>
  <c r="AL70" i="4"/>
  <c r="AR70" i="14"/>
  <c r="BD70" i="21"/>
  <c r="AM70" i="18"/>
  <c r="AY70" i="18"/>
  <c r="AO70" i="18"/>
  <c r="BE70" i="39"/>
  <c r="AU70" i="39"/>
  <c r="AL70" i="39"/>
  <c r="BA70" i="17"/>
  <c r="AR70" i="17"/>
  <c r="AY70" i="21"/>
  <c r="AO70" i="21"/>
  <c r="BC70" i="14"/>
  <c r="AS70" i="14"/>
  <c r="AZ70" i="4"/>
  <c r="AQ70" i="4"/>
  <c r="BF70" i="7"/>
  <c r="AW70" i="7"/>
  <c r="AM70" i="7"/>
  <c r="BD70" i="6"/>
  <c r="AT70" i="6"/>
  <c r="AK70" i="6"/>
  <c r="BC70" i="20"/>
  <c r="AS70" i="20"/>
  <c r="BA70" i="12"/>
  <c r="AR70" i="12"/>
  <c r="AZ70" i="3"/>
  <c r="AQ70" i="3"/>
  <c r="AY70" i="13"/>
  <c r="AO70" i="13"/>
  <c r="BG70" i="5"/>
  <c r="AX70" i="5"/>
  <c r="AN70" i="5"/>
  <c r="BF70" i="11"/>
  <c r="AW70" i="11"/>
  <c r="AM70" i="11"/>
  <c r="BE70" i="10"/>
  <c r="AU70" i="10"/>
  <c r="AL70" i="10"/>
  <c r="AY70" i="9"/>
  <c r="AO70" i="9"/>
  <c r="BC70" i="8"/>
  <c r="BC70" i="18"/>
  <c r="AS70" i="18"/>
  <c r="AY70" i="39"/>
  <c r="AO70" i="39"/>
  <c r="BE70" i="17"/>
  <c r="AU70" i="17"/>
  <c r="AL70" i="17"/>
  <c r="BC70" i="21"/>
  <c r="AS70" i="21"/>
  <c r="BF70" i="14"/>
  <c r="AW70" i="14"/>
  <c r="AM70" i="14"/>
  <c r="BD70" i="4"/>
  <c r="AT70" i="4"/>
  <c r="AK70" i="4"/>
  <c r="AZ70" i="7"/>
  <c r="AQ70" i="7"/>
  <c r="BG70" i="6"/>
  <c r="AX70" i="6"/>
  <c r="AN70" i="6"/>
  <c r="BF70" i="20"/>
  <c r="AW70" i="20"/>
  <c r="AM70" i="20"/>
  <c r="BE70" i="12"/>
  <c r="AU70" i="12"/>
  <c r="AL70" i="12"/>
  <c r="BD70" i="3"/>
  <c r="AT70" i="3"/>
  <c r="AK70" i="3"/>
  <c r="BC70" i="13"/>
  <c r="AS70" i="13"/>
  <c r="BA70" i="5"/>
  <c r="AR70" i="5"/>
  <c r="AZ70" i="11"/>
  <c r="AQ70" i="11"/>
  <c r="AY70" i="10"/>
  <c r="AO70" i="10"/>
  <c r="BC70" i="9"/>
  <c r="AS70" i="9"/>
  <c r="BA70" i="18"/>
  <c r="AR70" i="18"/>
  <c r="BG70" i="39"/>
  <c r="AX70" i="39"/>
  <c r="AN70" i="39"/>
  <c r="BD70" i="17"/>
  <c r="AT70" i="17"/>
  <c r="AK70" i="17"/>
  <c r="BA70" i="21"/>
  <c r="AR70" i="21"/>
  <c r="BE70" i="14"/>
  <c r="AU70" i="14"/>
  <c r="AL70" i="14"/>
  <c r="BC70" i="4"/>
  <c r="AS70" i="4"/>
  <c r="AY70" i="7"/>
  <c r="AO70" i="7"/>
  <c r="BF70" i="6"/>
  <c r="AW70" i="6"/>
  <c r="AM70" i="6"/>
  <c r="BE70" i="20"/>
  <c r="AU70" i="20"/>
  <c r="AL70" i="20"/>
  <c r="BD70" i="12"/>
  <c r="AT70" i="12"/>
  <c r="AK70" i="12"/>
  <c r="BC70" i="3"/>
  <c r="AS70" i="3"/>
  <c r="BA70" i="13"/>
  <c r="AR70" i="13"/>
  <c r="AZ70" i="5"/>
  <c r="AQ70" i="5"/>
  <c r="AY70" i="11"/>
  <c r="AO70" i="11"/>
  <c r="BG70" i="10"/>
  <c r="AX70" i="10"/>
  <c r="AN70" i="10"/>
  <c r="BA70" i="9"/>
  <c r="AR70" i="9"/>
  <c r="AU70" i="18"/>
  <c r="BF70" i="39"/>
  <c r="AR70" i="39"/>
  <c r="AZ70" i="17"/>
  <c r="AM70" i="17"/>
  <c r="BG70" i="21"/>
  <c r="AT70" i="21"/>
  <c r="AZ70" i="14"/>
  <c r="AK70" i="14"/>
  <c r="BF70" i="4"/>
  <c r="AO70" i="4"/>
  <c r="AX70" i="7"/>
  <c r="AS70" i="6"/>
  <c r="BA70" i="20"/>
  <c r="AN70" i="20"/>
  <c r="AW70" i="12"/>
  <c r="BA70" i="3"/>
  <c r="AM70" i="3"/>
  <c r="AX70" i="13"/>
  <c r="AK70" i="13"/>
  <c r="AW70" i="5"/>
  <c r="AU70" i="11"/>
  <c r="AS70" i="10"/>
  <c r="AW70" i="9"/>
  <c r="BE70" i="8"/>
  <c r="AT70" i="8"/>
  <c r="AK70" i="8"/>
  <c r="AY70" i="17"/>
  <c r="BF70" i="21"/>
  <c r="AY70" i="14"/>
  <c r="R70" i="14" s="1"/>
  <c r="BE70" i="4"/>
  <c r="AU70" i="7"/>
  <c r="AR70" i="6"/>
  <c r="AZ70" i="20"/>
  <c r="AS70" i="12"/>
  <c r="AY70" i="3"/>
  <c r="AL70" i="3"/>
  <c r="AW70" i="13"/>
  <c r="AU70" i="5"/>
  <c r="BG70" i="18"/>
  <c r="AT70" i="18"/>
  <c r="BD70" i="39"/>
  <c r="AQ70" i="39"/>
  <c r="AQ70" i="21"/>
  <c r="AN70" i="4"/>
  <c r="AK70" i="20"/>
  <c r="AZ70" i="18"/>
  <c r="AL70" i="18"/>
  <c r="AW70" i="39"/>
  <c r="BG70" i="17"/>
  <c r="AQ70" i="17"/>
  <c r="AX70" i="21"/>
  <c r="AK70" i="21"/>
  <c r="BG70" i="14"/>
  <c r="AQ70" i="14"/>
  <c r="AW70" i="4"/>
  <c r="BD70" i="7"/>
  <c r="AN70" i="7"/>
  <c r="AZ70" i="6"/>
  <c r="AR70" i="20"/>
  <c r="AZ70" i="12"/>
  <c r="AM70" i="12"/>
  <c r="BG70" i="3"/>
  <c r="AR70" i="3"/>
  <c r="BE70" i="13"/>
  <c r="AN70" i="13"/>
  <c r="BD70" i="5"/>
  <c r="AM70" i="5"/>
  <c r="BC70" i="11"/>
  <c r="AL70" i="11"/>
  <c r="AZ70" i="10"/>
  <c r="S70" i="10" s="1"/>
  <c r="BD70" i="9"/>
  <c r="AM70" i="9"/>
  <c r="AX70" i="8"/>
  <c r="AN70" i="8"/>
  <c r="AW70" i="8"/>
  <c r="AX70" i="18"/>
  <c r="AK70" i="18"/>
  <c r="AT70" i="39"/>
  <c r="BF70" i="17"/>
  <c r="AO70" i="17"/>
  <c r="AW70" i="21"/>
  <c r="BD70" i="14"/>
  <c r="AO70" i="14"/>
  <c r="AU70" i="4"/>
  <c r="BC70" i="7"/>
  <c r="AL70" i="7"/>
  <c r="AY70" i="6"/>
  <c r="BG70" i="20"/>
  <c r="AQ70" i="20"/>
  <c r="AY70" i="12"/>
  <c r="BF70" i="3"/>
  <c r="AO70" i="3"/>
  <c r="BD70" i="13"/>
  <c r="AM70" i="13"/>
  <c r="BC70" i="5"/>
  <c r="AL70" i="5"/>
  <c r="BA70" i="11"/>
  <c r="AK70" i="11"/>
  <c r="AW70" i="10"/>
  <c r="AZ70" i="9"/>
  <c r="AL70" i="9"/>
  <c r="BG70" i="8"/>
  <c r="AM70" i="8"/>
  <c r="AO70" i="8"/>
  <c r="BD70" i="8"/>
  <c r="AX70" i="9"/>
  <c r="BA70" i="10"/>
  <c r="AS70" i="11"/>
  <c r="AO70" i="5"/>
  <c r="AT70" i="13"/>
  <c r="AW70" i="3"/>
  <c r="BC70" i="12"/>
  <c r="AR70" i="7"/>
  <c r="AM70" i="4"/>
  <c r="AT70" i="14"/>
  <c r="BE70" i="21"/>
  <c r="AK70" i="39"/>
  <c r="AN70" i="18"/>
  <c r="AK70" i="10"/>
  <c r="BD70" i="11"/>
  <c r="AM70" i="21"/>
  <c r="BD70" i="18"/>
  <c r="AU70" i="8"/>
  <c r="BE70" i="11"/>
  <c r="BG70" i="13"/>
  <c r="AN70" i="12"/>
  <c r="AU70" i="6"/>
  <c r="BA70" i="4"/>
  <c r="AW70" i="17"/>
  <c r="BG70" i="11"/>
  <c r="AO70" i="12"/>
  <c r="BD70" i="20"/>
  <c r="BA70" i="6"/>
  <c r="BG70" i="7"/>
  <c r="BG70" i="4"/>
  <c r="AU70" i="21"/>
  <c r="AX70" i="17"/>
  <c r="BC70" i="39"/>
  <c r="BF70" i="18"/>
  <c r="BG70" i="9"/>
  <c r="BF70" i="13"/>
  <c r="AX70" i="20"/>
  <c r="AY70" i="4"/>
  <c r="AN70" i="9"/>
  <c r="AM70" i="10"/>
  <c r="BE70" i="5"/>
  <c r="AY70" i="20"/>
  <c r="BE70" i="7"/>
  <c r="AN70" i="21"/>
  <c r="BA70" i="39"/>
  <c r="BE70" i="18"/>
  <c r="AY70" i="8"/>
  <c r="AQ70" i="9"/>
  <c r="AQ70" i="10"/>
  <c r="BF70" i="5"/>
  <c r="AZ70" i="8"/>
  <c r="AT70" i="9"/>
  <c r="AR70" i="10"/>
  <c r="AN70" i="11"/>
  <c r="AL70" i="13"/>
  <c r="AN70" i="3"/>
  <c r="AQ70" i="12"/>
  <c r="BC70" i="6"/>
  <c r="AN70" i="14"/>
  <c r="AZ70" i="21"/>
  <c r="BC70" i="17"/>
  <c r="Q70" i="17" l="1"/>
  <c r="P70" i="13"/>
  <c r="R70" i="17"/>
  <c r="Q70" i="20"/>
  <c r="T70" i="20"/>
  <c r="T70" i="39"/>
  <c r="O70" i="39"/>
  <c r="R70" i="3"/>
  <c r="O70" i="9"/>
  <c r="S70" i="12"/>
  <c r="S70" i="11"/>
  <c r="C58" i="11" s="1"/>
  <c r="E58" i="11" s="1"/>
  <c r="S70" i="6"/>
  <c r="C58" i="6" s="1"/>
  <c r="D58" i="6" s="1"/>
  <c r="Q70" i="18"/>
  <c r="C56" i="18" s="1"/>
  <c r="Q70" i="10"/>
  <c r="C56" i="10" s="1"/>
  <c r="Q70" i="39"/>
  <c r="C56" i="39" s="1"/>
  <c r="E56" i="39" s="1"/>
  <c r="P70" i="14"/>
  <c r="R70" i="12"/>
  <c r="C57" i="12" s="1"/>
  <c r="D57" i="12" s="1"/>
  <c r="O70" i="7"/>
  <c r="C54" i="7" s="1"/>
  <c r="O70" i="12"/>
  <c r="C54" i="12" s="1"/>
  <c r="R70" i="7"/>
  <c r="P70" i="4"/>
  <c r="C55" i="4" s="1"/>
  <c r="P70" i="9"/>
  <c r="S70" i="14"/>
  <c r="S70" i="5"/>
  <c r="P70" i="20"/>
  <c r="C55" i="20" s="1"/>
  <c r="R70" i="39"/>
  <c r="C57" i="39" s="1"/>
  <c r="S70" i="17"/>
  <c r="S70" i="20"/>
  <c r="C58" i="20" s="1"/>
  <c r="T70" i="5"/>
  <c r="C53" i="5" s="1"/>
  <c r="O70" i="20"/>
  <c r="C54" i="20" s="1"/>
  <c r="T70" i="11"/>
  <c r="C53" i="11" s="1"/>
  <c r="T70" i="3"/>
  <c r="C53" i="3" s="1"/>
  <c r="O70" i="13"/>
  <c r="C54" i="13" s="1"/>
  <c r="T70" i="10"/>
  <c r="C53" i="10" s="1"/>
  <c r="Q70" i="7"/>
  <c r="C56" i="7" s="1"/>
  <c r="R70" i="18"/>
  <c r="C57" i="18" s="1"/>
  <c r="E57" i="18" s="1"/>
  <c r="S70" i="39"/>
  <c r="C58" i="39" s="1"/>
  <c r="E58" i="39" s="1"/>
  <c r="O70" i="18"/>
  <c r="O70" i="14"/>
  <c r="C54" i="14" s="1"/>
  <c r="D54" i="14" s="1"/>
  <c r="Q70" i="9"/>
  <c r="C56" i="9" s="1"/>
  <c r="P70" i="11"/>
  <c r="T70" i="7"/>
  <c r="C53" i="7" s="1"/>
  <c r="R70" i="11"/>
  <c r="C57" i="11" s="1"/>
  <c r="T70" i="18"/>
  <c r="C53" i="18" s="1"/>
  <c r="P70" i="7"/>
  <c r="Q70" i="14"/>
  <c r="C56" i="14" s="1"/>
  <c r="E56" i="14" s="1"/>
  <c r="R70" i="5"/>
  <c r="C57" i="5" s="1"/>
  <c r="P70" i="18"/>
  <c r="C55" i="18" s="1"/>
  <c r="Q70" i="5"/>
  <c r="C56" i="5" s="1"/>
  <c r="E56" i="5" s="1"/>
  <c r="S70" i="4"/>
  <c r="C58" i="4" s="1"/>
  <c r="O70" i="4"/>
  <c r="C54" i="4" s="1"/>
  <c r="T70" i="13"/>
  <c r="C53" i="13" s="1"/>
  <c r="R70" i="10"/>
  <c r="C57" i="10" s="1"/>
  <c r="S70" i="9"/>
  <c r="C58" i="9" s="1"/>
  <c r="E58" i="9" s="1"/>
  <c r="P70" i="5"/>
  <c r="Q70" i="6"/>
  <c r="C56" i="6" s="1"/>
  <c r="R70" i="13"/>
  <c r="C57" i="13" s="1"/>
  <c r="Q70" i="12"/>
  <c r="C56" i="12" s="1"/>
  <c r="O70" i="11"/>
  <c r="O70" i="5"/>
  <c r="C54" i="5" s="1"/>
  <c r="O70" i="3"/>
  <c r="C54" i="3" s="1"/>
  <c r="R70" i="20"/>
  <c r="C57" i="20" s="1"/>
  <c r="D57" i="20" s="1"/>
  <c r="P70" i="10"/>
  <c r="S70" i="13"/>
  <c r="C58" i="13" s="1"/>
  <c r="D58" i="13" s="1"/>
  <c r="Q70" i="51"/>
  <c r="C56" i="51" s="1"/>
  <c r="O70" i="10"/>
  <c r="C54" i="10" s="1"/>
  <c r="Q70" i="13"/>
  <c r="C56" i="13" s="1"/>
  <c r="S70" i="3"/>
  <c r="C58" i="3" s="1"/>
  <c r="O70" i="17"/>
  <c r="C54" i="17" s="1"/>
  <c r="S70" i="7"/>
  <c r="C58" i="7" s="1"/>
  <c r="E58" i="7" s="1"/>
  <c r="Q70" i="3"/>
  <c r="C56" i="3" s="1"/>
  <c r="E56" i="3" s="1"/>
  <c r="T70" i="12"/>
  <c r="C53" i="12" s="1"/>
  <c r="T70" i="17"/>
  <c r="C53" i="17" s="1"/>
  <c r="Q70" i="4"/>
  <c r="C56" i="4" s="1"/>
  <c r="E56" i="4" s="1"/>
  <c r="Q70" i="11"/>
  <c r="C56" i="11" s="1"/>
  <c r="E56" i="11" s="1"/>
  <c r="P70" i="17"/>
  <c r="T70" i="4"/>
  <c r="C53" i="4" s="1"/>
  <c r="E53" i="4" s="1"/>
  <c r="P70" i="39"/>
  <c r="C55" i="39" s="1"/>
  <c r="E55" i="39" s="1"/>
  <c r="R70" i="4"/>
  <c r="C57" i="4" s="1"/>
  <c r="P70" i="3"/>
  <c r="C55" i="3" s="1"/>
  <c r="P70" i="12"/>
  <c r="C55" i="12" s="1"/>
  <c r="R70" i="9"/>
  <c r="C57" i="9" s="1"/>
  <c r="D57" i="9" s="1"/>
  <c r="R70" i="6"/>
  <c r="C57" i="6" s="1"/>
  <c r="D57" i="6" s="1"/>
  <c r="S70" i="18"/>
  <c r="C58" i="18" s="1"/>
  <c r="E58" i="18" s="1"/>
  <c r="T70" i="9"/>
  <c r="C53" i="9" s="1"/>
  <c r="E53" i="9" s="1"/>
  <c r="T70" i="14"/>
  <c r="C53" i="14" s="1"/>
  <c r="D53" i="14" s="1"/>
  <c r="R70" i="50"/>
  <c r="C57" i="50" s="1"/>
  <c r="T70" i="6"/>
  <c r="C53" i="6" s="1"/>
  <c r="D53" i="6" s="1"/>
  <c r="O70" i="50"/>
  <c r="C54" i="50" s="1"/>
  <c r="R70" i="51"/>
  <c r="C57" i="51" s="1"/>
  <c r="O70" i="51"/>
  <c r="C54" i="51" s="1"/>
  <c r="S70" i="51"/>
  <c r="C58" i="51" s="1"/>
  <c r="E58" i="51" s="1"/>
  <c r="T70" i="50"/>
  <c r="C53" i="50" s="1"/>
  <c r="O70" i="6"/>
  <c r="C54" i="6" s="1"/>
  <c r="Q70" i="50"/>
  <c r="C56" i="50" s="1"/>
  <c r="P70" i="50"/>
  <c r="P70" i="6"/>
  <c r="S70" i="50"/>
  <c r="C58" i="50" s="1"/>
  <c r="P70" i="21"/>
  <c r="Q70" i="21"/>
  <c r="C56" i="21" s="1"/>
  <c r="D56" i="21" s="1"/>
  <c r="R70" i="21"/>
  <c r="C57" i="21" s="1"/>
  <c r="D57" i="21" s="1"/>
  <c r="S70" i="21"/>
  <c r="C58" i="21" s="1"/>
  <c r="T70" i="21"/>
  <c r="C53" i="21" s="1"/>
  <c r="O70" i="21"/>
  <c r="C54" i="21" s="1"/>
  <c r="D54" i="21" s="1"/>
  <c r="J55" i="14"/>
  <c r="CB70" i="14" s="1"/>
  <c r="J54" i="11"/>
  <c r="K54" i="11" s="1"/>
  <c r="K36" i="3"/>
  <c r="C70" i="3" s="1"/>
  <c r="J53" i="3" s="1"/>
  <c r="O70" i="8"/>
  <c r="C54" i="8" s="1"/>
  <c r="D54" i="8" s="1"/>
  <c r="K36" i="20"/>
  <c r="C70" i="20" s="1"/>
  <c r="J53" i="20" s="1"/>
  <c r="C54" i="39"/>
  <c r="C54" i="11"/>
  <c r="C54" i="9"/>
  <c r="C54" i="18"/>
  <c r="K53" i="21"/>
  <c r="K55" i="21" s="1"/>
  <c r="K53" i="17"/>
  <c r="K55" i="17" s="1"/>
  <c r="C55" i="51"/>
  <c r="C53" i="51"/>
  <c r="K53" i="5"/>
  <c r="K55" i="5" s="1"/>
  <c r="C58" i="17"/>
  <c r="J54" i="5"/>
  <c r="K54" i="5" s="1"/>
  <c r="K36" i="12"/>
  <c r="C70" i="12" s="1"/>
  <c r="J53" i="12" s="1"/>
  <c r="J55" i="12" s="1"/>
  <c r="CB70" i="12" s="1"/>
  <c r="C53" i="39"/>
  <c r="E53" i="39" s="1"/>
  <c r="C57" i="14"/>
  <c r="D57" i="14" s="1"/>
  <c r="C58" i="14"/>
  <c r="E58" i="14" s="1"/>
  <c r="C58" i="5"/>
  <c r="R70" i="8"/>
  <c r="C57" i="8" s="1"/>
  <c r="C58" i="10"/>
  <c r="C57" i="3"/>
  <c r="Q70" i="8"/>
  <c r="C56" i="8" s="1"/>
  <c r="T70" i="8"/>
  <c r="C53" i="8" s="1"/>
  <c r="P70" i="8"/>
  <c r="C55" i="8" s="1"/>
  <c r="S70" i="8"/>
  <c r="C58" i="8" s="1"/>
  <c r="E58" i="8" s="1"/>
  <c r="C57" i="17"/>
  <c r="C58" i="12"/>
  <c r="D58" i="12" s="1"/>
  <c r="C53" i="20"/>
  <c r="J55" i="7"/>
  <c r="CB70" i="7" s="1"/>
  <c r="K53" i="7"/>
  <c r="K55" i="7" s="1"/>
  <c r="C55" i="9"/>
  <c r="C56" i="17"/>
  <c r="C56" i="20"/>
  <c r="C57" i="7"/>
  <c r="J55" i="3"/>
  <c r="CB70" i="3" s="1"/>
  <c r="K53" i="3"/>
  <c r="K55" i="3" s="1"/>
  <c r="J55" i="13"/>
  <c r="CB70" i="13" s="1"/>
  <c r="K53" i="13"/>
  <c r="K55" i="13" s="1"/>
  <c r="J55" i="20"/>
  <c r="CB70" i="20" s="1"/>
  <c r="K53" i="20"/>
  <c r="K55" i="20" s="1"/>
  <c r="J55" i="11"/>
  <c r="CB70" i="11" s="1"/>
  <c r="K53" i="11"/>
  <c r="K55" i="11" s="1"/>
  <c r="D54" i="10" l="1"/>
  <c r="E54" i="10"/>
  <c r="E53" i="50"/>
  <c r="D53" i="50"/>
  <c r="E54" i="50"/>
  <c r="D54" i="50"/>
  <c r="E54" i="21"/>
  <c r="E54" i="8"/>
  <c r="E54" i="14"/>
  <c r="D54" i="51"/>
  <c r="E54" i="51"/>
  <c r="E54" i="6"/>
  <c r="D54" i="6"/>
  <c r="E54" i="39"/>
  <c r="D54" i="39"/>
  <c r="E54" i="3"/>
  <c r="D54" i="3"/>
  <c r="D54" i="12"/>
  <c r="E54" i="12"/>
  <c r="D54" i="18"/>
  <c r="E54" i="18"/>
  <c r="E54" i="5"/>
  <c r="D54" i="5"/>
  <c r="E54" i="13"/>
  <c r="D54" i="13"/>
  <c r="E54" i="7"/>
  <c r="D54" i="7"/>
  <c r="D54" i="11"/>
  <c r="E54" i="11"/>
  <c r="E54" i="4"/>
  <c r="D54" i="4"/>
  <c r="E54" i="20"/>
  <c r="D54" i="20"/>
  <c r="D54" i="17"/>
  <c r="E54" i="17"/>
  <c r="E54" i="9"/>
  <c r="D54" i="9"/>
  <c r="K53" i="12"/>
  <c r="K55" i="12" s="1"/>
  <c r="D58" i="51"/>
  <c r="E53" i="51"/>
  <c r="D53" i="51"/>
  <c r="E55" i="51"/>
  <c r="D55" i="51"/>
  <c r="E57" i="51"/>
  <c r="D57" i="51"/>
  <c r="B70" i="51"/>
  <c r="D56" i="51"/>
  <c r="E56" i="51"/>
  <c r="B70" i="39"/>
  <c r="C59" i="39" s="1"/>
  <c r="D59" i="39" s="1"/>
  <c r="D57" i="39"/>
  <c r="E57" i="39"/>
  <c r="D56" i="39"/>
  <c r="D55" i="39"/>
  <c r="D53" i="39"/>
  <c r="D58" i="39"/>
  <c r="E58" i="50"/>
  <c r="D58" i="50"/>
  <c r="C55" i="50"/>
  <c r="C59" i="50" s="1"/>
  <c r="K59" i="50" s="1"/>
  <c r="B70" i="50"/>
  <c r="E70" i="50" s="1"/>
  <c r="E57" i="50"/>
  <c r="D57" i="50"/>
  <c r="E56" i="50"/>
  <c r="D56" i="50"/>
  <c r="D56" i="4"/>
  <c r="E57" i="21"/>
  <c r="D56" i="3"/>
  <c r="E57" i="20"/>
  <c r="D57" i="18"/>
  <c r="E58" i="12"/>
  <c r="D56" i="11"/>
  <c r="E53" i="6"/>
  <c r="B70" i="11"/>
  <c r="D58" i="9"/>
  <c r="D58" i="11"/>
  <c r="E57" i="12"/>
  <c r="D56" i="5"/>
  <c r="D58" i="18"/>
  <c r="E56" i="21"/>
  <c r="E57" i="14"/>
  <c r="E58" i="13"/>
  <c r="D56" i="14"/>
  <c r="D53" i="9"/>
  <c r="B70" i="12"/>
  <c r="B70" i="9"/>
  <c r="D53" i="4"/>
  <c r="D55" i="18"/>
  <c r="E55" i="18"/>
  <c r="E57" i="6"/>
  <c r="E57" i="9"/>
  <c r="E58" i="6"/>
  <c r="D58" i="8"/>
  <c r="C55" i="11"/>
  <c r="E55" i="11" s="1"/>
  <c r="E53" i="14"/>
  <c r="B70" i="18"/>
  <c r="D58" i="14"/>
  <c r="D58" i="7"/>
  <c r="B70" i="8"/>
  <c r="B70" i="5"/>
  <c r="C55" i="5"/>
  <c r="D55" i="20"/>
  <c r="E55" i="20"/>
  <c r="E55" i="8"/>
  <c r="D55" i="8"/>
  <c r="D57" i="11"/>
  <c r="E57" i="11"/>
  <c r="E58" i="4"/>
  <c r="D58" i="4"/>
  <c r="E53" i="12"/>
  <c r="D53" i="12"/>
  <c r="C55" i="6"/>
  <c r="B70" i="6"/>
  <c r="E53" i="10"/>
  <c r="D53" i="10"/>
  <c r="D55" i="9"/>
  <c r="E55" i="9"/>
  <c r="E56" i="7"/>
  <c r="D56" i="7"/>
  <c r="E58" i="10"/>
  <c r="D58" i="10"/>
  <c r="E55" i="4"/>
  <c r="D55" i="4"/>
  <c r="E55" i="12"/>
  <c r="D55" i="12"/>
  <c r="D56" i="9"/>
  <c r="E56" i="9"/>
  <c r="E56" i="17"/>
  <c r="D56" i="17"/>
  <c r="E57" i="8"/>
  <c r="D57" i="8"/>
  <c r="B70" i="4"/>
  <c r="D56" i="6"/>
  <c r="E56" i="6"/>
  <c r="E55" i="3"/>
  <c r="D55" i="3"/>
  <c r="E53" i="5"/>
  <c r="D53" i="5"/>
  <c r="E53" i="13"/>
  <c r="D53" i="13"/>
  <c r="C55" i="21"/>
  <c r="B70" i="21"/>
  <c r="E57" i="5"/>
  <c r="D57" i="5"/>
  <c r="D58" i="3"/>
  <c r="E58" i="3"/>
  <c r="D53" i="17"/>
  <c r="E53" i="17"/>
  <c r="E58" i="20"/>
  <c r="D58" i="20"/>
  <c r="D58" i="17"/>
  <c r="E58" i="17"/>
  <c r="E57" i="13"/>
  <c r="D57" i="13"/>
  <c r="D56" i="20"/>
  <c r="E56" i="20"/>
  <c r="B70" i="17"/>
  <c r="C55" i="17"/>
  <c r="C55" i="14"/>
  <c r="B70" i="14"/>
  <c r="D58" i="21"/>
  <c r="E58" i="21"/>
  <c r="D57" i="17"/>
  <c r="E57" i="17"/>
  <c r="D57" i="3"/>
  <c r="E57" i="3"/>
  <c r="E57" i="4"/>
  <c r="D57" i="4"/>
  <c r="E53" i="20"/>
  <c r="D53" i="20"/>
  <c r="D56" i="10"/>
  <c r="E56" i="10"/>
  <c r="B70" i="3"/>
  <c r="B70" i="20"/>
  <c r="E53" i="18"/>
  <c r="D53" i="18"/>
  <c r="E53" i="7"/>
  <c r="D53" i="7"/>
  <c r="E53" i="8"/>
  <c r="D53" i="8"/>
  <c r="C55" i="10"/>
  <c r="B70" i="10"/>
  <c r="E56" i="18"/>
  <c r="D56" i="18"/>
  <c r="E56" i="12"/>
  <c r="D56" i="12"/>
  <c r="C55" i="13"/>
  <c r="B70" i="13"/>
  <c r="E57" i="7"/>
  <c r="D57" i="7"/>
  <c r="C55" i="7"/>
  <c r="B70" i="7"/>
  <c r="D56" i="8"/>
  <c r="E56" i="8"/>
  <c r="E58" i="5"/>
  <c r="D58" i="5"/>
  <c r="E53" i="21"/>
  <c r="D53" i="21"/>
  <c r="D56" i="13"/>
  <c r="E56" i="13"/>
  <c r="E57" i="10"/>
  <c r="D57" i="10"/>
  <c r="D53" i="3"/>
  <c r="E53" i="3"/>
  <c r="D53" i="11"/>
  <c r="E53" i="11"/>
  <c r="C59" i="9" l="1"/>
  <c r="E59" i="9" s="1"/>
  <c r="C59" i="51"/>
  <c r="D55" i="50"/>
  <c r="D59" i="50" s="1"/>
  <c r="E55" i="50"/>
  <c r="E59" i="39"/>
  <c r="C59" i="11"/>
  <c r="D59" i="11" s="1"/>
  <c r="C59" i="18"/>
  <c r="E59" i="18" s="1"/>
  <c r="D55" i="11"/>
  <c r="C59" i="12"/>
  <c r="E59" i="12" s="1"/>
  <c r="C59" i="8"/>
  <c r="E59" i="8" s="1"/>
  <c r="C59" i="4"/>
  <c r="C59" i="13"/>
  <c r="C59" i="20"/>
  <c r="C59" i="14"/>
  <c r="E55" i="17"/>
  <c r="D55" i="17"/>
  <c r="C59" i="6"/>
  <c r="C59" i="3"/>
  <c r="C59" i="17"/>
  <c r="C59" i="21"/>
  <c r="D55" i="6"/>
  <c r="E55" i="6"/>
  <c r="C59" i="7"/>
  <c r="D55" i="21"/>
  <c r="E55" i="21"/>
  <c r="E55" i="7"/>
  <c r="D55" i="7"/>
  <c r="D59" i="9"/>
  <c r="C59" i="10"/>
  <c r="E55" i="5"/>
  <c r="D55" i="5"/>
  <c r="E55" i="13"/>
  <c r="D55" i="13"/>
  <c r="D55" i="10"/>
  <c r="E55" i="10"/>
  <c r="E55" i="14"/>
  <c r="D55" i="14"/>
  <c r="C59" i="5"/>
  <c r="E59" i="51" l="1"/>
  <c r="D59" i="51"/>
  <c r="E59" i="50"/>
  <c r="E59" i="11"/>
  <c r="D59" i="18"/>
  <c r="D59" i="12"/>
  <c r="D59" i="8"/>
  <c r="E59" i="7"/>
  <c r="D59" i="7"/>
  <c r="D59" i="3"/>
  <c r="E59" i="3"/>
  <c r="E59" i="14"/>
  <c r="D59" i="14"/>
  <c r="D59" i="5"/>
  <c r="E59" i="5"/>
  <c r="E59" i="6"/>
  <c r="D59" i="6"/>
  <c r="E59" i="20"/>
  <c r="D59" i="20"/>
  <c r="E59" i="10"/>
  <c r="D59" i="10"/>
  <c r="D59" i="21"/>
  <c r="E59" i="21"/>
  <c r="E59" i="13"/>
  <c r="D59" i="13"/>
  <c r="D59" i="17"/>
  <c r="E59" i="17"/>
  <c r="E59" i="4"/>
  <c r="D59" i="4"/>
  <c r="H70" i="39" l="1"/>
  <c r="G70" i="39"/>
  <c r="E41" i="39"/>
  <c r="F70" i="39" s="1"/>
  <c r="E70" i="39" s="1"/>
  <c r="K59" i="39" s="1"/>
  <c r="J41" i="39"/>
  <c r="G70" i="17"/>
  <c r="H70" i="17"/>
  <c r="E41" i="17"/>
  <c r="F70" i="17" s="1"/>
  <c r="E70" i="17" s="1"/>
  <c r="K59" i="17" s="1"/>
  <c r="J41" i="17"/>
  <c r="H70" i="14"/>
  <c r="G70" i="14"/>
  <c r="E41" i="14"/>
  <c r="F70" i="14" s="1"/>
  <c r="E70" i="14" s="1"/>
  <c r="K59" i="14" s="1"/>
  <c r="J41" i="14"/>
  <c r="G70" i="4"/>
  <c r="H70" i="4"/>
  <c r="E41" i="4"/>
  <c r="F70" i="4" s="1"/>
  <c r="J41" i="4"/>
  <c r="H70" i="7"/>
  <c r="G70" i="7"/>
  <c r="E41" i="7"/>
  <c r="F70" i="7" s="1"/>
  <c r="E70" i="7" s="1"/>
  <c r="K59" i="7" s="1"/>
  <c r="J41" i="7"/>
  <c r="G70" i="21"/>
  <c r="H70" i="21"/>
  <c r="E41" i="21"/>
  <c r="F70" i="21" s="1"/>
  <c r="E70" i="21" s="1"/>
  <c r="K59" i="21" s="1"/>
  <c r="J41" i="21"/>
  <c r="G70" i="6"/>
  <c r="H70" i="6"/>
  <c r="E41" i="6"/>
  <c r="F70" i="6" s="1"/>
  <c r="E70" i="6" s="1"/>
  <c r="K59" i="6" s="1"/>
  <c r="J41" i="6"/>
  <c r="H70" i="20"/>
  <c r="G70" i="20"/>
  <c r="E41" i="20"/>
  <c r="F70" i="20" s="1"/>
  <c r="J41" i="20"/>
  <c r="G70" i="12"/>
  <c r="H70" i="12"/>
  <c r="E41" i="12"/>
  <c r="F70" i="12" s="1"/>
  <c r="E70" i="12" s="1"/>
  <c r="K59" i="12" s="1"/>
  <c r="J41" i="12"/>
  <c r="H70" i="3"/>
  <c r="G70" i="3"/>
  <c r="E41" i="3"/>
  <c r="F70" i="3" s="1"/>
  <c r="E70" i="3" s="1"/>
  <c r="K59" i="3" s="1"/>
  <c r="J41" i="3"/>
  <c r="H70" i="5"/>
  <c r="G70" i="5"/>
  <c r="E41" i="5"/>
  <c r="F70" i="5" s="1"/>
  <c r="J41" i="5"/>
  <c r="G70" i="11"/>
  <c r="H70" i="11"/>
  <c r="E41" i="11"/>
  <c r="F70" i="11" s="1"/>
  <c r="E70" i="11" s="1"/>
  <c r="K59" i="11" s="1"/>
  <c r="J41" i="11"/>
  <c r="G70" i="8"/>
  <c r="H70" i="8"/>
  <c r="E41" i="8"/>
  <c r="F70" i="8" s="1"/>
  <c r="E70" i="8" s="1"/>
  <c r="K59" i="8" s="1"/>
  <c r="J41" i="8"/>
  <c r="G70" i="51"/>
  <c r="H70" i="51"/>
  <c r="E41" i="51"/>
  <c r="F70" i="51" s="1"/>
  <c r="E70" i="51" s="1"/>
  <c r="K59" i="51" s="1"/>
  <c r="J41" i="51"/>
  <c r="G70" i="13"/>
  <c r="H70" i="13"/>
  <c r="E41" i="13"/>
  <c r="F70" i="13" s="1"/>
  <c r="E70" i="13" s="1"/>
  <c r="K59" i="13" s="1"/>
  <c r="J41" i="13"/>
  <c r="G70" i="18"/>
  <c r="H70" i="18"/>
  <c r="E41" i="18"/>
  <c r="F70" i="18" s="1"/>
  <c r="E70" i="18" s="1"/>
  <c r="K59" i="18" s="1"/>
  <c r="J41" i="18"/>
  <c r="G70" i="10"/>
  <c r="H70" i="10"/>
  <c r="E41" i="10"/>
  <c r="F70" i="10" s="1"/>
  <c r="E70" i="10" s="1"/>
  <c r="K59" i="10" s="1"/>
  <c r="J41" i="10"/>
  <c r="G70" i="9"/>
  <c r="H70" i="9"/>
  <c r="E41" i="9"/>
  <c r="F70" i="9" s="1"/>
  <c r="E70" i="9" s="1"/>
  <c r="K59" i="9" s="1"/>
  <c r="J41" i="9"/>
  <c r="E70" i="4" l="1"/>
  <c r="K59" i="4" s="1"/>
  <c r="E70" i="20"/>
  <c r="K59" i="20" s="1"/>
  <c r="E70" i="5"/>
  <c r="K59"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Kip Billings</author>
  </authors>
  <commentList>
    <comment ref="E30" authorId="0" shapeId="0" xr:uid="{D2689766-137E-4B03-A3BF-DB7860C172AB}">
      <text>
        <r>
          <rPr>
            <b/>
            <sz val="9"/>
            <color indexed="81"/>
            <rFont val="Tahoma"/>
            <family val="2"/>
          </rPr>
          <t>Kip Billings:</t>
        </r>
        <r>
          <rPr>
            <sz val="9"/>
            <color indexed="81"/>
            <rFont val="Tahoma"/>
            <family val="2"/>
          </rPr>
          <t xml:space="preserve">
WFRC has noted that there are at least two different area types involved in most cases for intersections.  First, those intersections that are in a suburban or residential setting with brief periods of congestion during the AM and PM peak and possibly around noon.  Secondly, those intersections in commercial areas that are likely to have congestion throughout the day.  
For a residential setting WFRC suggests using the Peak hour (AM or PM) analysis and multiply by 3 to represent the daily benefit.  
For a commercial setting WFRC suggests using the Peak hour (AM or PM) delay analysis and multiply by 6.67 (divide by 15%).
If the delay analysis is more detailed including separate AM, PM, and midday delay conditions, you could make a tally of 2 AM Peak hours, 2 PM Peak hours, and 12 Midday hours or some other reasonable combination to represent total daily delay.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Kip Billings</author>
  </authors>
  <commentList>
    <comment ref="E30" authorId="0" shapeId="0" xr:uid="{8A828A89-30EE-4569-A053-3E4DC624F951}">
      <text>
        <r>
          <rPr>
            <b/>
            <sz val="9"/>
            <color indexed="81"/>
            <rFont val="Tahoma"/>
            <family val="2"/>
          </rPr>
          <t>Kip Billings:</t>
        </r>
        <r>
          <rPr>
            <sz val="9"/>
            <color indexed="81"/>
            <rFont val="Tahoma"/>
            <family val="2"/>
          </rPr>
          <t xml:space="preserve">
WFRC has noted that there are at least two different area types involved in most cases for intersections.  First, those intersections that are in a suburban or residential setting with brief periods of congestion during the AM and PM peak and possibly around noon.  Secondly, those intersections in commercial areas that are likely to have congestion throughout the day.  
For a residential setting WFRC suggests using the Peak hour (AM or PM) analysis and multiply by 3 to represent the daily benefit.  
For a commercial setting WFRC suggests using the Peak hour (AM or PM) delay analysis and multiply by 6.67 (divide by 15%).
If the delay analysis is more detailed including separate AM, PM, and midday delay conditions, you could make a tally of 2 AM Peak hours, 2 PM Peak hours, and 12 Midday hours or some other reasonable combination to represent total daily delay.</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Kip Billings</author>
  </authors>
  <commentList>
    <comment ref="A2" authorId="0" shapeId="0" xr:uid="{00000000-0006-0000-1200-000001000000}">
      <text>
        <r>
          <rPr>
            <b/>
            <sz val="9"/>
            <color indexed="81"/>
            <rFont val="Tahoma"/>
            <family val="2"/>
          </rPr>
          <t>Kip Billings:</t>
        </r>
        <r>
          <rPr>
            <sz val="9"/>
            <color indexed="81"/>
            <rFont val="Tahoma"/>
            <family val="2"/>
          </rPr>
          <t xml:space="preserve">
Use this form to apply for CMAQ funds to replace or retrofit an older model heavy duty diesel vehicle with a new model with improved emission standards.  This form assumes that diesel vehicles will be operated for at least 14 years before they are considered for replacement.  It is also assumed that diesel vehicles 20 years old or more are already scheduled for replacement so no additional emission benefit is acheived.  In other words, the emission benefit is derived from early retirement (age 15-19 years) of the diesel vehicle.
The retired vehicle, or the replaced engine must be rendered inoperable and discarded.
The vehicle to be retired must meet the following criteria:
1. Must be used in non-attainment areas.
2. Provision for disposal/destruction of replaced vehicle.
3. Used for highway construction
NOT used for highway maintenance 
(example: loaders, backhoes, tractors, impactors, rollers, mowers, pot-hole repair are not eligible).
4. If privately owned there must be a Public Private Partnership (PPP) in place.
 The emissions benefit is derived from the potentially cleaner operation of the new diesel vehicle.
</t>
        </r>
      </text>
    </comment>
  </commentList>
</comments>
</file>

<file path=xl/sharedStrings.xml><?xml version="1.0" encoding="utf-8"?>
<sst xmlns="http://schemas.openxmlformats.org/spreadsheetml/2006/main" count="22993" uniqueCount="1580">
  <si>
    <t>County</t>
  </si>
  <si>
    <t>Year</t>
  </si>
  <si>
    <t>Type</t>
  </si>
  <si>
    <t>Sponsor</t>
  </si>
  <si>
    <t>Description</t>
  </si>
  <si>
    <t>Contact</t>
  </si>
  <si>
    <t>Phone</t>
  </si>
  <si>
    <t>e-mail</t>
  </si>
  <si>
    <t>Effective Days</t>
  </si>
  <si>
    <t>AADT</t>
  </si>
  <si>
    <t>OWTL</t>
  </si>
  <si>
    <t>Occ</t>
  </si>
  <si>
    <t>New Users</t>
  </si>
  <si>
    <t>Continuing Riders</t>
  </si>
  <si>
    <t>New Passes</t>
  </si>
  <si>
    <t>Pass Rate</t>
  </si>
  <si>
    <t>Vans</t>
  </si>
  <si>
    <t>Stalls</t>
  </si>
  <si>
    <t>Park Rate</t>
  </si>
  <si>
    <t>Daily Vehicle Trips</t>
  </si>
  <si>
    <t>PM10</t>
  </si>
  <si>
    <t>VOC</t>
  </si>
  <si>
    <t>CO</t>
  </si>
  <si>
    <t>Project Life</t>
  </si>
  <si>
    <t>ATMS</t>
  </si>
  <si>
    <t>Bicycle</t>
  </si>
  <si>
    <t>Intersection</t>
  </si>
  <si>
    <t>Park &amp; Ride</t>
  </si>
  <si>
    <t>ALL</t>
  </si>
  <si>
    <t>LD</t>
  </si>
  <si>
    <t>Contact Information</t>
  </si>
  <si>
    <t>Project Information</t>
  </si>
  <si>
    <t>Type of Project</t>
  </si>
  <si>
    <t>Funding Year</t>
  </si>
  <si>
    <t>Auto Occupancy</t>
  </si>
  <si>
    <t>(default is 1.2)</t>
  </si>
  <si>
    <t>Type of vehicles affected by this project</t>
  </si>
  <si>
    <t>CMAQ funds requested</t>
  </si>
  <si>
    <t>Location:</t>
  </si>
  <si>
    <t>City</t>
  </si>
  <si>
    <t>Route</t>
  </si>
  <si>
    <t>From</t>
  </si>
  <si>
    <t>To</t>
  </si>
  <si>
    <t>(use ALL, ie - cars &amp; trucks, for ATMS)</t>
  </si>
  <si>
    <t>(usually 250 working days)</t>
  </si>
  <si>
    <t>(usually 180 seasonal working days for bicycles)</t>
  </si>
  <si>
    <t>(use LD, ie "light duty", for bicycle projects)</t>
  </si>
  <si>
    <t>Incident Management</t>
  </si>
  <si>
    <t>Intersection Improvement / Signal Coordination</t>
  </si>
  <si>
    <t>(from traffic study)</t>
  </si>
  <si>
    <t>(assume 100 stalls per acre)</t>
  </si>
  <si>
    <t>(use 80% as default)</t>
  </si>
  <si>
    <t>Pedestrian</t>
  </si>
  <si>
    <t>(use LD, ie "light duty", for transit projects)</t>
  </si>
  <si>
    <t>Transit - Capital</t>
  </si>
  <si>
    <t>Transit - Fares</t>
  </si>
  <si>
    <t>Transit - ITS</t>
  </si>
  <si>
    <t>(number of new vans purchased)</t>
  </si>
  <si>
    <t>Other Strategies</t>
  </si>
  <si>
    <t>Other</t>
  </si>
  <si>
    <t>VMT Reduced Daily</t>
  </si>
  <si>
    <t>(from sponsor estimate)</t>
  </si>
  <si>
    <t>Total</t>
  </si>
  <si>
    <t>Project Evaluation</t>
  </si>
  <si>
    <t>Group</t>
  </si>
  <si>
    <t>Congestion Reduction</t>
  </si>
  <si>
    <t>Emission Reduction</t>
  </si>
  <si>
    <t>tons/year</t>
  </si>
  <si>
    <t>Daily #</t>
  </si>
  <si>
    <t>Street</t>
  </si>
  <si>
    <t>Transit - Bus Service Subsidy (Temporary Operating Costs)</t>
  </si>
  <si>
    <t>Transit - ECO Pass Expansion</t>
  </si>
  <si>
    <t>AQ_bc</t>
  </si>
  <si>
    <t>Emissions Benefit/Cost</t>
  </si>
  <si>
    <t>kg/day#</t>
  </si>
  <si>
    <t># annualized day: annual reduction/365</t>
  </si>
  <si>
    <t>Area</t>
  </si>
  <si>
    <t>Name of Project</t>
  </si>
  <si>
    <t>Name</t>
  </si>
  <si>
    <t>VMT_a-day</t>
  </si>
  <si>
    <t>VHT (Vehicle Hours Traveled)</t>
  </si>
  <si>
    <t>(projects less than $100,000 are encouraged to seek local funding)</t>
  </si>
  <si>
    <t>Carpools</t>
  </si>
  <si>
    <t>(occupants per carpool including driver, typically 2.4)</t>
  </si>
  <si>
    <t>(typical carpool commute is 25 miles one way)</t>
  </si>
  <si>
    <t>Pool Occ</t>
  </si>
  <si>
    <t>Vanpool Expansion</t>
  </si>
  <si>
    <t>Rideshare Management - Carpools</t>
  </si>
  <si>
    <t>Rideshare Management - Vanpools</t>
  </si>
  <si>
    <t>(usually 231 working days)</t>
  </si>
  <si>
    <t>(occupants per van including driver, typically 8.6)</t>
  </si>
  <si>
    <t>(typical van commute is 40.3 miles one way)</t>
  </si>
  <si>
    <t>ATMS or ITS</t>
  </si>
  <si>
    <t>Intersections &amp; Signals</t>
  </si>
  <si>
    <t>Transit - Bus Service</t>
  </si>
  <si>
    <t>Transit - LRT Service</t>
  </si>
  <si>
    <t>Vanpools - Expansion</t>
  </si>
  <si>
    <t>Transit - New ECO Pass</t>
  </si>
  <si>
    <t>Pedestrian Facility Improvements</t>
  </si>
  <si>
    <t>Bicycle Facility Improvements</t>
  </si>
  <si>
    <t>NOx</t>
  </si>
  <si>
    <t>no</t>
  </si>
  <si>
    <t>SL</t>
  </si>
  <si>
    <t>Project Sponsor</t>
  </si>
  <si>
    <t>kg/
a_day</t>
  </si>
  <si>
    <t>VHT/
a_day</t>
  </si>
  <si>
    <t>BUS_Start
_PM10</t>
  </si>
  <si>
    <t>BUS_Start
_VOC</t>
  </si>
  <si>
    <t>BUS_Start
_NOX</t>
  </si>
  <si>
    <t>BUS_Start
_CO</t>
  </si>
  <si>
    <t>BUS_Run
_PM10</t>
  </si>
  <si>
    <t>BUS_Run
_VOC</t>
  </si>
  <si>
    <t>BUS_Run
_NOX</t>
  </si>
  <si>
    <t>BUS_Run
_CO</t>
  </si>
  <si>
    <t>Annual</t>
  </si>
  <si>
    <t>VMT (Vehicle Miles Traveled)</t>
  </si>
  <si>
    <t>kg/year</t>
  </si>
  <si>
    <t>LD Trip Eliminated</t>
  </si>
  <si>
    <t>Idle VHT Daily</t>
  </si>
  <si>
    <t>Bus VMT Daily</t>
  </si>
  <si>
    <t>*</t>
  </si>
  <si>
    <t>Vehicles LD or ALL</t>
  </si>
  <si>
    <t xml:space="preserve"> Run VMT
Daily</t>
  </si>
  <si>
    <t>Include Start 
VMT?
"1 or 0"</t>
  </si>
  <si>
    <t>Cross Street</t>
  </si>
  <si>
    <t>(use ALL, ie - cars &amp; trucks, for Intersections)</t>
  </si>
  <si>
    <t>(use ALL, ie - cars &amp; trucks, for Incident Management)</t>
  </si>
  <si>
    <t>One-Way Passenger Trip Distance (miles)</t>
  </si>
  <si>
    <t>(suggestions: 2/3 of route length, 7.5 miles in urban area)</t>
  </si>
  <si>
    <t>Daily Bus Miles</t>
  </si>
  <si>
    <t>(new bus miles traveled each day)</t>
  </si>
  <si>
    <t>(new DAILY passengers added by this project)</t>
  </si>
  <si>
    <t>Transit Capital</t>
  </si>
  <si>
    <t>Transit Fares</t>
  </si>
  <si>
    <t>Transit ITS</t>
  </si>
  <si>
    <t>Bus Service Subsidy</t>
  </si>
  <si>
    <t>LRT Service Subsidy</t>
  </si>
  <si>
    <t>ECO Pass</t>
  </si>
  <si>
    <t>One-Way Bicycle Trip Distance (miles)</t>
  </si>
  <si>
    <t>Estimated Daily Pedestrians</t>
  </si>
  <si>
    <t>One-Way Pedestrian Trip Distance (miles)</t>
  </si>
  <si>
    <t>(suggestion: not to exceed 2 miles)</t>
  </si>
  <si>
    <t xml:space="preserve">Reduced Daily VMT for this </t>
  </si>
  <si>
    <t>Pedestrian Project</t>
  </si>
  <si>
    <t>Parking Stalls</t>
  </si>
  <si>
    <t>Parking Rate</t>
  </si>
  <si>
    <t>One Way Trip Length</t>
  </si>
  <si>
    <t>Van Occupancy</t>
  </si>
  <si>
    <t>Reduced Daily VMT for Vanpools</t>
  </si>
  <si>
    <t>(excluding driver)</t>
  </si>
  <si>
    <t>(use LD, ie "light duty", for rideshare projects)</t>
  </si>
  <si>
    <t>Carpool Management</t>
  </si>
  <si>
    <t>Reduced Daily VMT for Carpools</t>
  </si>
  <si>
    <t>(number of existing carpools)</t>
  </si>
  <si>
    <t>Carpool Occupancy</t>
  </si>
  <si>
    <t>Vanpool Management</t>
  </si>
  <si>
    <t>Expansion Vans</t>
  </si>
  <si>
    <t>Vanpools</t>
  </si>
  <si>
    <t>(number of existing vanpools)</t>
  </si>
  <si>
    <t>Vanpool Occupancy</t>
  </si>
  <si>
    <t>(occupants per vanpool including driver, typically 8.6)</t>
  </si>
  <si>
    <t>*Please prepare and submit a separate detailed analysis of new transit users resulting from this project.</t>
  </si>
  <si>
    <t>*Please prepare and submit a separate detailed documentation of VMT reductions resulting from this project.</t>
  </si>
  <si>
    <t>Annual Emission Reduction = Reduced Delay * Idle Rates * Days</t>
  </si>
  <si>
    <t>New Bus Riders</t>
  </si>
  <si>
    <t>New Transit Riders</t>
  </si>
  <si>
    <t>(Reduced VMT = Stalls * Parking Rate * Trip Length)</t>
  </si>
  <si>
    <t>(Annual Kg of Emissions Reduced * Project Life / $1,000 Spent)</t>
  </si>
  <si>
    <r>
      <t xml:space="preserve">ATMS or ITS </t>
    </r>
    <r>
      <rPr>
        <i/>
        <sz val="12"/>
        <rFont val="Times New Roman"/>
        <family val="1"/>
      </rPr>
      <t>(Advanced Traffic Management Systems or Intelligent Transportation Systems)</t>
    </r>
  </si>
  <si>
    <r>
      <rPr>
        <b/>
        <u/>
        <sz val="10"/>
        <rFont val="Times New Roman"/>
        <family val="1"/>
      </rPr>
      <t>Method B</t>
    </r>
    <r>
      <rPr>
        <sz val="10"/>
        <rFont val="Times New Roman"/>
        <family val="1"/>
      </rPr>
      <t>: Average Annual Daily Traffic</t>
    </r>
  </si>
  <si>
    <r>
      <t xml:space="preserve">Transit - LRT Service Subsidy </t>
    </r>
    <r>
      <rPr>
        <i/>
        <sz val="12"/>
        <rFont val="Times New Roman"/>
        <family val="1"/>
      </rPr>
      <t>(Temporary Operating Costs)</t>
    </r>
  </si>
  <si>
    <r>
      <t xml:space="preserve">Transit - ITS </t>
    </r>
    <r>
      <rPr>
        <i/>
        <sz val="12"/>
        <rFont val="Times New Roman"/>
        <family val="1"/>
      </rPr>
      <t>(Intelligent Transportation Systems)</t>
    </r>
  </si>
  <si>
    <t>PM2.5</t>
  </si>
  <si>
    <t>Carbon Monoxide (CO)</t>
  </si>
  <si>
    <t>Oxides of Nitrogen (NOx)</t>
  </si>
  <si>
    <t>Volatile Organic Compounds</t>
  </si>
  <si>
    <t>Primary Exhaust PM2.5 - Total</t>
  </si>
  <si>
    <t>Primary Exhaust PM10  - Total</t>
  </si>
  <si>
    <t>Atmospheric CO2</t>
  </si>
  <si>
    <t>Primary PM10 - Brakewear Particulate</t>
  </si>
  <si>
    <t>Primary PM10 - Tirewear Particulate</t>
  </si>
  <si>
    <t>Primary PM2.5 - Brakewear Particulate</t>
  </si>
  <si>
    <t>Primary PM2.5 - Tirewear Particulate</t>
  </si>
  <si>
    <t>LD_Start
_CO</t>
  </si>
  <si>
    <t>LD_Start
_NOX</t>
  </si>
  <si>
    <t>LD_Start
_VOC</t>
  </si>
  <si>
    <t>LD_Start
_PM10</t>
  </si>
  <si>
    <t>LD_Run
_CO</t>
  </si>
  <si>
    <t>LD_Run
_NOX</t>
  </si>
  <si>
    <t>LD_Run
_VOC</t>
  </si>
  <si>
    <t>LD_Run
_PM10</t>
  </si>
  <si>
    <t>Idle_Art
_ALL_CO</t>
  </si>
  <si>
    <t>Idle_Art
_ALL_NOX</t>
  </si>
  <si>
    <t>Idle_Art
_ALL_VOC</t>
  </si>
  <si>
    <t>Idle_Art
_ALL_PM10</t>
  </si>
  <si>
    <t>BUS_Start
_PM2.5</t>
  </si>
  <si>
    <t>BUS_Run
_PM2.5</t>
  </si>
  <si>
    <t>LD_Start
_PM2.5</t>
  </si>
  <si>
    <t>LD_Run
_PM2.5</t>
  </si>
  <si>
    <t>Idle_Art
_ALL_PM2.5</t>
  </si>
  <si>
    <r>
      <t>VHT</t>
    </r>
    <r>
      <rPr>
        <sz val="9"/>
        <rFont val="Times New Roman"/>
        <family val="1"/>
      </rPr>
      <t xml:space="preserve"> (Vehicle Hours Traveled @45 mph)</t>
    </r>
  </si>
  <si>
    <r>
      <t>VMT</t>
    </r>
    <r>
      <rPr>
        <sz val="9"/>
        <rFont val="Times New Roman"/>
        <family val="1"/>
      </rPr>
      <t xml:space="preserve"> (Vehicle Miles Traveled)</t>
    </r>
  </si>
  <si>
    <r>
      <t>VHT</t>
    </r>
    <r>
      <rPr>
        <sz val="9"/>
        <rFont val="Times New Roman"/>
        <family val="1"/>
      </rPr>
      <t xml:space="preserve"> (Vehicle Hours Traveled @35 mph)</t>
    </r>
  </si>
  <si>
    <t>Nox</t>
  </si>
  <si>
    <t>Your Agency</t>
  </si>
  <si>
    <t>Your Name</t>
  </si>
  <si>
    <t>801-123-4567</t>
  </si>
  <si>
    <t>youre-mail@email.com</t>
  </si>
  <si>
    <t>City of Project Location</t>
  </si>
  <si>
    <t>Project Street</t>
  </si>
  <si>
    <t>Begin Street</t>
  </si>
  <si>
    <t>End Street</t>
  </si>
  <si>
    <t>* =====&gt;&gt;</t>
  </si>
  <si>
    <t>(suggestions: 2/3 of route length, or 7.5 miles in urban area)</t>
  </si>
  <si>
    <t>Project Description</t>
  </si>
  <si>
    <t>Sample Traffic Study</t>
  </si>
  <si>
    <t>Alternative Fuels</t>
  </si>
  <si>
    <t>Daily VMT for all vehicles to be replaced with alternative fuel versions.</t>
  </si>
  <si>
    <t>BUS</t>
  </si>
  <si>
    <t>(Conventional vehicle is: a (LD) "light duty" gasoline passenger car, (BUS) a diesel bus, or (HD) a "heavy duty" diesel truck)</t>
  </si>
  <si>
    <t>Vehicle Starts Eliminated</t>
  </si>
  <si>
    <t>Assumes 2 trips per day, reduce vanpool riders by 1 to account for van emissions, and factor by 20% to account for those that drive to park &amp; ride to meet van (80%).</t>
  </si>
  <si>
    <t>Assumes 2 trips per day, reduce carpool riders by 1 to account for carpool emissions, and factor by 40% to account for those that drive to park &amp; ride to meet carpool (60%).</t>
  </si>
  <si>
    <t>How many vehicle trips (starts) does this project eliminate?</t>
  </si>
  <si>
    <t>(use LD, ie "light duty", for projects not defined elsewhere in this workbook)</t>
  </si>
  <si>
    <t>Annual Day VMT Reduced for Bus Service</t>
  </si>
  <si>
    <t>([New Riders * Trip Length / Auto Occupancy]* Eff. Days / 365)</t>
  </si>
  <si>
    <t>Annual Emission Reduction = 
(Reduced LD VMT * (Run Rates) + LD Starts * Start Rates - Bus VMT * (Bus Run Rates))* Days</t>
  </si>
  <si>
    <t>Annual Emission Reduction = 
(Reduced LD VMT * (Run Rates) + LD Starts * LD Start Rates) * Days</t>
  </si>
  <si>
    <t>Annual Emission Reduction = 
Reduced LD VMT * (Run Rates) * Days</t>
  </si>
  <si>
    <t>Annual Emission Reduction = 
(Daily VMT * (Diesel Emission Rates - CNG Emission Rates)) * Days</t>
  </si>
  <si>
    <t>Annual Emission Reduction = 
(Reduced VMT * (Run Rates) + LD Starts * LD Start Rates) * Days</t>
  </si>
  <si>
    <t>processID</t>
  </si>
  <si>
    <t>Davis County</t>
  </si>
  <si>
    <t>Salt Lake County</t>
  </si>
  <si>
    <t>Weber County</t>
  </si>
  <si>
    <t>Please complete information in all tan shaded cells.</t>
  </si>
  <si>
    <t>(emission rates ALL processes: start, running, evaporation, extended idle, refueling)</t>
  </si>
  <si>
    <r>
      <rPr>
        <sz val="14.5"/>
        <color rgb="FFFF0000"/>
        <rFont val="Times New Roman"/>
        <family val="1"/>
      </rPr>
      <t xml:space="preserve">Click the item below for the 
</t>
    </r>
    <r>
      <rPr>
        <b/>
        <u/>
        <sz val="14.5"/>
        <color rgb="FFFF0000"/>
        <rFont val="Times New Roman"/>
        <family val="1"/>
      </rPr>
      <t>CMAQ Emissions Analysis Form</t>
    </r>
    <r>
      <rPr>
        <sz val="14.5"/>
        <color rgb="FFFF0000"/>
        <rFont val="Times New Roman"/>
        <family val="1"/>
      </rPr>
      <t xml:space="preserve">
 that matches your project.</t>
    </r>
  </si>
  <si>
    <t>Index</t>
  </si>
  <si>
    <t>MOVESRunID</t>
  </si>
  <si>
    <t>yearID</t>
  </si>
  <si>
    <t>CountyID</t>
  </si>
  <si>
    <t>countyName</t>
  </si>
  <si>
    <t>sourceTypeID</t>
  </si>
  <si>
    <t>sourceTypeName</t>
  </si>
  <si>
    <t>pollutantID</t>
  </si>
  <si>
    <t>pollutantName</t>
  </si>
  <si>
    <t>Motorcycle</t>
  </si>
  <si>
    <t>Passenger Car</t>
  </si>
  <si>
    <t>Passenger Truck</t>
  </si>
  <si>
    <t>Light Commercial Truck</t>
  </si>
  <si>
    <t>Intercity Bus</t>
  </si>
  <si>
    <t>Transit Bus</t>
  </si>
  <si>
    <t>School Bus</t>
  </si>
  <si>
    <t>Refuse Truck</t>
  </si>
  <si>
    <t>Single Unit Short-haul Truck</t>
  </si>
  <si>
    <t>Single Unit Long-haul Truck</t>
  </si>
  <si>
    <t>Motor Home</t>
  </si>
  <si>
    <t>Combination Short-haul Truck</t>
  </si>
  <si>
    <t>Combination Long-haul Truck</t>
  </si>
  <si>
    <t>ALL_gpm</t>
  </si>
  <si>
    <t>Run_gpm</t>
  </si>
  <si>
    <t>Start_gps</t>
  </si>
  <si>
    <t>Evap_gpm</t>
  </si>
  <si>
    <t>Evap_gph</t>
  </si>
  <si>
    <t>ExtIdle_gph</t>
  </si>
  <si>
    <t>Refuel_gpv</t>
  </si>
  <si>
    <t>Single Short Haul Truck</t>
  </si>
  <si>
    <t>Single Long Haul Truck</t>
  </si>
  <si>
    <t>Combination Short Haul Truck</t>
  </si>
  <si>
    <t>Combination Long Haul Truck</t>
  </si>
  <si>
    <t>roadTypeID</t>
  </si>
  <si>
    <t>VMT Mix</t>
  </si>
  <si>
    <t>BE</t>
  </si>
  <si>
    <t>DA</t>
  </si>
  <si>
    <t>TO</t>
  </si>
  <si>
    <t>WE</t>
  </si>
  <si>
    <t>Use these Salt Lake idle rates for all counties.</t>
  </si>
  <si>
    <t>Pollutant ID</t>
  </si>
  <si>
    <t>Compare 2022 rates</t>
  </si>
  <si>
    <t>Distance Rates (aka "Running" rates):  Same source as Start Rates.</t>
  </si>
  <si>
    <t>iterationID</t>
  </si>
  <si>
    <t>monthID</t>
  </si>
  <si>
    <t>dayID</t>
  </si>
  <si>
    <t>dayName</t>
  </si>
  <si>
    <t>hourID</t>
  </si>
  <si>
    <t>stateID</t>
  </si>
  <si>
    <t>stateABBR</t>
  </si>
  <si>
    <t>countyID</t>
  </si>
  <si>
    <t>zoneID</t>
  </si>
  <si>
    <t>linkID</t>
  </si>
  <si>
    <t>processName</t>
  </si>
  <si>
    <t>regClassId</t>
  </si>
  <si>
    <t>regClassName</t>
  </si>
  <si>
    <t>fuelTypeID</t>
  </si>
  <si>
    <t>fuelTypeDesc</t>
  </si>
  <si>
    <t>modelYearID</t>
  </si>
  <si>
    <t>roadDesc</t>
  </si>
  <si>
    <t>SCC</t>
  </si>
  <si>
    <t>engTechId</t>
  </si>
  <si>
    <t>engTechName</t>
  </si>
  <si>
    <t>sectorId</t>
  </si>
  <si>
    <t>sectorDesc</t>
  </si>
  <si>
    <t>hpId</t>
  </si>
  <si>
    <t>emissionQuant</t>
  </si>
  <si>
    <t>emissionQuantMean</t>
  </si>
  <si>
    <t>emissionQuantSigma</t>
  </si>
  <si>
    <t>Weekdays</t>
  </si>
  <si>
    <t>UT</t>
  </si>
  <si>
    <t>Urban Unrestricted Access</t>
  </si>
  <si>
    <t>Composite - NonECPM</t>
  </si>
  <si>
    <t>Sulfate Particulate</t>
  </si>
  <si>
    <t>Elemental Carbon</t>
  </si>
  <si>
    <t>Total Energy Consumption</t>
  </si>
  <si>
    <t>Non-Methane Hydrocarbons</t>
  </si>
  <si>
    <t>Total Gaseous Hydrocarbons</t>
  </si>
  <si>
    <t>Vehicle</t>
  </si>
  <si>
    <t>Weighted Emissions</t>
  </si>
  <si>
    <t>Reduced Delay</t>
  </si>
  <si>
    <t>Reduced Delay (Vehicle Hours)</t>
  </si>
  <si>
    <t>Main St.</t>
  </si>
  <si>
    <t>Cross St.</t>
  </si>
  <si>
    <t>Crankcase Running Exhaust</t>
  </si>
  <si>
    <t>Running Exhaust</t>
  </si>
  <si>
    <t>Evap Fuel Leaks</t>
  </si>
  <si>
    <t>Evap Permeation</t>
  </si>
  <si>
    <t>Vehicle Replacement</t>
  </si>
  <si>
    <t>Emission Rate (grams/mile)</t>
  </si>
  <si>
    <t>Vehicle Type</t>
  </si>
  <si>
    <t>Model Year</t>
  </si>
  <si>
    <t>Old Vehicle</t>
  </si>
  <si>
    <t>New Vehicle</t>
  </si>
  <si>
    <t>Diesel</t>
  </si>
  <si>
    <t>-</t>
  </si>
  <si>
    <t>Gasoline</t>
  </si>
  <si>
    <t>CNG</t>
  </si>
  <si>
    <t>Electricity</t>
  </si>
  <si>
    <t>Effective Life Recommendations for CMAQ Projects</t>
  </si>
  <si>
    <t>Project Type</t>
  </si>
  <si>
    <t>Current</t>
  </si>
  <si>
    <t>Recommended</t>
  </si>
  <si>
    <t>Varies</t>
  </si>
  <si>
    <t>5 for signal timing or software
10 for signs and hardware
20 for concrete and asphalt</t>
  </si>
  <si>
    <t>5 for signal timing or software
20 for concrete and asphalt</t>
  </si>
  <si>
    <t>10 for hardware
15 for buses
20 for asphalt or concrete</t>
  </si>
  <si>
    <t>1 to 3</t>
  </si>
  <si>
    <t>10 for bicycles and hardware
20 for asphalt and concrete</t>
  </si>
  <si>
    <t>10 for hardware
20 for asphalt and concrete</t>
  </si>
  <si>
    <t>Varies, 
[Useful Life - Age]
*Suggest minimum useful life of 12 years for LD gasoline vehicles, 19 years for HD diesel vehicles</t>
  </si>
  <si>
    <t>1 to 3 for operating cost?
15 for vehicle and equipment</t>
  </si>
  <si>
    <t>Project life (years)</t>
  </si>
  <si>
    <t>(Recommended:  5 - signal timing, 10 - hardware, 20 - concrete and asphalt)</t>
  </si>
  <si>
    <t>(Recommended:   5 - signal timing, 20 - concrete and asphalt)</t>
  </si>
  <si>
    <t>(Recommended:   1 to 3 - operations, 10 - vehicles and hardware)</t>
  </si>
  <si>
    <t>(Recommended:   10 - hardware, 12 - buses, 20 - concrete and asphalt)</t>
  </si>
  <si>
    <t>(Recommended:   1 to 3 - operations)</t>
  </si>
  <si>
    <t>(Recommended:   1 - limited to high pollution days, not for extended campaigns)</t>
  </si>
  <si>
    <t>(Recommended:   10 - bicycles and hardware, 20 - concrete and asphalt)</t>
  </si>
  <si>
    <t>(Recommended:   10 - hardware, 20 - concrete and asphalt)</t>
  </si>
  <si>
    <t>(Recommended:   20 - concrete and asphalt)</t>
  </si>
  <si>
    <t>(Recommended:   5 - new vans)</t>
  </si>
  <si>
    <t>(Recommended:   1 - annual operations)</t>
  </si>
  <si>
    <t>(Recommended:   1  - annual operations)</t>
  </si>
  <si>
    <t>(Recommended:   varies, please justify your selection)</t>
  </si>
  <si>
    <t>Tooele County</t>
  </si>
  <si>
    <t>Box Elder County</t>
  </si>
  <si>
    <t>YEAR:</t>
  </si>
  <si>
    <t>IDLE Rates:  Calculated using a "Projects" run for 1 hour with one vehicle of each type (13 types) on 13 separate roadway links assigned the same ID as the vehicle type.  The assumed roadway type is an urban arterial, or "urban unrestricted access".  The "YEAR:" VMT mix was used to aggregate the results for a composite of all vehicles.  The Salt Lake idle rates on arterials are assumed to represent idle rates for all road types and all counties in the Wasatch Front area.  The "Projects" run takes about 5 minutes and the data output is easily manageable.  After completing the run, from the MOVES GUI under "Post Processing" select the "Run MySQL Sript on Output Database" option.  Then run the script #1 - Decode MOVESOutput.sql. Export the [decodedmovesoutput] table as a *.CSV file and paste a copy here.  Add the columns "Index" and "Vehicle" on left as shown below.  Aggregate the idle emissions for all vehicles using the VMT mix for the corresponding year.  Since the "Projects" run is already defined for 1 hour, the resulting emissions are in units of grams/hour rather than grams/ mile so no conversion is necessary.   The CMAQ analysis uses Arterial as the fleet mix for idling.</t>
  </si>
  <si>
    <t>Odometer</t>
  </si>
  <si>
    <t>Year-1</t>
  </si>
  <si>
    <t>Year-2</t>
  </si>
  <si>
    <t>Year-3</t>
  </si>
  <si>
    <t>Annual Mileage</t>
  </si>
  <si>
    <t>Year-4</t>
  </si>
  <si>
    <t>Year-5</t>
  </si>
  <si>
    <t>OLD</t>
  </si>
  <si>
    <t>NEW</t>
  </si>
  <si>
    <t>Daily Reduction</t>
  </si>
  <si>
    <t>(grams)</t>
  </si>
  <si>
    <t>offset</t>
  </si>
  <si>
    <t>Retire</t>
  </si>
  <si>
    <t>Retirement Age#</t>
  </si>
  <si>
    <t>Fuel Type@</t>
  </si>
  <si>
    <t>Diesel Vehicle Replacement</t>
  </si>
  <si>
    <t>Years of Early Retirement</t>
  </si>
  <si>
    <t>(21.8% of VHT for trip reduction, 100% for traffic operations)</t>
  </si>
  <si>
    <t>Annual Emission Reduction = 
(Old Diesel Run Rates - New Diesel Run Rates) * Annual VMT</t>
  </si>
  <si>
    <t>Diesel Replacement</t>
  </si>
  <si>
    <t>HD Diesel Replacement</t>
  </si>
  <si>
    <t>Lookup formula</t>
  </si>
  <si>
    <t>=VLOOKUP(Q5,$AP$7:$AQ$19,2,FALSE)</t>
  </si>
  <si>
    <t>=VLOOKUP(Q5,$AP$7:$AX$19,Funding_Year-2021,FALSE)</t>
  </si>
  <si>
    <t>grams/hour</t>
  </si>
  <si>
    <t>(usually 302: weekdays (260), plus Saturdays in commercial areas (52), less holidays (10))</t>
  </si>
  <si>
    <t>(point of contact for  questions regarding this application)</t>
  </si>
  <si>
    <t>Local Matching Funds</t>
  </si>
  <si>
    <t>Total Project Cost</t>
  </si>
  <si>
    <t>No</t>
  </si>
  <si>
    <t>Project Emission Parameters</t>
  </si>
  <si>
    <t>(Default is 6.4% of the Total Project Cost.)</t>
  </si>
  <si>
    <r>
      <t>Do the project emission parameters described in this section represent a systemwide implementation for which this project is a partial installment?  (</t>
    </r>
    <r>
      <rPr>
        <i/>
        <sz val="10"/>
        <rFont val="Times New Roman"/>
        <family val="1"/>
      </rPr>
      <t>Example: A  signal improvement plan at 100 signals for $10M, but this application is for 1 signal.)</t>
    </r>
  </si>
  <si>
    <t>Grand Total Cost</t>
  </si>
  <si>
    <t>Project Contact</t>
  </si>
  <si>
    <t>*Please prepare and submit a separate detailed analysis of new transit 
users resulting from this project.</t>
  </si>
  <si>
    <t>(distance to employment center or 25 mile average Park &amp; Ride commute)</t>
  </si>
  <si>
    <t>Reduced Daily VMT for this Park &amp; Ride Project</t>
  </si>
  <si>
    <t>This space for WFRC comments.</t>
  </si>
  <si>
    <t># Retirement age range is 15-19 years old.  Please inlcude documentation for retirement age of similar vehicles by your agency.</t>
  </si>
  <si>
    <t>(Default is 6.77% of the Total Project Cost.)</t>
  </si>
  <si>
    <t>If "Yes", what is the Grand Total Cost for implementing this systemwide project to achieve the Emission Benefits described in this section?</t>
  </si>
  <si>
    <t>Note:  Work Trips = 24% of AADT or (AADT * 0.24 * 0.005)
2000 Census bicycle work trip mode share is 0.5%</t>
  </si>
  <si>
    <r>
      <rPr>
        <b/>
        <u/>
        <sz val="10"/>
        <rFont val="Times New Roman"/>
        <family val="1"/>
      </rPr>
      <t>Method A</t>
    </r>
    <r>
      <rPr>
        <sz val="10"/>
        <rFont val="Times New Roman"/>
        <family val="1"/>
      </rPr>
      <t xml:space="preserve">: Estimated Daily Cyclists, </t>
    </r>
    <r>
      <rPr>
        <b/>
        <u/>
        <sz val="10"/>
        <rFont val="Times New Roman"/>
        <family val="1"/>
      </rPr>
      <t>count both directions</t>
    </r>
    <r>
      <rPr>
        <sz val="10"/>
        <rFont val="Times New Roman"/>
        <family val="1"/>
      </rPr>
      <t>.</t>
    </r>
  </si>
  <si>
    <r>
      <t xml:space="preserve">(enter "0" to use the method below, </t>
    </r>
    <r>
      <rPr>
        <b/>
        <i/>
        <sz val="10"/>
        <color rgb="FFFF0000"/>
        <rFont val="Times New Roman"/>
        <family val="1"/>
      </rPr>
      <t>or provide documentation</t>
    </r>
    <r>
      <rPr>
        <i/>
        <sz val="10"/>
        <color rgb="FFFF0000"/>
        <rFont val="Times New Roman"/>
        <family val="1"/>
      </rPr>
      <t xml:space="preserve"> for this estimate)</t>
    </r>
  </si>
  <si>
    <t>(enter "0" to use the method above, or use AADT for nearest minor arterial or collector)</t>
  </si>
  <si>
    <r>
      <t xml:space="preserve">(former vehicle users now walking as a result of these project improvements, </t>
    </r>
    <r>
      <rPr>
        <b/>
        <i/>
        <u/>
        <sz val="10"/>
        <rFont val="Times New Roman"/>
        <family val="1"/>
      </rPr>
      <t>include both directions</t>
    </r>
    <r>
      <rPr>
        <i/>
        <sz val="10"/>
        <rFont val="Times New Roman"/>
        <family val="1"/>
      </rPr>
      <t>)</t>
    </r>
  </si>
  <si>
    <t xml:space="preserve">Reduced Daily VMT from this Bicycle Project </t>
  </si>
  <si>
    <t>Heavy Duty Truck Idling (Hoteling)</t>
  </si>
  <si>
    <t>Truck Idling</t>
  </si>
  <si>
    <t>Annual Emission Reduction = Reduced Delay *HD Truck Idle Rates * Days</t>
  </si>
  <si>
    <t>HD</t>
  </si>
  <si>
    <t>Idle_HD Truck_CO</t>
  </si>
  <si>
    <t>Idle_HD Truck_NOX</t>
  </si>
  <si>
    <t>Idle_HD Truck_VOC</t>
  </si>
  <si>
    <t>Idle_HD TruckPM10</t>
  </si>
  <si>
    <t>Idle_HD Truck_PM2.5</t>
  </si>
  <si>
    <t>CMAQ $ Request</t>
  </si>
  <si>
    <t>Total CMAQ</t>
  </si>
  <si>
    <t>Grand Total Project</t>
  </si>
  <si>
    <t>\N</t>
  </si>
  <si>
    <t>Other Buses</t>
  </si>
  <si>
    <t>fuelSubTypeId</t>
  </si>
  <si>
    <t>fuelSubTypeDesc</t>
  </si>
  <si>
    <t>VMT Mix - SL County, Arterials, MOVES3, 2017 DMV</t>
  </si>
  <si>
    <t>INDEX</t>
  </si>
  <si>
    <t>PM2.5 - Exhaust Total</t>
  </si>
  <si>
    <t>PM10 - Exhaust Total</t>
  </si>
  <si>
    <t>Emission Quantity</t>
  </si>
  <si>
    <r>
      <t xml:space="preserve">Make an inventory run for the CMAQ "YEAR" and select "Model Year" in the Emissions Output Detail screen in MOVES.  When the run is completed, run the Post Model Scripts #1- Decode.  Export the Decoded MOVES Activity Output and the Decoded MOVES Output to CSV files and create pivot tables summarizing Emissions and Activity by Fuel Type, Vehicle Type, and Model Year.  Then insert an Index in Column A to identify each row by fuel type, vehicle type, and model year </t>
    </r>
    <r>
      <rPr>
        <b/>
        <i/>
        <sz val="11"/>
        <color rgb="FFFF0000"/>
        <rFont val="Calibri"/>
        <family val="2"/>
        <scheme val="minor"/>
      </rPr>
      <t>[fuel.vehicle.modelyear, ex. 1.11.1996]</t>
    </r>
    <r>
      <rPr>
        <b/>
        <sz val="11"/>
        <color rgb="FFFF0000"/>
        <rFont val="Calibri"/>
        <family val="2"/>
        <scheme val="minor"/>
      </rPr>
      <t>.   Use the lookup functions in Columns B-E and the Index in Column A to identify the mile for each vehicle type and model year.  Use the lookup functions in Columns O-W to identify the emissions for each vehicle type and model year.  The calculations in Columns F-N give the emission rate by model year and vehicle type in grams per mile.</t>
    </r>
  </si>
  <si>
    <t>This is a copy of calculations in:</t>
  </si>
  <si>
    <t>Vehicle Summary Activity</t>
  </si>
  <si>
    <t>Vehicle Summary Emissions (grams)</t>
  </si>
  <si>
    <t>Fuel</t>
  </si>
  <si>
    <t>Miles</t>
  </si>
  <si>
    <t>gasoline</t>
  </si>
  <si>
    <t>1.11.11</t>
  </si>
  <si>
    <t>MC</t>
  </si>
  <si>
    <t>1.11.2000</t>
  </si>
  <si>
    <t>1.11.2001</t>
  </si>
  <si>
    <t>1.11.2002</t>
  </si>
  <si>
    <t>1.11.2003</t>
  </si>
  <si>
    <t>1.11.2004</t>
  </si>
  <si>
    <t>1.11.2005</t>
  </si>
  <si>
    <t>1.11.2006</t>
  </si>
  <si>
    <t>1.11.2007</t>
  </si>
  <si>
    <t>1.11.2008</t>
  </si>
  <si>
    <t>1.11.2009</t>
  </si>
  <si>
    <t>1.11.2010</t>
  </si>
  <si>
    <t>1.11.2011</t>
  </si>
  <si>
    <t>1.11.2012</t>
  </si>
  <si>
    <t>1.11.2013</t>
  </si>
  <si>
    <t>1.11.2014</t>
  </si>
  <si>
    <t>1.11.2015</t>
  </si>
  <si>
    <t>1.11.2016</t>
  </si>
  <si>
    <t>1.11.2017</t>
  </si>
  <si>
    <t>1.11.2018</t>
  </si>
  <si>
    <t>1.11.2019</t>
  </si>
  <si>
    <t>1.11.2020</t>
  </si>
  <si>
    <t>1.11.2021</t>
  </si>
  <si>
    <t>1.11.2022</t>
  </si>
  <si>
    <t>1.11.2023</t>
  </si>
  <si>
    <t>1.11.2024</t>
  </si>
  <si>
    <t>1.11.2025</t>
  </si>
  <si>
    <t>1.11.2026</t>
  </si>
  <si>
    <t>1.21.21</t>
  </si>
  <si>
    <t>Pass Car</t>
  </si>
  <si>
    <t>1.21.2000</t>
  </si>
  <si>
    <t>1.21.2001</t>
  </si>
  <si>
    <t>1.21.2002</t>
  </si>
  <si>
    <t>1.21.2003</t>
  </si>
  <si>
    <t>1.21.2004</t>
  </si>
  <si>
    <t>1.21.2005</t>
  </si>
  <si>
    <t>1.21.2006</t>
  </si>
  <si>
    <t>1.21.2007</t>
  </si>
  <si>
    <t>1.21.2008</t>
  </si>
  <si>
    <t>1.21.2009</t>
  </si>
  <si>
    <t>1.21.2010</t>
  </si>
  <si>
    <t>1.21.2011</t>
  </si>
  <si>
    <t>1.21.2012</t>
  </si>
  <si>
    <t>1.21.2013</t>
  </si>
  <si>
    <t>1.21.2014</t>
  </si>
  <si>
    <t>1.21.2015</t>
  </si>
  <si>
    <t>1.21.2016</t>
  </si>
  <si>
    <t>1.21.2017</t>
  </si>
  <si>
    <t>1.21.2018</t>
  </si>
  <si>
    <t>1.21.2019</t>
  </si>
  <si>
    <t>1.21.2020</t>
  </si>
  <si>
    <t>1.21.2021</t>
  </si>
  <si>
    <t>1.21.2022</t>
  </si>
  <si>
    <t>1.21.2023</t>
  </si>
  <si>
    <t>1.21.2024</t>
  </si>
  <si>
    <t>1.21.2025</t>
  </si>
  <si>
    <t>1.21.2026</t>
  </si>
  <si>
    <t>1.31.31</t>
  </si>
  <si>
    <t>Pass Truck</t>
  </si>
  <si>
    <t>1.31.2000</t>
  </si>
  <si>
    <t>1.31.2001</t>
  </si>
  <si>
    <t>1.31.2002</t>
  </si>
  <si>
    <t>1.31.2003</t>
  </si>
  <si>
    <t>1.31.2004</t>
  </si>
  <si>
    <t>1.31.2005</t>
  </si>
  <si>
    <t>1.31.2006</t>
  </si>
  <si>
    <t>1.31.2007</t>
  </si>
  <si>
    <t>1.31.2008</t>
  </si>
  <si>
    <t>1.31.2009</t>
  </si>
  <si>
    <t>1.31.2010</t>
  </si>
  <si>
    <t>1.31.2011</t>
  </si>
  <si>
    <t>1.31.2012</t>
  </si>
  <si>
    <t>1.31.2013</t>
  </si>
  <si>
    <t>1.31.2014</t>
  </si>
  <si>
    <t>1.31.2015</t>
  </si>
  <si>
    <t>1.31.2016</t>
  </si>
  <si>
    <t>1.31.2017</t>
  </si>
  <si>
    <t>1.31.2018</t>
  </si>
  <si>
    <t>1.31.2019</t>
  </si>
  <si>
    <t>1.31.2020</t>
  </si>
  <si>
    <t>1.31.2021</t>
  </si>
  <si>
    <t>1.31.2022</t>
  </si>
  <si>
    <t>1.31.2023</t>
  </si>
  <si>
    <t>1.31.2024</t>
  </si>
  <si>
    <t>1.31.2025</t>
  </si>
  <si>
    <t>1.31.2026</t>
  </si>
  <si>
    <t>1.32.32</t>
  </si>
  <si>
    <t>Light Truck</t>
  </si>
  <si>
    <t>1.32.2000</t>
  </si>
  <si>
    <t>1.32.2001</t>
  </si>
  <si>
    <t>1.32.2002</t>
  </si>
  <si>
    <t>1.32.2003</t>
  </si>
  <si>
    <t>1.32.2004</t>
  </si>
  <si>
    <t>1.32.2005</t>
  </si>
  <si>
    <t>1.32.2006</t>
  </si>
  <si>
    <t>1.32.2007</t>
  </si>
  <si>
    <t>1.32.2008</t>
  </si>
  <si>
    <t>1.32.2009</t>
  </si>
  <si>
    <t>1.32.2010</t>
  </si>
  <si>
    <t>1.32.2011</t>
  </si>
  <si>
    <t>1.32.2012</t>
  </si>
  <si>
    <t>1.32.2013</t>
  </si>
  <si>
    <t>1.32.2014</t>
  </si>
  <si>
    <t>1.32.2015</t>
  </si>
  <si>
    <t>1.32.2016</t>
  </si>
  <si>
    <t>1.32.2017</t>
  </si>
  <si>
    <t>1.32.2018</t>
  </si>
  <si>
    <t>1.32.2019</t>
  </si>
  <si>
    <t>1.32.2020</t>
  </si>
  <si>
    <t>1.32.2021</t>
  </si>
  <si>
    <t>1.32.2022</t>
  </si>
  <si>
    <t>1.32.2023</t>
  </si>
  <si>
    <t>1.32.2024</t>
  </si>
  <si>
    <t>1.32.2025</t>
  </si>
  <si>
    <t>1.32.2026</t>
  </si>
  <si>
    <t>1.42.42</t>
  </si>
  <si>
    <t>1.42.2000</t>
  </si>
  <si>
    <t>1.42.2001</t>
  </si>
  <si>
    <t>1.42.2002</t>
  </si>
  <si>
    <t>1.42.2003</t>
  </si>
  <si>
    <t>1.42.2004</t>
  </si>
  <si>
    <t>1.42.2005</t>
  </si>
  <si>
    <t>1.42.2006</t>
  </si>
  <si>
    <t>1.42.2007</t>
  </si>
  <si>
    <t>1.42.2008</t>
  </si>
  <si>
    <t>1.42.2009</t>
  </si>
  <si>
    <t>1.42.2010</t>
  </si>
  <si>
    <t>1.42.2011</t>
  </si>
  <si>
    <t>1.42.2012</t>
  </si>
  <si>
    <t>1.42.2013</t>
  </si>
  <si>
    <t>1.42.2014</t>
  </si>
  <si>
    <t>1.42.2015</t>
  </si>
  <si>
    <t>1.42.2016</t>
  </si>
  <si>
    <t>1.42.2017</t>
  </si>
  <si>
    <t>1.42.2018</t>
  </si>
  <si>
    <t>1.42.2019</t>
  </si>
  <si>
    <t>1.42.2020</t>
  </si>
  <si>
    <t>1.42.2021</t>
  </si>
  <si>
    <t>1.42.2022</t>
  </si>
  <si>
    <t>1.42.2023</t>
  </si>
  <si>
    <t>1.42.2024</t>
  </si>
  <si>
    <t>1.42.2025</t>
  </si>
  <si>
    <t>1.42.2026</t>
  </si>
  <si>
    <t>1.43.43</t>
  </si>
  <si>
    <t>1.43.2000</t>
  </si>
  <si>
    <t>1.43.2001</t>
  </si>
  <si>
    <t>1.43.2002</t>
  </si>
  <si>
    <t>1.43.2003</t>
  </si>
  <si>
    <t>1.43.2004</t>
  </si>
  <si>
    <t>1.43.2005</t>
  </si>
  <si>
    <t>1.43.2006</t>
  </si>
  <si>
    <t>1.43.2007</t>
  </si>
  <si>
    <t>1.43.2008</t>
  </si>
  <si>
    <t>1.43.2009</t>
  </si>
  <si>
    <t>1.43.2010</t>
  </si>
  <si>
    <t>1.43.2011</t>
  </si>
  <si>
    <t>1.43.2012</t>
  </si>
  <si>
    <t>1.43.2013</t>
  </si>
  <si>
    <t>1.43.2014</t>
  </si>
  <si>
    <t>1.43.2015</t>
  </si>
  <si>
    <t>1.43.2016</t>
  </si>
  <si>
    <t>1.43.2017</t>
  </si>
  <si>
    <t>1.43.2018</t>
  </si>
  <si>
    <t>1.43.2019</t>
  </si>
  <si>
    <t>1.43.2020</t>
  </si>
  <si>
    <t>1.43.2021</t>
  </si>
  <si>
    <t>1.43.2022</t>
  </si>
  <si>
    <t>1.43.2023</t>
  </si>
  <si>
    <t>1.43.2024</t>
  </si>
  <si>
    <t>1.43.2025</t>
  </si>
  <si>
    <t>1.43.2026</t>
  </si>
  <si>
    <t>1.51.51</t>
  </si>
  <si>
    <t>Garbage</t>
  </si>
  <si>
    <t>1.51.2003</t>
  </si>
  <si>
    <t>1.51.2005</t>
  </si>
  <si>
    <t>1.51.2006</t>
  </si>
  <si>
    <t>1.51.2007</t>
  </si>
  <si>
    <t>1.51.2008</t>
  </si>
  <si>
    <t>1.51.2009</t>
  </si>
  <si>
    <t>1.51.2013</t>
  </si>
  <si>
    <t>1.52.52</t>
  </si>
  <si>
    <t>SU S-haul Truck</t>
  </si>
  <si>
    <t>1.52.2000</t>
  </si>
  <si>
    <t>1.52.2001</t>
  </si>
  <si>
    <t>1.52.2002</t>
  </si>
  <si>
    <t>1.52.2003</t>
  </si>
  <si>
    <t>1.52.2004</t>
  </si>
  <si>
    <t>1.52.2005</t>
  </si>
  <si>
    <t>1.52.2006</t>
  </si>
  <si>
    <t>1.52.2007</t>
  </si>
  <si>
    <t>1.52.2008</t>
  </si>
  <si>
    <t>1.52.2009</t>
  </si>
  <si>
    <t>1.52.2010</t>
  </si>
  <si>
    <t>1.52.2011</t>
  </si>
  <si>
    <t>1.52.2012</t>
  </si>
  <si>
    <t>1.52.2013</t>
  </si>
  <si>
    <t>1.52.2014</t>
  </si>
  <si>
    <t>1.52.2015</t>
  </si>
  <si>
    <t>1.52.2016</t>
  </si>
  <si>
    <t>1.52.2017</t>
  </si>
  <si>
    <t>1.52.2018</t>
  </si>
  <si>
    <t>1.52.2019</t>
  </si>
  <si>
    <t>1.52.2020</t>
  </si>
  <si>
    <t>1.52.2021</t>
  </si>
  <si>
    <t>1.52.2022</t>
  </si>
  <si>
    <t>1.52.2023</t>
  </si>
  <si>
    <t>1.52.2024</t>
  </si>
  <si>
    <t>1.52.2025</t>
  </si>
  <si>
    <t>1.52.2026</t>
  </si>
  <si>
    <t>1.53.53</t>
  </si>
  <si>
    <t>SU L-haul Truck</t>
  </si>
  <si>
    <t>1.53.2000</t>
  </si>
  <si>
    <t>1.53.2001</t>
  </si>
  <si>
    <t>1.53.2002</t>
  </si>
  <si>
    <t>1.53.2004</t>
  </si>
  <si>
    <t>1.54.54</t>
  </si>
  <si>
    <t>1.54.2000</t>
  </si>
  <si>
    <t>1.54.2001</t>
  </si>
  <si>
    <t>1.54.2002</t>
  </si>
  <si>
    <t>1.54.2003</t>
  </si>
  <si>
    <t>1.54.2004</t>
  </si>
  <si>
    <t>1.54.2005</t>
  </si>
  <si>
    <t>1.54.2006</t>
  </si>
  <si>
    <t>1.54.2007</t>
  </si>
  <si>
    <t>1.54.2008</t>
  </si>
  <si>
    <t>1.54.2009</t>
  </si>
  <si>
    <t>1.54.2010</t>
  </si>
  <si>
    <t>1.54.2011</t>
  </si>
  <si>
    <t>1.54.2012</t>
  </si>
  <si>
    <t>1.54.2013</t>
  </si>
  <si>
    <t>1.54.2014</t>
  </si>
  <si>
    <t>1.54.2015</t>
  </si>
  <si>
    <t>1.54.2016</t>
  </si>
  <si>
    <t>1.54.2017</t>
  </si>
  <si>
    <t>1.54.2018</t>
  </si>
  <si>
    <t>1.54.2019</t>
  </si>
  <si>
    <t>1.54.2020</t>
  </si>
  <si>
    <t>1.54.2021</t>
  </si>
  <si>
    <t>1.54.2022</t>
  </si>
  <si>
    <t>1.54.2023</t>
  </si>
  <si>
    <t>1.54.2024</t>
  </si>
  <si>
    <t>1.54.2025</t>
  </si>
  <si>
    <t>1.54.2026</t>
  </si>
  <si>
    <t>1.61.61</t>
  </si>
  <si>
    <t>Comb S-haul Truck</t>
  </si>
  <si>
    <t>1.61.2001</t>
  </si>
  <si>
    <t>1.61.2002</t>
  </si>
  <si>
    <t>2.61.2</t>
  </si>
  <si>
    <t>diesel</t>
  </si>
  <si>
    <t>2.21.21</t>
  </si>
  <si>
    <t>2.21.2000</t>
  </si>
  <si>
    <t>2.21.2001</t>
  </si>
  <si>
    <t>2.21.2002</t>
  </si>
  <si>
    <t>2.21.2003</t>
  </si>
  <si>
    <t>2.21.2004</t>
  </si>
  <si>
    <t>2.21.2005</t>
  </si>
  <si>
    <t>2.21.2006</t>
  </si>
  <si>
    <t>2.21.2007</t>
  </si>
  <si>
    <t>2.21.2008</t>
  </si>
  <si>
    <t>2.21.2009</t>
  </si>
  <si>
    <t>2.21.2010</t>
  </si>
  <si>
    <t>2.21.2011</t>
  </si>
  <si>
    <t>2.21.2012</t>
  </si>
  <si>
    <t>2.21.2013</t>
  </si>
  <si>
    <t>2.21.2014</t>
  </si>
  <si>
    <t>2.21.2015</t>
  </si>
  <si>
    <t>2.21.2016</t>
  </si>
  <si>
    <t>2.21.2017</t>
  </si>
  <si>
    <t>2.21.2018</t>
  </si>
  <si>
    <t>2.21.2019</t>
  </si>
  <si>
    <t>2.21.2020</t>
  </si>
  <si>
    <t>2.21.2021</t>
  </si>
  <si>
    <t>2.21.2022</t>
  </si>
  <si>
    <t>2.21.2023</t>
  </si>
  <si>
    <t>2.21.2024</t>
  </si>
  <si>
    <t>2.21.2025</t>
  </si>
  <si>
    <t>2.21.2026</t>
  </si>
  <si>
    <t>2.31.31</t>
  </si>
  <si>
    <t>2.31.2000</t>
  </si>
  <si>
    <t>2.31.2001</t>
  </si>
  <si>
    <t>2.31.2002</t>
  </si>
  <si>
    <t>2.31.2003</t>
  </si>
  <si>
    <t>2.31.2004</t>
  </si>
  <si>
    <t>2.31.2005</t>
  </si>
  <si>
    <t>2.31.2006</t>
  </si>
  <si>
    <t>2.31.2007</t>
  </si>
  <si>
    <t>2.31.2008</t>
  </si>
  <si>
    <t>2.31.2009</t>
  </si>
  <si>
    <t>2.31.2010</t>
  </si>
  <si>
    <t>2.31.2011</t>
  </si>
  <si>
    <t>2.31.2012</t>
  </si>
  <si>
    <t>2.31.2013</t>
  </si>
  <si>
    <t>2.31.2014</t>
  </si>
  <si>
    <t>2.31.2015</t>
  </si>
  <si>
    <t>2.31.2016</t>
  </si>
  <si>
    <t>2.31.2017</t>
  </si>
  <si>
    <t>2.31.2018</t>
  </si>
  <si>
    <t>2.31.2019</t>
  </si>
  <si>
    <t>2.31.2020</t>
  </si>
  <si>
    <t>2.31.2021</t>
  </si>
  <si>
    <t>2.31.2022</t>
  </si>
  <si>
    <t>2.31.2023</t>
  </si>
  <si>
    <t>2.31.2024</t>
  </si>
  <si>
    <t>2.31.2025</t>
  </si>
  <si>
    <t>2.31.2026</t>
  </si>
  <si>
    <t>2.32.32</t>
  </si>
  <si>
    <t>2.32.2000</t>
  </si>
  <si>
    <t>2.32.2001</t>
  </si>
  <si>
    <t>2.32.2002</t>
  </si>
  <si>
    <t>2.32.2003</t>
  </si>
  <si>
    <t>2.32.2004</t>
  </si>
  <si>
    <t>2.32.2005</t>
  </si>
  <si>
    <t>2.32.2006</t>
  </si>
  <si>
    <t>2.32.2007</t>
  </si>
  <si>
    <t>2.32.2008</t>
  </si>
  <si>
    <t>2.32.2009</t>
  </si>
  <si>
    <t>2.32.2010</t>
  </si>
  <si>
    <t>2.32.2011</t>
  </si>
  <si>
    <t>2.32.2012</t>
  </si>
  <si>
    <t>2.32.2013</t>
  </si>
  <si>
    <t>2.32.2014</t>
  </si>
  <si>
    <t>2.32.2015</t>
  </si>
  <si>
    <t>2.32.2016</t>
  </si>
  <si>
    <t>2.32.2017</t>
  </si>
  <si>
    <t>2.32.2018</t>
  </si>
  <si>
    <t>2.32.2019</t>
  </si>
  <si>
    <t>2.32.2020</t>
  </si>
  <si>
    <t>2.32.2021</t>
  </si>
  <si>
    <t>2.32.2022</t>
  </si>
  <si>
    <t>2.32.2023</t>
  </si>
  <si>
    <t>2.32.2024</t>
  </si>
  <si>
    <t>2.32.2025</t>
  </si>
  <si>
    <t>2.32.2026</t>
  </si>
  <si>
    <t>2.41.41</t>
  </si>
  <si>
    <t>Inter Bus</t>
  </si>
  <si>
    <t>2.41.2000</t>
  </si>
  <si>
    <t>2.41.2001</t>
  </si>
  <si>
    <t>2.41.2002</t>
  </si>
  <si>
    <t>2.41.2003</t>
  </si>
  <si>
    <t>2.41.2004</t>
  </si>
  <si>
    <t>2.41.2005</t>
  </si>
  <si>
    <t>2.41.2006</t>
  </si>
  <si>
    <t>2.41.2007</t>
  </si>
  <si>
    <t>2.41.2008</t>
  </si>
  <si>
    <t>2.41.2009</t>
  </si>
  <si>
    <t>2.41.2010</t>
  </si>
  <si>
    <t>2.41.2011</t>
  </si>
  <si>
    <t>2.41.2012</t>
  </si>
  <si>
    <t>2.41.2013</t>
  </si>
  <si>
    <t>2.41.2014</t>
  </si>
  <si>
    <t>2.41.2015</t>
  </si>
  <si>
    <t>2.41.2016</t>
  </si>
  <si>
    <t>2.41.2017</t>
  </si>
  <si>
    <t>2.41.2018</t>
  </si>
  <si>
    <t>2.41.2019</t>
  </si>
  <si>
    <t>2.41.2020</t>
  </si>
  <si>
    <t>2.41.2021</t>
  </si>
  <si>
    <t>2.41.2022</t>
  </si>
  <si>
    <t>2.41.2023</t>
  </si>
  <si>
    <t>2.41.2024</t>
  </si>
  <si>
    <t>2.41.2025</t>
  </si>
  <si>
    <t>2.41.2026</t>
  </si>
  <si>
    <t>2.42.42</t>
  </si>
  <si>
    <t>2.42.2000</t>
  </si>
  <si>
    <t>2.42.2001</t>
  </si>
  <si>
    <t>2.42.2002</t>
  </si>
  <si>
    <t>2.42.2003</t>
  </si>
  <si>
    <t>2.42.2004</t>
  </si>
  <si>
    <t>2.42.2005</t>
  </si>
  <si>
    <t>2.42.2006</t>
  </si>
  <si>
    <t>2.42.2007</t>
  </si>
  <si>
    <t>2.42.2008</t>
  </si>
  <si>
    <t>2.42.2009</t>
  </si>
  <si>
    <t>2.42.2010</t>
  </si>
  <si>
    <t>2.42.2011</t>
  </si>
  <si>
    <t>2.42.2012</t>
  </si>
  <si>
    <t>2.42.2013</t>
  </si>
  <si>
    <t>2.42.2014</t>
  </si>
  <si>
    <t>2.42.2015</t>
  </si>
  <si>
    <t>2.42.2016</t>
  </si>
  <si>
    <t>2.42.2017</t>
  </si>
  <si>
    <t>2.42.2018</t>
  </si>
  <si>
    <t>2.42.2019</t>
  </si>
  <si>
    <t>2.42.2020</t>
  </si>
  <si>
    <t>2.42.2021</t>
  </si>
  <si>
    <t>2.42.2022</t>
  </si>
  <si>
    <t>2.42.2023</t>
  </si>
  <si>
    <t>2.42.2024</t>
  </si>
  <si>
    <t>2.42.2025</t>
  </si>
  <si>
    <t>2.42.2026</t>
  </si>
  <si>
    <t>2.43.43</t>
  </si>
  <si>
    <t>2.43.2000</t>
  </si>
  <si>
    <t>2.43.2001</t>
  </si>
  <si>
    <t>2.43.2002</t>
  </si>
  <si>
    <t>2.43.2003</t>
  </si>
  <si>
    <t>2.43.2004</t>
  </si>
  <si>
    <t>2.43.2005</t>
  </si>
  <si>
    <t>2.43.2006</t>
  </si>
  <si>
    <t>2.43.2007</t>
  </si>
  <si>
    <t>2.43.2008</t>
  </si>
  <si>
    <t>2.43.2009</t>
  </si>
  <si>
    <t>2.43.2010</t>
  </si>
  <si>
    <t>2.43.2011</t>
  </si>
  <si>
    <t>2.43.2012</t>
  </si>
  <si>
    <t>2.43.2013</t>
  </si>
  <si>
    <t>2.43.2014</t>
  </si>
  <si>
    <t>2.43.2015</t>
  </si>
  <si>
    <t>2.43.2016</t>
  </si>
  <si>
    <t>2.43.2017</t>
  </si>
  <si>
    <t>2.43.2018</t>
  </si>
  <si>
    <t>2.43.2019</t>
  </si>
  <si>
    <t>2.43.2020</t>
  </si>
  <si>
    <t>2.43.2021</t>
  </si>
  <si>
    <t>2.43.2022</t>
  </si>
  <si>
    <t>2.43.2023</t>
  </si>
  <si>
    <t>2.43.2024</t>
  </si>
  <si>
    <t>2.43.2025</t>
  </si>
  <si>
    <t>2.43.2026</t>
  </si>
  <si>
    <t>2.51.51</t>
  </si>
  <si>
    <t>2.51.2000</t>
  </si>
  <si>
    <t>2.51.2001</t>
  </si>
  <si>
    <t>2.51.2002</t>
  </si>
  <si>
    <t>2.51.2003</t>
  </si>
  <si>
    <t>2.51.2004</t>
  </si>
  <si>
    <t>2.51.2005</t>
  </si>
  <si>
    <t>2.51.2006</t>
  </si>
  <si>
    <t>2.51.2007</t>
  </si>
  <si>
    <t>2.51.2008</t>
  </si>
  <si>
    <t>2.51.2009</t>
  </si>
  <si>
    <t>2.51.2010</t>
  </si>
  <si>
    <t>2.51.2011</t>
  </si>
  <si>
    <t>2.51.2012</t>
  </si>
  <si>
    <t>2.51.2013</t>
  </si>
  <si>
    <t>2.51.2014</t>
  </si>
  <si>
    <t>2.51.2015</t>
  </si>
  <si>
    <t>2.51.2016</t>
  </si>
  <si>
    <t>2.51.2017</t>
  </si>
  <si>
    <t>2.51.2018</t>
  </si>
  <si>
    <t>2.51.2019</t>
  </si>
  <si>
    <t>2.51.2020</t>
  </si>
  <si>
    <t>2.51.2021</t>
  </si>
  <si>
    <t>2.51.2022</t>
  </si>
  <si>
    <t>2.51.2023</t>
  </si>
  <si>
    <t>2.51.2024</t>
  </si>
  <si>
    <t>2.51.2025</t>
  </si>
  <si>
    <t>2.51.2026</t>
  </si>
  <si>
    <t>2.52.52</t>
  </si>
  <si>
    <t>2.52.2000</t>
  </si>
  <si>
    <t>2.52.2001</t>
  </si>
  <si>
    <t>2.52.2002</t>
  </si>
  <si>
    <t>2.52.2003</t>
  </si>
  <si>
    <t>2.52.2004</t>
  </si>
  <si>
    <t>2.52.2005</t>
  </si>
  <si>
    <t>2.52.2006</t>
  </si>
  <si>
    <t>2.52.2007</t>
  </si>
  <si>
    <t>2.52.2008</t>
  </si>
  <si>
    <t>2.52.2009</t>
  </si>
  <si>
    <t>2.52.2010</t>
  </si>
  <si>
    <t>2.52.2011</t>
  </si>
  <si>
    <t>2.52.2012</t>
  </si>
  <si>
    <t>2.52.2013</t>
  </si>
  <si>
    <t>2.52.2014</t>
  </si>
  <si>
    <t>2.52.2015</t>
  </si>
  <si>
    <t>2.52.2016</t>
  </si>
  <si>
    <t>2.52.2017</t>
  </si>
  <si>
    <t>2.52.2018</t>
  </si>
  <si>
    <t>2.52.2019</t>
  </si>
  <si>
    <t>2.52.2020</t>
  </si>
  <si>
    <t>2.52.2021</t>
  </si>
  <si>
    <t>2.52.2022</t>
  </si>
  <si>
    <t>2.52.2023</t>
  </si>
  <si>
    <t>2.52.2024</t>
  </si>
  <si>
    <t>2.52.2025</t>
  </si>
  <si>
    <t>2.52.2026</t>
  </si>
  <si>
    <t>2.53.53</t>
  </si>
  <si>
    <t>2.53.2000</t>
  </si>
  <si>
    <t>2.53.2001</t>
  </si>
  <si>
    <t>2.53.2002</t>
  </si>
  <si>
    <t>2.53.2003</t>
  </si>
  <si>
    <t>2.53.2004</t>
  </si>
  <si>
    <t>2.53.2005</t>
  </si>
  <si>
    <t>2.53.2006</t>
  </si>
  <si>
    <t>2.53.2007</t>
  </si>
  <si>
    <t>2.53.2008</t>
  </si>
  <si>
    <t>2.53.2009</t>
  </si>
  <si>
    <t>2.53.2010</t>
  </si>
  <si>
    <t>2.53.2011</t>
  </si>
  <si>
    <t>2.53.2012</t>
  </si>
  <si>
    <t>2.53.2013</t>
  </si>
  <si>
    <t>2.53.2014</t>
  </si>
  <si>
    <t>2.53.2015</t>
  </si>
  <si>
    <t>2.53.2016</t>
  </si>
  <si>
    <t>2.53.2017</t>
  </si>
  <si>
    <t>2.53.2018</t>
  </si>
  <si>
    <t>2.53.2019</t>
  </si>
  <si>
    <t>2.53.2020</t>
  </si>
  <si>
    <t>2.53.2021</t>
  </si>
  <si>
    <t>2.53.2022</t>
  </si>
  <si>
    <t>2.53.2023</t>
  </si>
  <si>
    <t>2.53.2024</t>
  </si>
  <si>
    <t>2.53.2025</t>
  </si>
  <si>
    <t>2.53.2026</t>
  </si>
  <si>
    <t>2.54.54</t>
  </si>
  <si>
    <t>2.54.2000</t>
  </si>
  <si>
    <t>2.54.2001</t>
  </si>
  <si>
    <t>2.54.2002</t>
  </si>
  <si>
    <t>2.54.2003</t>
  </si>
  <si>
    <t>2.54.2004</t>
  </si>
  <si>
    <t>2.54.2005</t>
  </si>
  <si>
    <t>2.54.2006</t>
  </si>
  <si>
    <t>2.54.2007</t>
  </si>
  <si>
    <t>2.54.2008</t>
  </si>
  <si>
    <t>2.54.2009</t>
  </si>
  <si>
    <t>2.54.2010</t>
  </si>
  <si>
    <t>2.54.2011</t>
  </si>
  <si>
    <t>2.54.2012</t>
  </si>
  <si>
    <t>2.54.2013</t>
  </si>
  <si>
    <t>2.54.2014</t>
  </si>
  <si>
    <t>2.54.2015</t>
  </si>
  <si>
    <t>2.54.2016</t>
  </si>
  <si>
    <t>2.54.2017</t>
  </si>
  <si>
    <t>2.54.2018</t>
  </si>
  <si>
    <t>2.54.2019</t>
  </si>
  <si>
    <t>2.54.2020</t>
  </si>
  <si>
    <t>2.54.2021</t>
  </si>
  <si>
    <t>2.54.2022</t>
  </si>
  <si>
    <t>2.54.2023</t>
  </si>
  <si>
    <t>2.54.2024</t>
  </si>
  <si>
    <t>2.54.2025</t>
  </si>
  <si>
    <t>2.54.2026</t>
  </si>
  <si>
    <t>2.61.61</t>
  </si>
  <si>
    <t>2.61.2000</t>
  </si>
  <si>
    <t>2.61.2001</t>
  </si>
  <si>
    <t>2.61.2002</t>
  </si>
  <si>
    <t>2.61.2003</t>
  </si>
  <si>
    <t>2.61.2004</t>
  </si>
  <si>
    <t>2.61.2005</t>
  </si>
  <si>
    <t>2.61.2006</t>
  </si>
  <si>
    <t>2.61.2007</t>
  </si>
  <si>
    <t>2.61.2008</t>
  </si>
  <si>
    <t>2.61.2009</t>
  </si>
  <si>
    <t>2.61.2010</t>
  </si>
  <si>
    <t>2.61.2011</t>
  </si>
  <si>
    <t>2.61.2012</t>
  </si>
  <si>
    <t>2.61.2013</t>
  </si>
  <si>
    <t>2.61.2014</t>
  </si>
  <si>
    <t>2.61.2015</t>
  </si>
  <si>
    <t>2.61.2016</t>
  </si>
  <si>
    <t>2.61.2017</t>
  </si>
  <si>
    <t>2.61.2018</t>
  </si>
  <si>
    <t>2.61.2019</t>
  </si>
  <si>
    <t>2.61.2020</t>
  </si>
  <si>
    <t>2.61.2021</t>
  </si>
  <si>
    <t>2.61.2022</t>
  </si>
  <si>
    <t>2.61.2023</t>
  </si>
  <si>
    <t>2.61.2024</t>
  </si>
  <si>
    <t>2.61.2025</t>
  </si>
  <si>
    <t>2.61.2026</t>
  </si>
  <si>
    <t>2.62.62</t>
  </si>
  <si>
    <t>Comb L-haul Truck</t>
  </si>
  <si>
    <t>2.62.2000</t>
  </si>
  <si>
    <t>2.62.2001</t>
  </si>
  <si>
    <t>2.62.2002</t>
  </si>
  <si>
    <t>2.62.2003</t>
  </si>
  <si>
    <t>2.62.2004</t>
  </si>
  <si>
    <t>2.62.2005</t>
  </si>
  <si>
    <t>2.62.2006</t>
  </si>
  <si>
    <t>2.62.2007</t>
  </si>
  <si>
    <t>2.62.2008</t>
  </si>
  <si>
    <t>2.62.2009</t>
  </si>
  <si>
    <t>2.62.2010</t>
  </si>
  <si>
    <t>2.62.2011</t>
  </si>
  <si>
    <t>2.62.2012</t>
  </si>
  <si>
    <t>2.62.2013</t>
  </si>
  <si>
    <t>2.62.2014</t>
  </si>
  <si>
    <t>2.62.2015</t>
  </si>
  <si>
    <t>2.62.2016</t>
  </si>
  <si>
    <t>2.62.2017</t>
  </si>
  <si>
    <t>2.62.2018</t>
  </si>
  <si>
    <t>2.62.2019</t>
  </si>
  <si>
    <t>2.62.2020</t>
  </si>
  <si>
    <t>2.62.2021</t>
  </si>
  <si>
    <t>2.62.2022</t>
  </si>
  <si>
    <t>2.62.2023</t>
  </si>
  <si>
    <t>2.62.2024</t>
  </si>
  <si>
    <t>2.62.2025</t>
  </si>
  <si>
    <t>2.62.2026</t>
  </si>
  <si>
    <t>3.62.3</t>
  </si>
  <si>
    <t>3.42.42</t>
  </si>
  <si>
    <t>3.42.2000</t>
  </si>
  <si>
    <t>3.42.2001</t>
  </si>
  <si>
    <t>3.42.2002</t>
  </si>
  <si>
    <t>3.42.2003</t>
  </si>
  <si>
    <t>3.42.2004</t>
  </si>
  <si>
    <t>3.42.2005</t>
  </si>
  <si>
    <t>3.42.2006</t>
  </si>
  <si>
    <t>3.42.2007</t>
  </si>
  <si>
    <t>3.42.2008</t>
  </si>
  <si>
    <t>3.42.2009</t>
  </si>
  <si>
    <t>3.42.2010</t>
  </si>
  <si>
    <t>3.42.2011</t>
  </si>
  <si>
    <t>3.42.2012</t>
  </si>
  <si>
    <t>3.42.2013</t>
  </si>
  <si>
    <t>3.42.2014</t>
  </si>
  <si>
    <t>3.42.2015</t>
  </si>
  <si>
    <t>3.42.2016</t>
  </si>
  <si>
    <t>3.42.2017</t>
  </si>
  <si>
    <t>3.42.2018</t>
  </si>
  <si>
    <t>3.42.2019</t>
  </si>
  <si>
    <t>3.42.2020</t>
  </si>
  <si>
    <t>3.42.2021</t>
  </si>
  <si>
    <t>3.42.2022</t>
  </si>
  <si>
    <t>3.42.2023</t>
  </si>
  <si>
    <t>3.42.2024</t>
  </si>
  <si>
    <t>3.42.2025</t>
  </si>
  <si>
    <t>3.42.2026</t>
  </si>
  <si>
    <t>5.21.21</t>
  </si>
  <si>
    <t>5.21.2000</t>
  </si>
  <si>
    <t>5.21.2001</t>
  </si>
  <si>
    <t>5.21.2002</t>
  </si>
  <si>
    <t>5.21.2003</t>
  </si>
  <si>
    <t>5.21.2004</t>
  </si>
  <si>
    <t>5.21.2005</t>
  </si>
  <si>
    <t>5.21.2006</t>
  </si>
  <si>
    <t>5.21.2007</t>
  </si>
  <si>
    <t>5.21.2008</t>
  </si>
  <si>
    <t>5.21.2009</t>
  </si>
  <si>
    <t>5.21.2010</t>
  </si>
  <si>
    <t>5.21.2011</t>
  </si>
  <si>
    <t>5.21.2012</t>
  </si>
  <si>
    <t>5.21.2013</t>
  </si>
  <si>
    <t>5.21.2014</t>
  </si>
  <si>
    <t>5.21.2015</t>
  </si>
  <si>
    <t>5.21.2016</t>
  </si>
  <si>
    <t>5.21.2017</t>
  </si>
  <si>
    <t>5.21.2018</t>
  </si>
  <si>
    <t>5.21.2019</t>
  </si>
  <si>
    <t>5.21.2020</t>
  </si>
  <si>
    <t>5.21.2021</t>
  </si>
  <si>
    <t>5.21.2022</t>
  </si>
  <si>
    <t>5.21.2023</t>
  </si>
  <si>
    <t>5.21.2024</t>
  </si>
  <si>
    <t>5.21.2025</t>
  </si>
  <si>
    <t>5.21.2026</t>
  </si>
  <si>
    <t>5.31.31</t>
  </si>
  <si>
    <t>5.31.2000</t>
  </si>
  <si>
    <t>5.31.2001</t>
  </si>
  <si>
    <t>5.31.2002</t>
  </si>
  <si>
    <t>5.31.2003</t>
  </si>
  <si>
    <t>5.31.2004</t>
  </si>
  <si>
    <t>5.31.2005</t>
  </si>
  <si>
    <t>5.31.2006</t>
  </si>
  <si>
    <t>5.31.2007</t>
  </si>
  <si>
    <t>5.31.2008</t>
  </si>
  <si>
    <t>5.31.2009</t>
  </si>
  <si>
    <t>5.31.2010</t>
  </si>
  <si>
    <t>5.31.2011</t>
  </si>
  <si>
    <t>5.31.2012</t>
  </si>
  <si>
    <t>5.31.2013</t>
  </si>
  <si>
    <t>5.31.2014</t>
  </si>
  <si>
    <t>5.31.2015</t>
  </si>
  <si>
    <t>5.31.2016</t>
  </si>
  <si>
    <t>5.31.2017</t>
  </si>
  <si>
    <t>5.31.2018</t>
  </si>
  <si>
    <t>5.31.2019</t>
  </si>
  <si>
    <t>5.31.2020</t>
  </si>
  <si>
    <t>5.31.2021</t>
  </si>
  <si>
    <t>5.31.2022</t>
  </si>
  <si>
    <t>5.31.2023</t>
  </si>
  <si>
    <t>5.31.2024</t>
  </si>
  <si>
    <t>5.31.2025</t>
  </si>
  <si>
    <t>5.31.2026</t>
  </si>
  <si>
    <t>5.32.32</t>
  </si>
  <si>
    <t>5.32.2000</t>
  </si>
  <si>
    <t>5.32.2001</t>
  </si>
  <si>
    <t>5.32.2002</t>
  </si>
  <si>
    <t>5.32.2003</t>
  </si>
  <si>
    <t>5.32.2004</t>
  </si>
  <si>
    <t>5.32.2005</t>
  </si>
  <si>
    <t>5.32.2006</t>
  </si>
  <si>
    <t>5.32.2007</t>
  </si>
  <si>
    <t>5.32.2008</t>
  </si>
  <si>
    <t>5.32.2009</t>
  </si>
  <si>
    <t>5.32.2010</t>
  </si>
  <si>
    <t>5.32.2011</t>
  </si>
  <si>
    <t>5.32.2012</t>
  </si>
  <si>
    <t>5.32.2013</t>
  </si>
  <si>
    <t>5.32.2014</t>
  </si>
  <si>
    <t>5.32.2015</t>
  </si>
  <si>
    <t>5.32.2016</t>
  </si>
  <si>
    <t>5.32.2017</t>
  </si>
  <si>
    <t>5.32.2018</t>
  </si>
  <si>
    <t>5.32.2019</t>
  </si>
  <si>
    <t>5.32.2020</t>
  </si>
  <si>
    <t>5.32.2021</t>
  </si>
  <si>
    <t>5.32.2022</t>
  </si>
  <si>
    <t>5.32.2023</t>
  </si>
  <si>
    <t>5.32.2024</t>
  </si>
  <si>
    <t>5.32.2025</t>
  </si>
  <si>
    <t>5.32.2026</t>
  </si>
  <si>
    <t>Electric</t>
  </si>
  <si>
    <t>9.21.2000</t>
  </si>
  <si>
    <t>9.21.2001</t>
  </si>
  <si>
    <t>9.21.2002</t>
  </si>
  <si>
    <t>9.21.2003</t>
  </si>
  <si>
    <t>9.21.2004</t>
  </si>
  <si>
    <t>9.21.2005</t>
  </si>
  <si>
    <t>9.21.2006</t>
  </si>
  <si>
    <t>9.21.2007</t>
  </si>
  <si>
    <t>9.21.2008</t>
  </si>
  <si>
    <t>9.21.2009</t>
  </si>
  <si>
    <t>9.21.2010</t>
  </si>
  <si>
    <t>9.21.2011</t>
  </si>
  <si>
    <t>9.21.2012</t>
  </si>
  <si>
    <t>9.21.2013</t>
  </si>
  <si>
    <t>9.21.2014</t>
  </si>
  <si>
    <t>9.21.2015</t>
  </si>
  <si>
    <t>9.21.2016</t>
  </si>
  <si>
    <t>9.21.2017</t>
  </si>
  <si>
    <t>9.21.2018</t>
  </si>
  <si>
    <t>9.21.2019</t>
  </si>
  <si>
    <t>9.21.2020</t>
  </si>
  <si>
    <t>9.21.2021</t>
  </si>
  <si>
    <t>9.21.2022</t>
  </si>
  <si>
    <t>9.21.2023</t>
  </si>
  <si>
    <t>9.21.2024</t>
  </si>
  <si>
    <t>9.21.2025</t>
  </si>
  <si>
    <t>9.21.2026</t>
  </si>
  <si>
    <t>9.31.2017</t>
  </si>
  <si>
    <t>9.31.2018</t>
  </si>
  <si>
    <t>9.31.2019</t>
  </si>
  <si>
    <t>9.31.2020</t>
  </si>
  <si>
    <t>9.31.2021</t>
  </si>
  <si>
    <t>9.31.2022</t>
  </si>
  <si>
    <t>9.31.2023</t>
  </si>
  <si>
    <t>9.31.2024</t>
  </si>
  <si>
    <t>9.31.2025</t>
  </si>
  <si>
    <t>9.31.2026</t>
  </si>
  <si>
    <t>9.32.2017</t>
  </si>
  <si>
    <t>9.32.2018</t>
  </si>
  <si>
    <t>9.32.2019</t>
  </si>
  <si>
    <t>9.32.2020</t>
  </si>
  <si>
    <t>9.32.2021</t>
  </si>
  <si>
    <t>9.32.2022</t>
  </si>
  <si>
    <t>9.32.2023</t>
  </si>
  <si>
    <t>9.32.2024</t>
  </si>
  <si>
    <t>9.32.2025</t>
  </si>
  <si>
    <t>9.32.2026</t>
  </si>
  <si>
    <t>1.11.2027</t>
  </si>
  <si>
    <t>1.11.2028</t>
  </si>
  <si>
    <t>1.21.2027</t>
  </si>
  <si>
    <t>1.21.2028</t>
  </si>
  <si>
    <t>1.31.2027</t>
  </si>
  <si>
    <t>1.31.2028</t>
  </si>
  <si>
    <t>1.32.2027</t>
  </si>
  <si>
    <t>1.32.2028</t>
  </si>
  <si>
    <t>1.41.41</t>
  </si>
  <si>
    <t>1.41.2000</t>
  </si>
  <si>
    <t>1.41.2001</t>
  </si>
  <si>
    <t>1.41.2002</t>
  </si>
  <si>
    <t>1.41.2003</t>
  </si>
  <si>
    <t>1.41.2004</t>
  </si>
  <si>
    <t>1.41.2005</t>
  </si>
  <si>
    <t>1.41.2006</t>
  </si>
  <si>
    <t>1.41.2007</t>
  </si>
  <si>
    <t>1.41.2008</t>
  </si>
  <si>
    <t>1.41.2009</t>
  </si>
  <si>
    <t>1.41.2010</t>
  </si>
  <si>
    <t>1.41.2011</t>
  </si>
  <si>
    <t>1.41.2012</t>
  </si>
  <si>
    <t>1.41.2013</t>
  </si>
  <si>
    <t>1.41.2014</t>
  </si>
  <si>
    <t>1.41.2015</t>
  </si>
  <si>
    <t>1.41.2016</t>
  </si>
  <si>
    <t>1.41.2017</t>
  </si>
  <si>
    <t>1.41.2018</t>
  </si>
  <si>
    <t>1.41.2019</t>
  </si>
  <si>
    <t>1.41.2020</t>
  </si>
  <si>
    <t>1.41.2021</t>
  </si>
  <si>
    <t>1.41.2022</t>
  </si>
  <si>
    <t>1.41.2023</t>
  </si>
  <si>
    <t>1.41.2024</t>
  </si>
  <si>
    <t>1.41.2025</t>
  </si>
  <si>
    <t>1.41.2026</t>
  </si>
  <si>
    <t>1.41.2027</t>
  </si>
  <si>
    <t>1.41.2028</t>
  </si>
  <si>
    <t>1.42.2027</t>
  </si>
  <si>
    <t>1.42.2028</t>
  </si>
  <si>
    <t>1.43.2027</t>
  </si>
  <si>
    <t>1.43.2028</t>
  </si>
  <si>
    <t>1.52.2027</t>
  </si>
  <si>
    <t>1.52.2028</t>
  </si>
  <si>
    <t>1.53.2003</t>
  </si>
  <si>
    <t>1.53.2005</t>
  </si>
  <si>
    <t>1.53.2006</t>
  </si>
  <si>
    <t>1.53.2007</t>
  </si>
  <si>
    <t>1.53.2008</t>
  </si>
  <si>
    <t>1.53.2009</t>
  </si>
  <si>
    <t>1.53.2010</t>
  </si>
  <si>
    <t>1.53.2011</t>
  </si>
  <si>
    <t>1.53.2012</t>
  </si>
  <si>
    <t>1.53.2013</t>
  </si>
  <si>
    <t>1.53.2014</t>
  </si>
  <si>
    <t>1.53.2015</t>
  </si>
  <si>
    <t>1.53.2016</t>
  </si>
  <si>
    <t>1.53.2017</t>
  </si>
  <si>
    <t>1.53.2018</t>
  </si>
  <si>
    <t>1.53.2019</t>
  </si>
  <si>
    <t>1.53.2020</t>
  </si>
  <si>
    <t>1.53.2021</t>
  </si>
  <si>
    <t>1.53.2022</t>
  </si>
  <si>
    <t>1.53.2023</t>
  </si>
  <si>
    <t>1.53.2024</t>
  </si>
  <si>
    <t>1.53.2025</t>
  </si>
  <si>
    <t>1.53.2026</t>
  </si>
  <si>
    <t>1.53.2027</t>
  </si>
  <si>
    <t>1.53.2028</t>
  </si>
  <si>
    <t>1.54.2027</t>
  </si>
  <si>
    <t>1.54.2028</t>
  </si>
  <si>
    <t>1.61.2003</t>
  </si>
  <si>
    <t>1.61.2008</t>
  </si>
  <si>
    <t>2.21.2027</t>
  </si>
  <si>
    <t>2.21.2028</t>
  </si>
  <si>
    <t>2.31.2027</t>
  </si>
  <si>
    <t>2.31.2028</t>
  </si>
  <si>
    <t>2.32.2027</t>
  </si>
  <si>
    <t>2.32.2028</t>
  </si>
  <si>
    <t>2.41.2027</t>
  </si>
  <si>
    <t>2.41.2028</t>
  </si>
  <si>
    <t>2.42.2027</t>
  </si>
  <si>
    <t>2.42.2028</t>
  </si>
  <si>
    <t>2.43.2027</t>
  </si>
  <si>
    <t>2.43.2028</t>
  </si>
  <si>
    <t>2.51.2027</t>
  </si>
  <si>
    <t>2.51.2028</t>
  </si>
  <si>
    <t>2.52.2027</t>
  </si>
  <si>
    <t>2.52.2028</t>
  </si>
  <si>
    <t>2.53.2027</t>
  </si>
  <si>
    <t>2.53.2028</t>
  </si>
  <si>
    <t>2.54.2027</t>
  </si>
  <si>
    <t>2.54.2028</t>
  </si>
  <si>
    <t>2.61.2027</t>
  </si>
  <si>
    <t>2.61.2028</t>
  </si>
  <si>
    <t>2.62.2027</t>
  </si>
  <si>
    <t>2.62.2028</t>
  </si>
  <si>
    <t>3.41.41</t>
  </si>
  <si>
    <t>3.41.2000</t>
  </si>
  <si>
    <t>3.41.2001</t>
  </si>
  <si>
    <t>3.41.2002</t>
  </si>
  <si>
    <t>3.41.2003</t>
  </si>
  <si>
    <t>3.41.2004</t>
  </si>
  <si>
    <t>3.41.2005</t>
  </si>
  <si>
    <t>3.41.2006</t>
  </si>
  <si>
    <t>3.41.2007</t>
  </si>
  <si>
    <t>3.41.2008</t>
  </si>
  <si>
    <t>3.41.2009</t>
  </si>
  <si>
    <t>3.41.2010</t>
  </si>
  <si>
    <t>3.41.2011</t>
  </si>
  <si>
    <t>3.41.2012</t>
  </si>
  <si>
    <t>3.41.2013</t>
  </si>
  <si>
    <t>3.41.2014</t>
  </si>
  <si>
    <t>3.41.2015</t>
  </si>
  <si>
    <t>3.41.2016</t>
  </si>
  <si>
    <t>3.41.2017</t>
  </si>
  <si>
    <t>3.41.2018</t>
  </si>
  <si>
    <t>3.41.2019</t>
  </si>
  <si>
    <t>3.41.2020</t>
  </si>
  <si>
    <t>3.41.2021</t>
  </si>
  <si>
    <t>3.41.2022</t>
  </si>
  <si>
    <t>3.41.2023</t>
  </si>
  <si>
    <t>3.41.2024</t>
  </si>
  <si>
    <t>3.41.2025</t>
  </si>
  <si>
    <t>3.41.2026</t>
  </si>
  <si>
    <t>3.41.2027</t>
  </si>
  <si>
    <t>3.41.2028</t>
  </si>
  <si>
    <t>3.42.2027</t>
  </si>
  <si>
    <t>3.42.2028</t>
  </si>
  <si>
    <t>3.43.43</t>
  </si>
  <si>
    <t>3.43.2000</t>
  </si>
  <si>
    <t>3.43.2001</t>
  </si>
  <si>
    <t>3.43.2002</t>
  </si>
  <si>
    <t>3.43.2003</t>
  </si>
  <si>
    <t>3.43.2004</t>
  </si>
  <si>
    <t>3.43.2005</t>
  </si>
  <si>
    <t>3.43.2006</t>
  </si>
  <si>
    <t>3.43.2007</t>
  </si>
  <si>
    <t>3.43.2008</t>
  </si>
  <si>
    <t>3.43.2009</t>
  </si>
  <si>
    <t>3.43.2010</t>
  </si>
  <si>
    <t>3.43.2011</t>
  </si>
  <si>
    <t>3.43.2012</t>
  </si>
  <si>
    <t>3.43.2013</t>
  </si>
  <si>
    <t>3.43.2014</t>
  </si>
  <si>
    <t>3.43.2015</t>
  </si>
  <si>
    <t>3.43.2016</t>
  </si>
  <si>
    <t>3.43.2017</t>
  </si>
  <si>
    <t>3.43.2018</t>
  </si>
  <si>
    <t>3.43.2019</t>
  </si>
  <si>
    <t>3.43.2020</t>
  </si>
  <si>
    <t>3.43.2021</t>
  </si>
  <si>
    <t>3.43.2022</t>
  </si>
  <si>
    <t>3.43.2023</t>
  </si>
  <si>
    <t>3.43.2024</t>
  </si>
  <si>
    <t>3.43.2025</t>
  </si>
  <si>
    <t>3.43.2026</t>
  </si>
  <si>
    <t>3.43.2027</t>
  </si>
  <si>
    <t>3.43.2028</t>
  </si>
  <si>
    <t>3.51.51</t>
  </si>
  <si>
    <t>3.51.2002</t>
  </si>
  <si>
    <t>3.51.2003</t>
  </si>
  <si>
    <t>3.51.2004</t>
  </si>
  <si>
    <t>3.51.2010</t>
  </si>
  <si>
    <t>3.51.2011</t>
  </si>
  <si>
    <t>3.51.2012</t>
  </si>
  <si>
    <t>3.51.2013</t>
  </si>
  <si>
    <t>3.51.2014</t>
  </si>
  <si>
    <t>3.51.2015</t>
  </si>
  <si>
    <t>3.51.2016</t>
  </si>
  <si>
    <t>3.51.2017</t>
  </si>
  <si>
    <t>3.51.2018</t>
  </si>
  <si>
    <t>3.51.2019</t>
  </si>
  <si>
    <t>3.51.2020</t>
  </si>
  <si>
    <t>3.51.2021</t>
  </si>
  <si>
    <t>3.51.2022</t>
  </si>
  <si>
    <t>3.51.2023</t>
  </si>
  <si>
    <t>3.51.2024</t>
  </si>
  <si>
    <t>3.51.2025</t>
  </si>
  <si>
    <t>3.51.2026</t>
  </si>
  <si>
    <t>3.51.2027</t>
  </si>
  <si>
    <t>3.51.2028</t>
  </si>
  <si>
    <t>3.52.52</t>
  </si>
  <si>
    <t>3.52.2000</t>
  </si>
  <si>
    <t>3.52.2001</t>
  </si>
  <si>
    <t>3.52.2002</t>
  </si>
  <si>
    <t>3.52.2003</t>
  </si>
  <si>
    <t>3.52.2004</t>
  </si>
  <si>
    <t>3.52.2005</t>
  </si>
  <si>
    <t>3.52.2006</t>
  </si>
  <si>
    <t>3.52.2007</t>
  </si>
  <si>
    <t>3.52.2008</t>
  </si>
  <si>
    <t>3.52.2009</t>
  </si>
  <si>
    <t>3.52.2010</t>
  </si>
  <si>
    <t>3.52.2011</t>
  </si>
  <si>
    <t>3.52.2012</t>
  </si>
  <si>
    <t>3.52.2013</t>
  </si>
  <si>
    <t>3.52.2014</t>
  </si>
  <si>
    <t>3.52.2015</t>
  </si>
  <si>
    <t>3.52.2016</t>
  </si>
  <si>
    <t>3.52.2017</t>
  </si>
  <si>
    <t>3.52.2018</t>
  </si>
  <si>
    <t>3.52.2019</t>
  </si>
  <si>
    <t>3.52.2020</t>
  </si>
  <si>
    <t>3.52.2021</t>
  </si>
  <si>
    <t>3.52.2022</t>
  </si>
  <si>
    <t>3.52.2023</t>
  </si>
  <si>
    <t>3.52.2024</t>
  </si>
  <si>
    <t>3.52.2025</t>
  </si>
  <si>
    <t>3.52.2026</t>
  </si>
  <si>
    <t>3.52.2027</t>
  </si>
  <si>
    <t>3.52.2028</t>
  </si>
  <si>
    <t>3.53.53</t>
  </si>
  <si>
    <t>3.53.2000</t>
  </si>
  <si>
    <t>3.53.2001</t>
  </si>
  <si>
    <t>3.53.2002</t>
  </si>
  <si>
    <t>3.53.2003</t>
  </si>
  <si>
    <t>3.53.2004</t>
  </si>
  <si>
    <t>3.53.2005</t>
  </si>
  <si>
    <t>3.53.2006</t>
  </si>
  <si>
    <t>3.53.2007</t>
  </si>
  <si>
    <t>3.53.2008</t>
  </si>
  <si>
    <t>3.53.2009</t>
  </si>
  <si>
    <t>3.53.2010</t>
  </si>
  <si>
    <t>3.53.2011</t>
  </si>
  <si>
    <t>3.53.2012</t>
  </si>
  <si>
    <t>3.53.2013</t>
  </si>
  <si>
    <t>3.53.2014</t>
  </si>
  <si>
    <t>3.53.2015</t>
  </si>
  <si>
    <t>3.53.2016</t>
  </si>
  <si>
    <t>3.53.2017</t>
  </si>
  <si>
    <t>3.53.2018</t>
  </si>
  <si>
    <t>3.53.2019</t>
  </si>
  <si>
    <t>3.53.2020</t>
  </si>
  <si>
    <t>3.53.2021</t>
  </si>
  <si>
    <t>3.53.2022</t>
  </si>
  <si>
    <t>3.53.2023</t>
  </si>
  <si>
    <t>3.53.2024</t>
  </si>
  <si>
    <t>3.53.2025</t>
  </si>
  <si>
    <t>3.53.2026</t>
  </si>
  <si>
    <t>3.53.2027</t>
  </si>
  <si>
    <t>3.53.2028</t>
  </si>
  <si>
    <t>3.54.54</t>
  </si>
  <si>
    <t>3.54.2001</t>
  </si>
  <si>
    <t>3.54.2002</t>
  </si>
  <si>
    <t>3.61.61</t>
  </si>
  <si>
    <t>3.61.2009</t>
  </si>
  <si>
    <t>3.61.2010</t>
  </si>
  <si>
    <t>3.61.2011</t>
  </si>
  <si>
    <t>3.61.2012</t>
  </si>
  <si>
    <t>3.61.2013</t>
  </si>
  <si>
    <t>3.61.2014</t>
  </si>
  <si>
    <t>3.61.2015</t>
  </si>
  <si>
    <t>3.61.2016</t>
  </si>
  <si>
    <t>3.61.2017</t>
  </si>
  <si>
    <t>3.61.2018</t>
  </si>
  <si>
    <t>3.61.2019</t>
  </si>
  <si>
    <t>3.61.2020</t>
  </si>
  <si>
    <t>3.61.2021</t>
  </si>
  <si>
    <t>3.61.2022</t>
  </si>
  <si>
    <t>3.61.2023</t>
  </si>
  <si>
    <t>3.61.2024</t>
  </si>
  <si>
    <t>3.61.2025</t>
  </si>
  <si>
    <t>3.61.2026</t>
  </si>
  <si>
    <t>3.61.2027</t>
  </si>
  <si>
    <t>3.61.2028</t>
  </si>
  <si>
    <t>5.61.5</t>
  </si>
  <si>
    <t>5.21.2027</t>
  </si>
  <si>
    <t>5.21.2028</t>
  </si>
  <si>
    <t>5.31.2027</t>
  </si>
  <si>
    <t>5.31.2028</t>
  </si>
  <si>
    <t>5.32.2027</t>
  </si>
  <si>
    <t>5.32.2028</t>
  </si>
  <si>
    <t>9.32.9</t>
  </si>
  <si>
    <t>9.21.21</t>
  </si>
  <si>
    <t>9.21.2027</t>
  </si>
  <si>
    <t>9.21.2028</t>
  </si>
  <si>
    <t>9.31.31</t>
  </si>
  <si>
    <t>9.31.2027</t>
  </si>
  <si>
    <t>9.31.2028</t>
  </si>
  <si>
    <t>9.32.32</t>
  </si>
  <si>
    <t>9.32.2027</t>
  </si>
  <si>
    <t>9.32.2028</t>
  </si>
  <si>
    <t>CO2</t>
  </si>
  <si>
    <t>BUS_Start
_CO2</t>
  </si>
  <si>
    <t>BUS_Run
_CO2</t>
  </si>
  <si>
    <t>LD_Start
_CO2</t>
  </si>
  <si>
    <t>LD_Run
_CO2</t>
  </si>
  <si>
    <t>Idle_Art
_ALL_CO2</t>
  </si>
  <si>
    <t>H2O (aerosol)</t>
  </si>
  <si>
    <r>
      <t xml:space="preserve">Please enter here a brief description of this project, including the </t>
    </r>
    <r>
      <rPr>
        <b/>
        <u/>
        <sz val="10"/>
        <color rgb="FFFF0000"/>
        <rFont val="Times New Roman"/>
        <family val="1"/>
      </rPr>
      <t>basic cost elements</t>
    </r>
    <r>
      <rPr>
        <sz val="10"/>
        <color rgb="FFFF0000"/>
        <rFont val="Times New Roman"/>
        <family val="1"/>
      </rPr>
      <t xml:space="preserve"> that comprise the total shown below (right-of-way, materials, pavement quantities, equipment costs, labor costs, etc.), </t>
    </r>
    <r>
      <rPr>
        <b/>
        <u/>
        <sz val="10"/>
        <color rgb="FFFF0000"/>
        <rFont val="Times New Roman"/>
        <family val="1"/>
      </rPr>
      <t>assumptions made in estimating emission reductions</t>
    </r>
    <r>
      <rPr>
        <sz val="10"/>
        <color rgb="FFFF0000"/>
        <rFont val="Times New Roman"/>
        <family val="1"/>
      </rPr>
      <t xml:space="preserve"> and the justification for those assumptions, and any other relevant supporting information.  </t>
    </r>
  </si>
  <si>
    <t>(Default is 93.23% of the Total Project Cost.)</t>
  </si>
  <si>
    <t>(usually 365 user days for pedestrians)</t>
  </si>
  <si>
    <t>START Rates:  Calculated using an "Inventory" run for the CMAQ year.  After completing the run, from the MOVES GUI under "Post Processing" select the "Run MySQL Script on Output Database" option.  Then run one at a time the scripts #1 - Decode MOVESOutput.sql, #2 - Summary_ACT_POL_PRO_RATE_v3.0.sql, and #3 - Vehicle_Summary_Master_Aug 18 2017.sql. Export the [veh_summary_rate.csv] and paste a copy here.  Add the columns "Index" and "County" on left as shown below.</t>
  </si>
  <si>
    <t>Fuel ID</t>
  </si>
  <si>
    <t>Vehicle ID</t>
  </si>
  <si>
    <t>Vehicle Summary Activity.Vehicle Summary ActivityVehicle Summary Activity.</t>
  </si>
  <si>
    <t>MYear</t>
  </si>
  <si>
    <t>1.11.1</t>
  </si>
  <si>
    <t>1.11.2029</t>
  </si>
  <si>
    <t>1.11.2030</t>
  </si>
  <si>
    <t>1.21.2029</t>
  </si>
  <si>
    <t>1.21.2030</t>
  </si>
  <si>
    <t>1.31.2029</t>
  </si>
  <si>
    <t>1.31.2030</t>
  </si>
  <si>
    <t>1.32.2029</t>
  </si>
  <si>
    <t>1.32.2030</t>
  </si>
  <si>
    <t>1.41.2029</t>
  </si>
  <si>
    <t>1.41.2030</t>
  </si>
  <si>
    <t>1.42.2029</t>
  </si>
  <si>
    <t>1.42.2030</t>
  </si>
  <si>
    <t>1.43.2029</t>
  </si>
  <si>
    <t>1.43.2030</t>
  </si>
  <si>
    <t>1.52.2029</t>
  </si>
  <si>
    <t>1.52.2030</t>
  </si>
  <si>
    <t>1.53.2029</t>
  </si>
  <si>
    <t>1.53.2030</t>
  </si>
  <si>
    <t>1.54.2029</t>
  </si>
  <si>
    <t>1.54.2030</t>
  </si>
  <si>
    <t>2.21.2029</t>
  </si>
  <si>
    <t>2.21.2030</t>
  </si>
  <si>
    <t>2.31.2029</t>
  </si>
  <si>
    <t>2.31.2030</t>
  </si>
  <si>
    <t>2.32.2029</t>
  </si>
  <si>
    <t>2.32.2030</t>
  </si>
  <si>
    <t>2.41.2029</t>
  </si>
  <si>
    <t>2.41.2030</t>
  </si>
  <si>
    <t>2.42.2029</t>
  </si>
  <si>
    <t>2.42.2030</t>
  </si>
  <si>
    <t>2.43.2029</t>
  </si>
  <si>
    <t>2.43.2030</t>
  </si>
  <si>
    <t>2.51.2029</t>
  </si>
  <si>
    <t>2.51.2030</t>
  </si>
  <si>
    <t>2.52.2029</t>
  </si>
  <si>
    <t>2.52.2030</t>
  </si>
  <si>
    <t>2.53.2029</t>
  </si>
  <si>
    <t>2.53.2030</t>
  </si>
  <si>
    <t>2.54.2029</t>
  </si>
  <si>
    <t>2.54.2030</t>
  </si>
  <si>
    <t>2.61.2029</t>
  </si>
  <si>
    <t>2.61.2030</t>
  </si>
  <si>
    <t>2.62.2029</t>
  </si>
  <si>
    <t>2.62.2030</t>
  </si>
  <si>
    <t>3.41.2029</t>
  </si>
  <si>
    <t>3.41.2030</t>
  </si>
  <si>
    <t>3.42.2029</t>
  </si>
  <si>
    <t>3.42.2030</t>
  </si>
  <si>
    <t>3.43.2029</t>
  </si>
  <si>
    <t>3.43.2030</t>
  </si>
  <si>
    <t>3.51.2029</t>
  </si>
  <si>
    <t>3.51.2030</t>
  </si>
  <si>
    <t>3.52.2029</t>
  </si>
  <si>
    <t>3.52.2030</t>
  </si>
  <si>
    <t>3.53.2029</t>
  </si>
  <si>
    <t>3.53.2030</t>
  </si>
  <si>
    <t>3.61.2029</t>
  </si>
  <si>
    <t>3.61.2030</t>
  </si>
  <si>
    <t>Ethanol</t>
  </si>
  <si>
    <t>5.21.2029</t>
  </si>
  <si>
    <t>5.21.2030</t>
  </si>
  <si>
    <t>5.31.2029</t>
  </si>
  <si>
    <t>5.31.2030</t>
  </si>
  <si>
    <t>5.32.2029</t>
  </si>
  <si>
    <t>5.32.2030</t>
  </si>
  <si>
    <t>9.21.2029</t>
  </si>
  <si>
    <t>9.21.2030</t>
  </si>
  <si>
    <t>9.31.2029</t>
  </si>
  <si>
    <t>9.31.2030</t>
  </si>
  <si>
    <t>9.32.2029</t>
  </si>
  <si>
    <t>9.32.2030</t>
  </si>
  <si>
    <t>9.32.--</t>
  </si>
  <si>
    <t>--</t>
  </si>
  <si>
    <t>CMAQ_SL2030_Veh_MY_Emissions.xlsb</t>
  </si>
  <si>
    <t>SL_2030_art_90_ALL</t>
  </si>
  <si>
    <t>SL_2030_art_2_ALL</t>
  </si>
  <si>
    <t>SL_2030_art_3_ALL</t>
  </si>
  <si>
    <t>SL_2030_art_87_ALL</t>
  </si>
  <si>
    <t>SL_2030_art_100_ALL</t>
  </si>
  <si>
    <t>SL_2030_art_110_ALL</t>
  </si>
  <si>
    <t>SL_2030_art_90_HD</t>
  </si>
  <si>
    <t>SL_2030_art_2_HD</t>
  </si>
  <si>
    <t>SL_2030_art_3_HD</t>
  </si>
  <si>
    <t>SL_2030_art_87_HD</t>
  </si>
  <si>
    <t>SL_2030_art_100_HD</t>
  </si>
  <si>
    <t>SL_2030_art_110_HD</t>
  </si>
  <si>
    <t>This page used the 2029 emission rates for 2030 analysis!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</si>
</sst>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quot;$&quot;* #,##0.00_);_(&quot;$&quot;* \(#,##0.00\);_(&quot;$&quot;* &quot;-&quot;??_);_(@_)"/>
    <numFmt numFmtId="43" formatCode="_(* #,##0.00_);_(* \(#,##0.00\);_(* &quot;-&quot;??_);_(@_)"/>
    <numFmt numFmtId="164" formatCode="_(&quot;$&quot;* #,##0_);_(&quot;$&quot;* \(#,##0\);_(&quot;$&quot;* &quot;-&quot;??_);_(@_)"/>
    <numFmt numFmtId="165" formatCode="0.0"/>
    <numFmt numFmtId="166" formatCode="_(* #,##0_);_(* \(#,##0\);_(* &quot;-&quot;??_);_(@_)"/>
    <numFmt numFmtId="167" formatCode="0.000"/>
    <numFmt numFmtId="168" formatCode="_(* #,##0.0_);_(* \(#,##0.0\);_(* &quot;-&quot;????_);_(@_)"/>
    <numFmt numFmtId="169" formatCode="[&lt;=9999999]###\-####;\(###\)\ ###\-####"/>
    <numFmt numFmtId="170" formatCode="0.0000"/>
    <numFmt numFmtId="171" formatCode="0.0%"/>
    <numFmt numFmtId="172" formatCode="_(* #,##0.0_);_(* \(#,##0.0\);_(* &quot;-&quot;??_);_(@_)"/>
    <numFmt numFmtId="173" formatCode="0.00000"/>
    <numFmt numFmtId="174" formatCode="0.000000"/>
    <numFmt numFmtId="176" formatCode="_(* #,##0.00000_);_(* \(#,##0.00000\);_(* &quot;-&quot;??_);_(@_)"/>
  </numFmts>
  <fonts count="80" x14ac:knownFonts="1">
    <font>
      <sz val="10"/>
      <name val="MS Sans Serif"/>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MS Sans Serif"/>
      <family val="2"/>
    </font>
    <font>
      <sz val="10"/>
      <name val="MS Sans Serif"/>
      <family val="2"/>
    </font>
    <font>
      <u/>
      <sz val="10"/>
      <color indexed="12"/>
      <name val="MS Sans Serif"/>
      <family val="2"/>
    </font>
    <font>
      <sz val="8"/>
      <name val="MS Sans Serif"/>
      <family val="2"/>
    </font>
    <font>
      <b/>
      <sz val="10"/>
      <name val="MS Sans Serif"/>
      <family val="2"/>
    </font>
    <font>
      <i/>
      <sz val="10"/>
      <name val="MS Sans Serif"/>
      <family val="2"/>
    </font>
    <font>
      <sz val="10"/>
      <name val="Arial"/>
      <family val="2"/>
    </font>
    <font>
      <b/>
      <sz val="11"/>
      <color theme="1"/>
      <name val="Calibri"/>
      <family val="2"/>
      <scheme val="minor"/>
    </font>
    <font>
      <sz val="12"/>
      <name val="Arial"/>
      <family val="2"/>
    </font>
    <font>
      <sz val="12"/>
      <color theme="1"/>
      <name val="Calibri"/>
      <family val="2"/>
      <scheme val="minor"/>
    </font>
    <font>
      <sz val="11"/>
      <color indexed="8"/>
      <name val="Calibri"/>
      <family val="2"/>
    </font>
    <font>
      <b/>
      <sz val="13.5"/>
      <name val="Times New Roman"/>
      <family val="1"/>
    </font>
    <font>
      <b/>
      <sz val="12"/>
      <name val="Times New Roman"/>
      <family val="1"/>
    </font>
    <font>
      <i/>
      <sz val="12"/>
      <name val="Times New Roman"/>
      <family val="1"/>
    </font>
    <font>
      <sz val="10"/>
      <name val="Times New Roman"/>
      <family val="1"/>
    </font>
    <font>
      <b/>
      <sz val="10"/>
      <name val="Times New Roman"/>
      <family val="1"/>
    </font>
    <font>
      <i/>
      <sz val="10"/>
      <name val="Times New Roman"/>
      <family val="1"/>
    </font>
    <font>
      <b/>
      <i/>
      <sz val="10"/>
      <name val="Times New Roman"/>
      <family val="1"/>
    </font>
    <font>
      <b/>
      <sz val="10"/>
      <color rgb="FFCC0000"/>
      <name val="Times New Roman"/>
      <family val="1"/>
    </font>
    <font>
      <u/>
      <sz val="10"/>
      <name val="Times New Roman"/>
      <family val="1"/>
    </font>
    <font>
      <b/>
      <sz val="11"/>
      <color rgb="FFCC0000"/>
      <name val="Times New Roman"/>
      <family val="1"/>
    </font>
    <font>
      <i/>
      <sz val="10"/>
      <color theme="1"/>
      <name val="Times New Roman"/>
      <family val="1"/>
    </font>
    <font>
      <b/>
      <u/>
      <sz val="10"/>
      <name val="Times New Roman"/>
      <family val="1"/>
    </font>
    <font>
      <b/>
      <u/>
      <sz val="14.5"/>
      <color rgb="FFFF0000"/>
      <name val="Times New Roman"/>
      <family val="1"/>
    </font>
    <font>
      <sz val="14.5"/>
      <name val="Times New Roman"/>
      <family val="1"/>
    </font>
    <font>
      <i/>
      <sz val="10"/>
      <color theme="0" tint="-0.499984740745262"/>
      <name val="Times New Roman"/>
      <family val="1"/>
    </font>
    <font>
      <sz val="10"/>
      <color theme="0" tint="-0.499984740745262"/>
      <name val="Times New Roman"/>
      <family val="1"/>
    </font>
    <font>
      <i/>
      <sz val="10"/>
      <color indexed="23" tint="-0.499984740745262"/>
      <name val="Times New Roman"/>
      <family val="1"/>
    </font>
    <font>
      <i/>
      <sz val="10"/>
      <color indexed="23"/>
      <name val="Times New Roman"/>
      <family val="1"/>
    </font>
    <font>
      <sz val="9"/>
      <name val="Times New Roman"/>
      <family val="1"/>
    </font>
    <font>
      <i/>
      <sz val="10"/>
      <color rgb="FFFF0000"/>
      <name val="Times New Roman"/>
      <family val="1"/>
    </font>
    <font>
      <b/>
      <i/>
      <sz val="10"/>
      <color rgb="FFFF0000"/>
      <name val="Times New Roman"/>
      <family val="1"/>
    </font>
    <font>
      <i/>
      <sz val="9"/>
      <name val="Times New Roman"/>
      <family val="1"/>
    </font>
    <font>
      <i/>
      <sz val="10"/>
      <color theme="0" tint="-0.14999847407452621"/>
      <name val="Times New Roman"/>
      <family val="1"/>
    </font>
    <font>
      <b/>
      <sz val="8"/>
      <name val="MS Sans Serif"/>
      <family val="2"/>
    </font>
    <font>
      <i/>
      <sz val="8"/>
      <name val="MS Sans Serif"/>
      <family val="2"/>
    </font>
    <font>
      <b/>
      <sz val="11"/>
      <color rgb="FFFF0000"/>
      <name val="Calibri"/>
      <family val="2"/>
      <scheme val="minor"/>
    </font>
    <font>
      <i/>
      <sz val="10"/>
      <name val="MS Sans Serif"/>
      <family val="2"/>
    </font>
    <font>
      <b/>
      <i/>
      <sz val="14"/>
      <color indexed="10"/>
      <name val="Times New Roman"/>
      <family val="1"/>
    </font>
    <font>
      <b/>
      <u/>
      <sz val="14"/>
      <color indexed="12"/>
      <name val="MS Sans Serif"/>
      <family val="2"/>
    </font>
    <font>
      <b/>
      <u/>
      <sz val="10"/>
      <color indexed="12"/>
      <name val="MS Sans Serif"/>
      <family val="2"/>
    </font>
    <font>
      <b/>
      <sz val="14.5"/>
      <color rgb="FFFF0000"/>
      <name val="Times New Roman"/>
      <family val="1"/>
    </font>
    <font>
      <sz val="14.5"/>
      <color rgb="FFFF0000"/>
      <name val="Times New Roman"/>
      <family val="1"/>
    </font>
    <font>
      <sz val="11"/>
      <color rgb="FFFF0000"/>
      <name val="Calibri"/>
      <family val="2"/>
      <scheme val="minor"/>
    </font>
    <font>
      <sz val="10"/>
      <color rgb="FFFF0000"/>
      <name val="MS Sans Serif"/>
    </font>
    <font>
      <b/>
      <sz val="10"/>
      <name val="MS Sans Serif"/>
    </font>
    <font>
      <b/>
      <sz val="12"/>
      <color theme="1"/>
      <name val="Calibri"/>
      <family val="2"/>
      <scheme val="minor"/>
    </font>
    <font>
      <b/>
      <sz val="12"/>
      <name val="MS Sans Serif"/>
    </font>
    <font>
      <b/>
      <sz val="10"/>
      <color rgb="FFFF0000"/>
      <name val="MS Sans Serif"/>
    </font>
    <font>
      <sz val="10"/>
      <color rgb="FFFF0000"/>
      <name val="Arial"/>
      <family val="2"/>
    </font>
    <font>
      <sz val="10"/>
      <color theme="5"/>
      <name val="MS Sans Serif"/>
    </font>
    <font>
      <i/>
      <sz val="10"/>
      <color theme="5"/>
      <name val="Times New Roman"/>
      <family val="1"/>
    </font>
    <font>
      <i/>
      <sz val="10"/>
      <color theme="5"/>
      <name val="MS Sans Serif"/>
    </font>
    <font>
      <i/>
      <sz val="9"/>
      <color theme="1"/>
      <name val="MS Sans Serif"/>
    </font>
    <font>
      <sz val="10"/>
      <color theme="1"/>
      <name val="Times New Roman"/>
      <family val="1"/>
    </font>
    <font>
      <b/>
      <sz val="10"/>
      <color theme="1"/>
      <name val="Times New Roman"/>
      <family val="1"/>
    </font>
    <font>
      <i/>
      <sz val="10"/>
      <color theme="0" tint="-0.34998626667073579"/>
      <name val="Times New Roman"/>
      <family val="1"/>
    </font>
    <font>
      <sz val="9"/>
      <color indexed="81"/>
      <name val="Tahoma"/>
      <family val="2"/>
    </font>
    <font>
      <b/>
      <sz val="9"/>
      <color indexed="81"/>
      <name val="Tahoma"/>
      <family val="2"/>
    </font>
    <font>
      <i/>
      <sz val="11"/>
      <color rgb="FFFF0000"/>
      <name val="Calibri"/>
      <family val="2"/>
      <scheme val="minor"/>
    </font>
    <font>
      <b/>
      <i/>
      <u/>
      <sz val="10"/>
      <name val="Times New Roman"/>
      <family val="1"/>
    </font>
    <font>
      <i/>
      <sz val="10"/>
      <color rgb="FFFF0000"/>
      <name val="MS Sans Serif"/>
      <family val="2"/>
    </font>
    <font>
      <sz val="11"/>
      <color rgb="FF0070C0"/>
      <name val="Calibri"/>
      <family val="2"/>
      <scheme val="minor"/>
    </font>
    <font>
      <sz val="10"/>
      <color rgb="FF0070C0"/>
      <name val="MS Sans Serif"/>
    </font>
    <font>
      <i/>
      <sz val="10"/>
      <name val="Arial"/>
      <family val="2"/>
    </font>
    <font>
      <b/>
      <sz val="10"/>
      <color rgb="FFFF0000"/>
      <name val="Arial"/>
      <family val="2"/>
    </font>
    <font>
      <b/>
      <i/>
      <sz val="11"/>
      <color rgb="FFFF0000"/>
      <name val="Calibri"/>
      <family val="2"/>
      <scheme val="minor"/>
    </font>
    <font>
      <sz val="10"/>
      <color rgb="FFFF0000"/>
      <name val="Times New Roman"/>
      <family val="1"/>
    </font>
    <font>
      <u/>
      <sz val="10"/>
      <color rgb="FFFF0000"/>
      <name val="Times New Roman"/>
      <family val="1"/>
    </font>
    <font>
      <b/>
      <u/>
      <sz val="10"/>
      <color rgb="FFFF0000"/>
      <name val="Times New Roman"/>
      <family val="1"/>
    </font>
    <font>
      <b/>
      <sz val="10"/>
      <color theme="3"/>
      <name val="Times New Roman"/>
      <family val="1"/>
    </font>
  </fonts>
  <fills count="31">
    <fill>
      <patternFill patternType="none"/>
    </fill>
    <fill>
      <patternFill patternType="gray125"/>
    </fill>
    <fill>
      <patternFill patternType="solid">
        <fgColor indexed="43"/>
        <bgColor indexed="64"/>
      </patternFill>
    </fill>
    <fill>
      <patternFill patternType="solid">
        <fgColor indexed="22"/>
        <bgColor indexed="64"/>
      </patternFill>
    </fill>
    <fill>
      <patternFill patternType="solid">
        <fgColor indexed="45"/>
        <bgColor indexed="64"/>
      </patternFill>
    </fill>
    <fill>
      <patternFill patternType="solid">
        <fgColor rgb="FFFFC000"/>
        <bgColor indexed="64"/>
      </patternFill>
    </fill>
    <fill>
      <patternFill patternType="solid">
        <fgColor rgb="FFFF0000"/>
        <bgColor indexed="64"/>
      </patternFill>
    </fill>
    <fill>
      <patternFill patternType="solid">
        <fgColor rgb="FFFF99FF"/>
        <bgColor indexed="64"/>
      </patternFill>
    </fill>
    <fill>
      <patternFill patternType="solid">
        <fgColor rgb="FF00B0F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0"/>
        <bgColor indexed="64"/>
      </patternFill>
    </fill>
    <fill>
      <patternFill patternType="solid">
        <fgColor rgb="FFFFCC99"/>
        <bgColor indexed="64"/>
      </patternFill>
    </fill>
    <fill>
      <patternFill patternType="solid">
        <fgColor rgb="FF92D050"/>
        <bgColor indexed="64"/>
      </patternFill>
    </fill>
    <fill>
      <patternFill patternType="solid">
        <fgColor theme="6" tint="0.39997558519241921"/>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theme="9"/>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2" tint="-0.249977111117893"/>
        <bgColor indexed="64"/>
      </patternFill>
    </fill>
    <fill>
      <patternFill patternType="solid">
        <fgColor theme="4" tint="0.79998168889431442"/>
        <bgColor indexed="64"/>
      </patternFill>
    </fill>
    <fill>
      <patternFill patternType="solid">
        <fgColor rgb="FF00FFFF"/>
        <bgColor indexed="64"/>
      </patternFill>
    </fill>
    <fill>
      <patternFill patternType="solid">
        <fgColor theme="5" tint="0.39997558519241921"/>
        <bgColor indexed="64"/>
      </patternFill>
    </fill>
    <fill>
      <patternFill patternType="solid">
        <fgColor theme="4" tint="0.59999389629810485"/>
        <bgColor indexed="64"/>
      </patternFill>
    </fill>
    <fill>
      <patternFill patternType="solid">
        <fgColor theme="5" tint="0.59999389629810485"/>
        <bgColor theme="4" tint="0.79998168889431442"/>
      </patternFill>
    </fill>
    <fill>
      <patternFill patternType="solid">
        <fgColor theme="4" tint="0.79998168889431442"/>
        <bgColor theme="4" tint="0.79998168889431442"/>
      </patternFill>
    </fill>
    <fill>
      <patternFill patternType="solid">
        <fgColor theme="5" tint="0.59999389629810485"/>
        <bgColor indexed="64"/>
      </patternFill>
    </fill>
  </fills>
  <borders count="53">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double">
        <color indexed="64"/>
      </left>
      <right/>
      <top style="double">
        <color indexed="64"/>
      </top>
      <bottom style="medium">
        <color indexed="64"/>
      </bottom>
      <diagonal/>
    </border>
    <border>
      <left/>
      <right/>
      <top style="double">
        <color indexed="64"/>
      </top>
      <bottom style="medium">
        <color indexed="64"/>
      </bottom>
      <diagonal/>
    </border>
    <border>
      <left/>
      <right style="double">
        <color indexed="64"/>
      </right>
      <top style="double">
        <color indexed="64"/>
      </top>
      <bottom style="medium">
        <color indexed="64"/>
      </bottom>
      <diagonal/>
    </border>
    <border>
      <left style="double">
        <color auto="1"/>
      </left>
      <right/>
      <top/>
      <bottom/>
      <diagonal/>
    </border>
    <border>
      <left/>
      <right style="double">
        <color auto="1"/>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double">
        <color indexed="64"/>
      </left>
      <right/>
      <top/>
      <bottom style="medium">
        <color indexed="64"/>
      </bottom>
      <diagonal/>
    </border>
    <border>
      <left/>
      <right/>
      <top/>
      <bottom style="thin">
        <color theme="4" tint="0.39997558519241921"/>
      </bottom>
      <diagonal/>
    </border>
  </borders>
  <cellStyleXfs count="50">
    <xf numFmtId="0" fontId="0" fillId="0" borderId="0"/>
    <xf numFmtId="43" fontId="10" fillId="0" borderId="0" applyFont="0" applyFill="0" applyBorder="0" applyAlignment="0" applyProtection="0"/>
    <xf numFmtId="44" fontId="10" fillId="0" borderId="0" applyFont="0" applyFill="0" applyBorder="0" applyAlignment="0" applyProtection="0"/>
    <xf numFmtId="0" fontId="11" fillId="0" borderId="0" applyNumberFormat="0" applyFill="0" applyBorder="0" applyAlignment="0" applyProtection="0"/>
    <xf numFmtId="0" fontId="10" fillId="0" borderId="0"/>
    <xf numFmtId="0" fontId="10" fillId="0" borderId="0"/>
    <xf numFmtId="9" fontId="10" fillId="0" borderId="0" applyFont="0" applyFill="0" applyBorder="0" applyAlignment="0" applyProtection="0"/>
    <xf numFmtId="0" fontId="8" fillId="0" borderId="0"/>
    <xf numFmtId="167" fontId="17" fillId="0" borderId="0"/>
    <xf numFmtId="3" fontId="17" fillId="0" borderId="0"/>
    <xf numFmtId="43" fontId="8" fillId="0" borderId="0" applyFont="0" applyFill="0" applyBorder="0" applyAlignment="0" applyProtection="0"/>
    <xf numFmtId="0" fontId="8" fillId="0" borderId="0"/>
    <xf numFmtId="167" fontId="17" fillId="0" borderId="0"/>
    <xf numFmtId="0" fontId="18" fillId="0" borderId="0"/>
    <xf numFmtId="0" fontId="18" fillId="0" borderId="0"/>
    <xf numFmtId="9" fontId="19" fillId="0" borderId="0" applyFont="0" applyFill="0" applyBorder="0" applyAlignment="0" applyProtection="0"/>
    <xf numFmtId="171" fontId="17" fillId="0" borderId="0"/>
    <xf numFmtId="9" fontId="15" fillId="0" borderId="0" applyFont="0" applyFill="0" applyBorder="0" applyAlignment="0" applyProtection="0"/>
    <xf numFmtId="0" fontId="7" fillId="0" borderId="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10" fillId="0" borderId="0"/>
    <xf numFmtId="43" fontId="6"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9" fillId="0" borderId="0" applyFon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6" fillId="0" borderId="0"/>
    <xf numFmtId="0" fontId="6" fillId="0" borderId="0"/>
    <xf numFmtId="0" fontId="19" fillId="0" borderId="0"/>
    <xf numFmtId="0" fontId="6" fillId="0" borderId="0"/>
    <xf numFmtId="0" fontId="6" fillId="0" borderId="0"/>
    <xf numFmtId="9" fontId="10" fillId="0" borderId="0" applyFont="0" applyFill="0" applyBorder="0" applyAlignment="0" applyProtection="0"/>
    <xf numFmtId="0" fontId="18" fillId="0" borderId="0"/>
    <xf numFmtId="0" fontId="5" fillId="0" borderId="0"/>
    <xf numFmtId="0" fontId="4" fillId="0" borderId="0"/>
    <xf numFmtId="43" fontId="4" fillId="0" borderId="0" applyFont="0" applyFill="0" applyBorder="0" applyAlignment="0" applyProtection="0"/>
    <xf numFmtId="0" fontId="15" fillId="0" borderId="0"/>
    <xf numFmtId="0" fontId="2" fillId="0" borderId="0"/>
    <xf numFmtId="43" fontId="2" fillId="0" borderId="0" applyFont="0" applyFill="0" applyBorder="0" applyAlignment="0" applyProtection="0"/>
    <xf numFmtId="0" fontId="1" fillId="0" borderId="0"/>
    <xf numFmtId="0" fontId="1" fillId="0" borderId="0"/>
    <xf numFmtId="43" fontId="1" fillId="0" borderId="0" applyFont="0" applyFill="0" applyBorder="0" applyAlignment="0" applyProtection="0"/>
  </cellStyleXfs>
  <cellXfs count="553">
    <xf numFmtId="0" fontId="0" fillId="0" borderId="0" xfId="0"/>
    <xf numFmtId="0" fontId="10" fillId="0" borderId="0" xfId="4"/>
    <xf numFmtId="0" fontId="11" fillId="0" borderId="0" xfId="3"/>
    <xf numFmtId="0" fontId="0" fillId="0" borderId="0" xfId="0" applyAlignment="1">
      <alignment wrapText="1"/>
    </xf>
    <xf numFmtId="0" fontId="0" fillId="2" borderId="9" xfId="0" applyFill="1" applyBorder="1" applyAlignment="1">
      <alignment wrapText="1"/>
    </xf>
    <xf numFmtId="43" fontId="0" fillId="4" borderId="9" xfId="1" applyFont="1" applyFill="1" applyBorder="1" applyAlignment="1">
      <alignment wrapText="1"/>
    </xf>
    <xf numFmtId="0" fontId="0" fillId="2" borderId="9" xfId="0" applyFill="1" applyBorder="1"/>
    <xf numFmtId="167" fontId="0" fillId="4" borderId="9" xfId="0" applyNumberFormat="1" applyFill="1" applyBorder="1"/>
    <xf numFmtId="0" fontId="9" fillId="2" borderId="9" xfId="0" applyFont="1" applyFill="1" applyBorder="1" applyAlignment="1">
      <alignment wrapText="1"/>
    </xf>
    <xf numFmtId="0" fontId="9" fillId="2" borderId="9" xfId="0" quotePrefix="1" applyFont="1" applyFill="1" applyBorder="1" applyAlignment="1">
      <alignment wrapText="1"/>
    </xf>
    <xf numFmtId="0" fontId="13" fillId="2" borderId="9" xfId="0" quotePrefix="1" applyFont="1" applyFill="1" applyBorder="1" applyAlignment="1">
      <alignment wrapText="1"/>
    </xf>
    <xf numFmtId="0" fontId="9" fillId="5" borderId="9" xfId="0" quotePrefix="1" applyFont="1" applyFill="1" applyBorder="1" applyAlignment="1">
      <alignment wrapText="1"/>
    </xf>
    <xf numFmtId="0" fontId="0" fillId="5" borderId="9" xfId="0" applyFill="1" applyBorder="1"/>
    <xf numFmtId="0" fontId="9" fillId="4" borderId="9" xfId="0" quotePrefix="1" applyFont="1" applyFill="1" applyBorder="1" applyAlignment="1">
      <alignment horizontal="right" wrapText="1"/>
    </xf>
    <xf numFmtId="0" fontId="9" fillId="4" borderId="9" xfId="0" applyFont="1" applyFill="1" applyBorder="1" applyAlignment="1">
      <alignment horizontal="right" wrapText="1"/>
    </xf>
    <xf numFmtId="0" fontId="9" fillId="2" borderId="9" xfId="0" quotePrefix="1" applyFont="1" applyFill="1" applyBorder="1" applyAlignment="1">
      <alignment horizontal="right" wrapText="1"/>
    </xf>
    <xf numFmtId="2" fontId="0" fillId="4" borderId="9" xfId="0" applyNumberFormat="1" applyFill="1" applyBorder="1" applyAlignment="1">
      <alignment wrapText="1"/>
    </xf>
    <xf numFmtId="0" fontId="9" fillId="12" borderId="9" xfId="0" quotePrefix="1" applyFont="1" applyFill="1" applyBorder="1" applyAlignment="1">
      <alignment horizontal="right" wrapText="1"/>
    </xf>
    <xf numFmtId="164" fontId="0" fillId="12" borderId="9" xfId="0" applyNumberFormat="1" applyFill="1" applyBorder="1" applyAlignment="1">
      <alignment wrapText="1"/>
    </xf>
    <xf numFmtId="0" fontId="13" fillId="12" borderId="9" xfId="0" quotePrefix="1" applyFont="1" applyFill="1" applyBorder="1" applyAlignment="1">
      <alignment horizontal="right" wrapText="1"/>
    </xf>
    <xf numFmtId="168" fontId="0" fillId="12" borderId="9" xfId="0" applyNumberFormat="1" applyFill="1" applyBorder="1"/>
    <xf numFmtId="0" fontId="0" fillId="12" borderId="9" xfId="0" applyFill="1" applyBorder="1"/>
    <xf numFmtId="0" fontId="9" fillId="2" borderId="12" xfId="0" quotePrefix="1" applyFont="1" applyFill="1" applyBorder="1" applyAlignment="1">
      <alignment wrapText="1"/>
    </xf>
    <xf numFmtId="0" fontId="0" fillId="2" borderId="12" xfId="0" applyFill="1" applyBorder="1" applyAlignment="1">
      <alignment wrapText="1"/>
    </xf>
    <xf numFmtId="0" fontId="10" fillId="2" borderId="10" xfId="0" applyFont="1" applyFill="1" applyBorder="1"/>
    <xf numFmtId="0" fontId="0" fillId="5" borderId="9" xfId="0" applyFill="1" applyBorder="1" applyAlignment="1">
      <alignment horizontal="right"/>
    </xf>
    <xf numFmtId="43" fontId="0" fillId="12" borderId="9" xfId="1" applyFont="1" applyFill="1" applyBorder="1" applyAlignment="1"/>
    <xf numFmtId="0" fontId="23" fillId="0" borderId="0" xfId="0" applyFont="1"/>
    <xf numFmtId="0" fontId="24" fillId="0" borderId="0" xfId="0" applyFont="1" applyProtection="1">
      <protection locked="0"/>
    </xf>
    <xf numFmtId="0" fontId="24" fillId="0" borderId="0" xfId="0" applyFont="1"/>
    <xf numFmtId="0" fontId="23" fillId="0" borderId="1" xfId="0" applyFont="1" applyBorder="1"/>
    <xf numFmtId="0" fontId="23" fillId="0" borderId="2" xfId="0" applyFont="1" applyBorder="1"/>
    <xf numFmtId="0" fontId="23" fillId="0" borderId="3" xfId="0" applyFont="1" applyBorder="1"/>
    <xf numFmtId="0" fontId="23" fillId="0" borderId="4" xfId="0" applyFont="1" applyBorder="1"/>
    <xf numFmtId="0" fontId="23" fillId="0" borderId="5" xfId="0" applyFont="1" applyBorder="1"/>
    <xf numFmtId="0" fontId="23" fillId="0" borderId="6" xfId="0" applyFont="1" applyBorder="1"/>
    <xf numFmtId="0" fontId="23" fillId="0" borderId="7" xfId="0" applyFont="1" applyBorder="1"/>
    <xf numFmtId="0" fontId="23" fillId="0" borderId="8" xfId="0" applyFont="1" applyBorder="1"/>
    <xf numFmtId="0" fontId="23" fillId="0" borderId="0" xfId="0" applyFont="1" applyAlignment="1">
      <alignment horizontal="right" indent="1"/>
    </xf>
    <xf numFmtId="0" fontId="25" fillId="0" borderId="0" xfId="0" applyFont="1"/>
    <xf numFmtId="0" fontId="23" fillId="0" borderId="9" xfId="0" applyFont="1" applyBorder="1"/>
    <xf numFmtId="0" fontId="23" fillId="0" borderId="0" xfId="0" applyFont="1" applyAlignment="1">
      <alignment horizontal="left" indent="1"/>
    </xf>
    <xf numFmtId="0" fontId="23" fillId="0" borderId="5" xfId="0" applyFont="1" applyBorder="1" applyAlignment="1">
      <alignment horizontal="center"/>
    </xf>
    <xf numFmtId="0" fontId="25" fillId="0" borderId="4" xfId="0" applyFont="1" applyBorder="1"/>
    <xf numFmtId="0" fontId="27" fillId="0" borderId="0" xfId="0" quotePrefix="1" applyFont="1"/>
    <xf numFmtId="0" fontId="23" fillId="0" borderId="9" xfId="0" applyFont="1" applyBorder="1" applyAlignment="1">
      <alignment horizontal="right"/>
    </xf>
    <xf numFmtId="0" fontId="23" fillId="12" borderId="1" xfId="0" applyFont="1" applyFill="1" applyBorder="1"/>
    <xf numFmtId="0" fontId="23" fillId="12" borderId="2" xfId="0" applyFont="1" applyFill="1" applyBorder="1"/>
    <xf numFmtId="0" fontId="23" fillId="12" borderId="3" xfId="0" applyFont="1" applyFill="1" applyBorder="1"/>
    <xf numFmtId="0" fontId="23" fillId="12" borderId="4" xfId="0" applyFont="1" applyFill="1" applyBorder="1"/>
    <xf numFmtId="0" fontId="23" fillId="12" borderId="0" xfId="0" applyFont="1" applyFill="1"/>
    <xf numFmtId="0" fontId="28" fillId="12" borderId="0" xfId="0" applyFont="1" applyFill="1" applyAlignment="1">
      <alignment horizontal="right"/>
    </xf>
    <xf numFmtId="0" fontId="23" fillId="12" borderId="5" xfId="0" applyFont="1" applyFill="1" applyBorder="1"/>
    <xf numFmtId="0" fontId="23" fillId="12" borderId="4" xfId="0" quotePrefix="1" applyFont="1" applyFill="1" applyBorder="1" applyAlignment="1">
      <alignment horizontal="left" indent="1"/>
    </xf>
    <xf numFmtId="167" fontId="23" fillId="12" borderId="0" xfId="0" applyNumberFormat="1" applyFont="1" applyFill="1"/>
    <xf numFmtId="4" fontId="23" fillId="12" borderId="0" xfId="0" applyNumberFormat="1" applyFont="1" applyFill="1"/>
    <xf numFmtId="0" fontId="23" fillId="12" borderId="0" xfId="0" quotePrefix="1" applyFont="1" applyFill="1" applyAlignment="1">
      <alignment horizontal="left" indent="1"/>
    </xf>
    <xf numFmtId="165" fontId="23" fillId="12" borderId="9" xfId="0" applyNumberFormat="1" applyFont="1" applyFill="1" applyBorder="1" applyAlignment="1">
      <alignment horizontal="right"/>
    </xf>
    <xf numFmtId="3" fontId="23" fillId="12" borderId="9" xfId="1" applyNumberFormat="1" applyFont="1" applyFill="1" applyBorder="1"/>
    <xf numFmtId="0" fontId="23" fillId="12" borderId="4" xfId="0" applyFont="1" applyFill="1" applyBorder="1" applyAlignment="1">
      <alignment horizontal="left" indent="1"/>
    </xf>
    <xf numFmtId="2" fontId="24" fillId="13" borderId="9" xfId="0" applyNumberFormat="1" applyFont="1" applyFill="1" applyBorder="1"/>
    <xf numFmtId="4" fontId="24" fillId="13" borderId="9" xfId="0" applyNumberFormat="1" applyFont="1" applyFill="1" applyBorder="1"/>
    <xf numFmtId="0" fontId="25" fillId="12" borderId="6" xfId="0" quotePrefix="1" applyFont="1" applyFill="1" applyBorder="1"/>
    <xf numFmtId="0" fontId="23" fillId="12" borderId="7" xfId="0" applyFont="1" applyFill="1" applyBorder="1"/>
    <xf numFmtId="0" fontId="25" fillId="12" borderId="7" xfId="0" applyFont="1" applyFill="1" applyBorder="1"/>
    <xf numFmtId="0" fontId="23" fillId="12" borderId="8" xfId="0" applyFont="1" applyFill="1" applyBorder="1"/>
    <xf numFmtId="0" fontId="25" fillId="0" borderId="0" xfId="0" applyFont="1" applyAlignment="1">
      <alignment horizontal="left" indent="2"/>
    </xf>
    <xf numFmtId="168" fontId="23" fillId="0" borderId="0" xfId="0" applyNumberFormat="1" applyFont="1"/>
    <xf numFmtId="0" fontId="29" fillId="0" borderId="5" xfId="0" applyFont="1" applyBorder="1" applyAlignment="1">
      <alignment vertical="center"/>
    </xf>
    <xf numFmtId="165" fontId="23" fillId="12" borderId="0" xfId="0" applyNumberFormat="1" applyFont="1" applyFill="1" applyAlignment="1">
      <alignment horizontal="right"/>
    </xf>
    <xf numFmtId="3" fontId="23" fillId="12" borderId="0" xfId="1" applyNumberFormat="1" applyFont="1" applyFill="1" applyBorder="1"/>
    <xf numFmtId="0" fontId="23" fillId="0" borderId="0" xfId="0" applyFont="1" applyAlignment="1">
      <alignment horizontal="left"/>
    </xf>
    <xf numFmtId="0" fontId="25" fillId="0" borderId="0" xfId="0" applyFont="1" applyAlignment="1">
      <alignment horizontal="center"/>
    </xf>
    <xf numFmtId="0" fontId="25" fillId="0" borderId="0" xfId="4" applyFont="1" applyAlignment="1">
      <alignment horizontal="left"/>
    </xf>
    <xf numFmtId="0" fontId="25" fillId="0" borderId="0" xfId="0" applyFont="1" applyAlignment="1">
      <alignment vertical="top"/>
    </xf>
    <xf numFmtId="0" fontId="23" fillId="0" borderId="0" xfId="0" applyFont="1" applyAlignment="1">
      <alignment horizontal="center"/>
    </xf>
    <xf numFmtId="0" fontId="30" fillId="0" borderId="0" xfId="4" applyFont="1"/>
    <xf numFmtId="166" fontId="23" fillId="13" borderId="9" xfId="0" applyNumberFormat="1" applyFont="1" applyFill="1" applyBorder="1" applyAlignment="1" applyProtection="1">
      <alignment horizontal="right"/>
      <protection locked="0"/>
    </xf>
    <xf numFmtId="0" fontId="25" fillId="0" borderId="4" xfId="4" applyFont="1" applyBorder="1"/>
    <xf numFmtId="0" fontId="25" fillId="0" borderId="0" xfId="0" applyFont="1" applyAlignment="1">
      <alignment horizontal="left"/>
    </xf>
    <xf numFmtId="0" fontId="23" fillId="0" borderId="0" xfId="0" applyFont="1" applyAlignment="1">
      <alignment horizontal="left" indent="2"/>
    </xf>
    <xf numFmtId="0" fontId="23" fillId="0" borderId="0" xfId="0" quotePrefix="1" applyFont="1" applyAlignment="1">
      <alignment horizontal="left" indent="2"/>
    </xf>
    <xf numFmtId="0" fontId="27" fillId="0" borderId="5" xfId="0" quotePrefix="1" applyFont="1" applyBorder="1"/>
    <xf numFmtId="0" fontId="33" fillId="0" borderId="0" xfId="0" applyFont="1"/>
    <xf numFmtId="166" fontId="0" fillId="12" borderId="9" xfId="1" applyNumberFormat="1" applyFont="1" applyFill="1" applyBorder="1" applyAlignment="1"/>
    <xf numFmtId="0" fontId="9" fillId="3" borderId="9" xfId="0" quotePrefix="1" applyFont="1" applyFill="1" applyBorder="1" applyAlignment="1">
      <alignment horizontal="right" wrapText="1"/>
    </xf>
    <xf numFmtId="0" fontId="9" fillId="10" borderId="9" xfId="0" quotePrefix="1" applyFont="1" applyFill="1" applyBorder="1" applyAlignment="1">
      <alignment horizontal="right" wrapText="1"/>
    </xf>
    <xf numFmtId="0" fontId="14" fillId="3" borderId="9" xfId="0" quotePrefix="1" applyFont="1" applyFill="1" applyBorder="1" applyAlignment="1">
      <alignment horizontal="right" wrapText="1"/>
    </xf>
    <xf numFmtId="0" fontId="14" fillId="10" borderId="9" xfId="0" quotePrefix="1" applyFont="1" applyFill="1" applyBorder="1" applyAlignment="1">
      <alignment horizontal="right" wrapText="1"/>
    </xf>
    <xf numFmtId="172" fontId="24" fillId="13" borderId="21" xfId="0" applyNumberFormat="1" applyFont="1" applyFill="1" applyBorder="1"/>
    <xf numFmtId="0" fontId="9" fillId="2" borderId="10" xfId="0" quotePrefix="1" applyFont="1" applyFill="1" applyBorder="1" applyAlignment="1">
      <alignment wrapText="1"/>
    </xf>
    <xf numFmtId="170" fontId="9" fillId="3" borderId="9" xfId="0" quotePrefix="1" applyNumberFormat="1" applyFont="1" applyFill="1" applyBorder="1" applyAlignment="1">
      <alignment horizontal="right" wrapText="1"/>
    </xf>
    <xf numFmtId="170" fontId="9" fillId="10" borderId="9" xfId="0" quotePrefix="1" applyNumberFormat="1" applyFont="1" applyFill="1" applyBorder="1" applyAlignment="1">
      <alignment horizontal="right" wrapText="1"/>
    </xf>
    <xf numFmtId="170" fontId="14" fillId="11" borderId="9" xfId="0" quotePrefix="1" applyNumberFormat="1" applyFont="1" applyFill="1" applyBorder="1" applyAlignment="1">
      <alignment horizontal="right" wrapText="1"/>
    </xf>
    <xf numFmtId="0" fontId="14" fillId="11" borderId="9" xfId="0" applyFont="1" applyFill="1" applyBorder="1" applyAlignment="1">
      <alignment horizontal="right" wrapText="1"/>
    </xf>
    <xf numFmtId="2" fontId="10" fillId="4" borderId="9" xfId="4" applyNumberFormat="1" applyFill="1" applyBorder="1" applyAlignment="1">
      <alignment wrapText="1"/>
    </xf>
    <xf numFmtId="164" fontId="10" fillId="12" borderId="9" xfId="4" applyNumberFormat="1" applyFill="1" applyBorder="1" applyAlignment="1">
      <alignment wrapText="1"/>
    </xf>
    <xf numFmtId="168" fontId="10" fillId="12" borderId="9" xfId="4" applyNumberFormat="1" applyFill="1" applyBorder="1"/>
    <xf numFmtId="0" fontId="10" fillId="12" borderId="9" xfId="4" applyFill="1" applyBorder="1"/>
    <xf numFmtId="0" fontId="10" fillId="5" borderId="9" xfId="4" applyFill="1" applyBorder="1"/>
    <xf numFmtId="0" fontId="10" fillId="5" borderId="9" xfId="4" applyFill="1" applyBorder="1" applyAlignment="1">
      <alignment horizontal="right"/>
    </xf>
    <xf numFmtId="0" fontId="39" fillId="0" borderId="0" xfId="0" applyFont="1" applyAlignment="1">
      <alignment horizontal="left" indent="2"/>
    </xf>
    <xf numFmtId="0" fontId="41" fillId="0" borderId="23" xfId="0" applyFont="1" applyBorder="1"/>
    <xf numFmtId="43" fontId="0" fillId="12" borderId="9" xfId="1" applyFont="1" applyFill="1" applyBorder="1" applyAlignment="1">
      <alignment wrapText="1"/>
    </xf>
    <xf numFmtId="43" fontId="10" fillId="12" borderId="9" xfId="1" applyFill="1" applyBorder="1" applyAlignment="1">
      <alignment wrapText="1"/>
    </xf>
    <xf numFmtId="167" fontId="0" fillId="0" borderId="0" xfId="0" applyNumberFormat="1"/>
    <xf numFmtId="0" fontId="0" fillId="0" borderId="0" xfId="0" applyAlignment="1">
      <alignment vertical="top"/>
    </xf>
    <xf numFmtId="166" fontId="23" fillId="13" borderId="9" xfId="0" applyNumberFormat="1" applyFont="1" applyFill="1" applyBorder="1" applyAlignment="1">
      <alignment horizontal="right"/>
    </xf>
    <xf numFmtId="0" fontId="25" fillId="0" borderId="0" xfId="0" applyFont="1" applyAlignment="1">
      <alignment horizontal="left" indent="1"/>
    </xf>
    <xf numFmtId="0" fontId="23" fillId="0" borderId="0" xfId="4" applyFont="1"/>
    <xf numFmtId="0" fontId="24" fillId="0" borderId="0" xfId="4" applyFont="1" applyProtection="1">
      <protection locked="0"/>
    </xf>
    <xf numFmtId="0" fontId="24" fillId="0" borderId="0" xfId="4" applyFont="1"/>
    <xf numFmtId="0" fontId="23" fillId="0" borderId="1" xfId="4" applyFont="1" applyBorder="1"/>
    <xf numFmtId="0" fontId="23" fillId="0" borderId="2" xfId="4" applyFont="1" applyBorder="1"/>
    <xf numFmtId="0" fontId="23" fillId="0" borderId="3" xfId="4" applyFont="1" applyBorder="1"/>
    <xf numFmtId="0" fontId="23" fillId="0" borderId="4" xfId="4" applyFont="1" applyBorder="1"/>
    <xf numFmtId="0" fontId="23" fillId="0" borderId="5" xfId="4" applyFont="1" applyBorder="1"/>
    <xf numFmtId="0" fontId="23" fillId="0" borderId="6" xfId="4" applyFont="1" applyBorder="1"/>
    <xf numFmtId="0" fontId="23" fillId="0" borderId="7" xfId="4" applyFont="1" applyBorder="1"/>
    <xf numFmtId="0" fontId="23" fillId="0" borderId="8" xfId="4" applyFont="1" applyBorder="1"/>
    <xf numFmtId="0" fontId="25" fillId="0" borderId="0" xfId="4" applyFont="1"/>
    <xf numFmtId="0" fontId="23" fillId="0" borderId="0" xfId="4" applyFont="1" applyAlignment="1">
      <alignment horizontal="left" indent="1"/>
    </xf>
    <xf numFmtId="0" fontId="23" fillId="0" borderId="5" xfId="4" applyFont="1" applyBorder="1" applyAlignment="1">
      <alignment horizontal="center"/>
    </xf>
    <xf numFmtId="0" fontId="23" fillId="0" borderId="0" xfId="4" applyFont="1" applyAlignment="1">
      <alignment horizontal="right"/>
    </xf>
    <xf numFmtId="168" fontId="23" fillId="0" borderId="0" xfId="4" applyNumberFormat="1" applyFont="1"/>
    <xf numFmtId="0" fontId="42" fillId="0" borderId="0" xfId="4" applyFont="1" applyAlignment="1">
      <alignment horizontal="right"/>
    </xf>
    <xf numFmtId="170" fontId="14" fillId="0" borderId="9" xfId="4" quotePrefix="1" applyNumberFormat="1" applyFont="1" applyBorder="1" applyAlignment="1">
      <alignment horizontal="right" wrapText="1"/>
    </xf>
    <xf numFmtId="0" fontId="23" fillId="12" borderId="1" xfId="4" applyFont="1" applyFill="1" applyBorder="1"/>
    <xf numFmtId="0" fontId="23" fillId="12" borderId="2" xfId="4" applyFont="1" applyFill="1" applyBorder="1"/>
    <xf numFmtId="0" fontId="23" fillId="12" borderId="3" xfId="4" applyFont="1" applyFill="1" applyBorder="1"/>
    <xf numFmtId="0" fontId="23" fillId="12" borderId="4" xfId="4" applyFont="1" applyFill="1" applyBorder="1"/>
    <xf numFmtId="0" fontId="23" fillId="12" borderId="0" xfId="4" applyFont="1" applyFill="1"/>
    <xf numFmtId="0" fontId="28" fillId="12" borderId="0" xfId="4" applyFont="1" applyFill="1" applyAlignment="1">
      <alignment horizontal="right"/>
    </xf>
    <xf numFmtId="0" fontId="23" fillId="12" borderId="5" xfId="4" applyFont="1" applyFill="1" applyBorder="1"/>
    <xf numFmtId="0" fontId="23" fillId="12" borderId="0" xfId="4" quotePrefix="1" applyFont="1" applyFill="1" applyAlignment="1">
      <alignment horizontal="left" indent="1"/>
    </xf>
    <xf numFmtId="165" fontId="23" fillId="12" borderId="0" xfId="4" applyNumberFormat="1" applyFont="1" applyFill="1" applyAlignment="1">
      <alignment horizontal="right"/>
    </xf>
    <xf numFmtId="0" fontId="23" fillId="12" borderId="4" xfId="4" quotePrefix="1" applyFont="1" applyFill="1" applyBorder="1" applyAlignment="1">
      <alignment horizontal="left" indent="1"/>
    </xf>
    <xf numFmtId="167" fontId="23" fillId="12" borderId="0" xfId="4" applyNumberFormat="1" applyFont="1" applyFill="1"/>
    <xf numFmtId="4" fontId="23" fillId="12" borderId="0" xfId="4" applyNumberFormat="1" applyFont="1" applyFill="1"/>
    <xf numFmtId="0" fontId="23" fillId="12" borderId="4" xfId="4" applyFont="1" applyFill="1" applyBorder="1" applyAlignment="1">
      <alignment horizontal="left" indent="1"/>
    </xf>
    <xf numFmtId="2" fontId="24" fillId="13" borderId="9" xfId="4" applyNumberFormat="1" applyFont="1" applyFill="1" applyBorder="1"/>
    <xf numFmtId="4" fontId="24" fillId="13" borderId="9" xfId="4" applyNumberFormat="1" applyFont="1" applyFill="1" applyBorder="1"/>
    <xf numFmtId="0" fontId="25" fillId="12" borderId="6" xfId="4" quotePrefix="1" applyFont="1" applyFill="1" applyBorder="1"/>
    <xf numFmtId="0" fontId="23" fillId="12" borderId="7" xfId="4" applyFont="1" applyFill="1" applyBorder="1"/>
    <xf numFmtId="0" fontId="25" fillId="12" borderId="7" xfId="4" applyFont="1" applyFill="1" applyBorder="1"/>
    <xf numFmtId="0" fontId="23" fillId="12" borderId="8" xfId="4" applyFont="1" applyFill="1" applyBorder="1"/>
    <xf numFmtId="0" fontId="9" fillId="2" borderId="9" xfId="4" applyFont="1" applyFill="1" applyBorder="1" applyAlignment="1">
      <alignment wrapText="1"/>
    </xf>
    <xf numFmtId="0" fontId="9" fillId="4" borderId="9" xfId="4" quotePrefix="1" applyFont="1" applyFill="1" applyBorder="1" applyAlignment="1">
      <alignment horizontal="right" wrapText="1"/>
    </xf>
    <xf numFmtId="0" fontId="9" fillId="4" borderId="9" xfId="4" applyFont="1" applyFill="1" applyBorder="1" applyAlignment="1">
      <alignment horizontal="right" wrapText="1"/>
    </xf>
    <xf numFmtId="0" fontId="9" fillId="12" borderId="9" xfId="4" quotePrefix="1" applyFont="1" applyFill="1" applyBorder="1" applyAlignment="1">
      <alignment horizontal="right" wrapText="1"/>
    </xf>
    <xf numFmtId="0" fontId="9" fillId="2" borderId="9" xfId="4" quotePrefix="1" applyFont="1" applyFill="1" applyBorder="1" applyAlignment="1">
      <alignment horizontal="right" wrapText="1"/>
    </xf>
    <xf numFmtId="0" fontId="9" fillId="2" borderId="9" xfId="4" quotePrefix="1" applyFont="1" applyFill="1" applyBorder="1" applyAlignment="1">
      <alignment wrapText="1"/>
    </xf>
    <xf numFmtId="0" fontId="9" fillId="2" borderId="12" xfId="4" quotePrefix="1" applyFont="1" applyFill="1" applyBorder="1" applyAlignment="1">
      <alignment wrapText="1"/>
    </xf>
    <xf numFmtId="0" fontId="9" fillId="5" borderId="9" xfId="4" quotePrefix="1" applyFont="1" applyFill="1" applyBorder="1" applyAlignment="1">
      <alignment wrapText="1"/>
    </xf>
    <xf numFmtId="0" fontId="10" fillId="2" borderId="9" xfId="4" applyFill="1" applyBorder="1" applyAlignment="1">
      <alignment wrapText="1"/>
    </xf>
    <xf numFmtId="0" fontId="10" fillId="2" borderId="9" xfId="4" applyFill="1" applyBorder="1"/>
    <xf numFmtId="0" fontId="10" fillId="2" borderId="12" xfId="4" applyFill="1" applyBorder="1" applyAlignment="1">
      <alignment wrapText="1"/>
    </xf>
    <xf numFmtId="0" fontId="10" fillId="0" borderId="0" xfId="4" applyAlignment="1">
      <alignment vertical="top"/>
    </xf>
    <xf numFmtId="167" fontId="10" fillId="0" borderId="0" xfId="4" applyNumberFormat="1"/>
    <xf numFmtId="0" fontId="43" fillId="18" borderId="0" xfId="0" applyFont="1" applyFill="1"/>
    <xf numFmtId="0" fontId="43" fillId="18" borderId="0" xfId="4" applyFont="1" applyFill="1"/>
    <xf numFmtId="0" fontId="43" fillId="10" borderId="0" xfId="0" applyFont="1" applyFill="1"/>
    <xf numFmtId="0" fontId="43" fillId="10" borderId="0" xfId="4" applyFont="1" applyFill="1"/>
    <xf numFmtId="0" fontId="44" fillId="10" borderId="0" xfId="0" applyFont="1" applyFill="1"/>
    <xf numFmtId="0" fontId="44" fillId="10" borderId="0" xfId="4" applyFont="1" applyFill="1"/>
    <xf numFmtId="0" fontId="44" fillId="11" borderId="0" xfId="0" applyFont="1" applyFill="1"/>
    <xf numFmtId="0" fontId="44" fillId="11" borderId="0" xfId="4" applyFont="1" applyFill="1"/>
    <xf numFmtId="0" fontId="44" fillId="18" borderId="0" xfId="0" applyFont="1" applyFill="1"/>
    <xf numFmtId="0" fontId="44" fillId="18" borderId="0" xfId="4" applyFont="1" applyFill="1"/>
    <xf numFmtId="0" fontId="46" fillId="10" borderId="0" xfId="0" applyFont="1" applyFill="1"/>
    <xf numFmtId="0" fontId="24" fillId="13" borderId="0" xfId="0" applyFont="1" applyFill="1" applyProtection="1">
      <protection locked="0"/>
    </xf>
    <xf numFmtId="0" fontId="24" fillId="13" borderId="0" xfId="4" applyFont="1" applyFill="1" applyProtection="1">
      <protection locked="0"/>
    </xf>
    <xf numFmtId="0" fontId="50" fillId="0" borderId="0" xfId="0" applyFont="1" applyAlignment="1">
      <alignment horizontal="center" wrapText="1"/>
    </xf>
    <xf numFmtId="0" fontId="4" fillId="0" borderId="0" xfId="42"/>
    <xf numFmtId="170" fontId="0" fillId="0" borderId="0" xfId="0" applyNumberFormat="1"/>
    <xf numFmtId="0" fontId="52" fillId="0" borderId="0" xfId="42" applyFont="1"/>
    <xf numFmtId="0" fontId="0" fillId="0" borderId="0" xfId="0" applyAlignment="1">
      <alignment horizontal="right"/>
    </xf>
    <xf numFmtId="0" fontId="3" fillId="0" borderId="0" xfId="42" applyFont="1"/>
    <xf numFmtId="0" fontId="0" fillId="10" borderId="0" xfId="0" applyFill="1"/>
    <xf numFmtId="0" fontId="45" fillId="0" borderId="0" xfId="42" applyFont="1"/>
    <xf numFmtId="0" fontId="45" fillId="0" borderId="0" xfId="18" applyFont="1" applyAlignment="1">
      <alignment horizontal="left" vertical="top" wrapText="1"/>
    </xf>
    <xf numFmtId="172" fontId="24" fillId="13" borderId="21" xfId="4" applyNumberFormat="1" applyFont="1" applyFill="1" applyBorder="1"/>
    <xf numFmtId="0" fontId="23" fillId="12" borderId="0" xfId="0" applyFont="1" applyFill="1" applyAlignment="1">
      <alignment horizontal="left" indent="2"/>
    </xf>
    <xf numFmtId="172" fontId="23" fillId="12" borderId="9" xfId="1" applyNumberFormat="1" applyFont="1" applyFill="1" applyBorder="1" applyAlignment="1">
      <alignment horizontal="right"/>
    </xf>
    <xf numFmtId="166" fontId="23" fillId="12" borderId="9" xfId="1" applyNumberFormat="1" applyFont="1" applyFill="1" applyBorder="1" applyAlignment="1">
      <alignment horizontal="right"/>
    </xf>
    <xf numFmtId="0" fontId="54" fillId="12" borderId="9" xfId="0" applyFont="1" applyFill="1" applyBorder="1" applyAlignment="1">
      <alignment wrapText="1"/>
    </xf>
    <xf numFmtId="172" fontId="0" fillId="12" borderId="9" xfId="0" applyNumberFormat="1" applyFill="1" applyBorder="1"/>
    <xf numFmtId="0" fontId="52" fillId="10" borderId="0" xfId="42" applyFont="1" applyFill="1"/>
    <xf numFmtId="0" fontId="53" fillId="0" borderId="0" xfId="0" applyFont="1"/>
    <xf numFmtId="0" fontId="15" fillId="0" borderId="0" xfId="44"/>
    <xf numFmtId="0" fontId="55" fillId="0" borderId="0" xfId="42" applyFont="1"/>
    <xf numFmtId="0" fontId="0" fillId="0" borderId="4" xfId="0" applyBorder="1"/>
    <xf numFmtId="0" fontId="56" fillId="0" borderId="0" xfId="0" applyFont="1"/>
    <xf numFmtId="0" fontId="54" fillId="0" borderId="16" xfId="0" applyFont="1" applyBorder="1"/>
    <xf numFmtId="0" fontId="54" fillId="0" borderId="16" xfId="0" applyFont="1" applyBorder="1" applyAlignment="1">
      <alignment horizontal="right"/>
    </xf>
    <xf numFmtId="0" fontId="0" fillId="0" borderId="9" xfId="0" applyBorder="1"/>
    <xf numFmtId="0" fontId="0" fillId="0" borderId="9" xfId="0" applyBorder="1" applyAlignment="1">
      <alignment horizontal="right"/>
    </xf>
    <xf numFmtId="0" fontId="0" fillId="0" borderId="9" xfId="0" applyBorder="1" applyAlignment="1">
      <alignment horizontal="right" wrapText="1"/>
    </xf>
    <xf numFmtId="16" fontId="0" fillId="0" borderId="9" xfId="0" quotePrefix="1" applyNumberFormat="1" applyBorder="1" applyAlignment="1">
      <alignment horizontal="right"/>
    </xf>
    <xf numFmtId="0" fontId="0" fillId="0" borderId="9" xfId="0" quotePrefix="1" applyBorder="1" applyAlignment="1">
      <alignment horizontal="right" wrapText="1"/>
    </xf>
    <xf numFmtId="173" fontId="58" fillId="0" borderId="0" xfId="44" applyNumberFormat="1" applyFont="1"/>
    <xf numFmtId="0" fontId="45" fillId="0" borderId="0" xfId="18" applyFont="1" applyAlignment="1">
      <alignment horizontal="center" vertical="center" wrapText="1"/>
    </xf>
    <xf numFmtId="0" fontId="0" fillId="0" borderId="1" xfId="0" applyBorder="1"/>
    <xf numFmtId="0" fontId="0" fillId="0" borderId="2" xfId="0" applyBorder="1"/>
    <xf numFmtId="0" fontId="24" fillId="0" borderId="2" xfId="0" applyFont="1" applyBorder="1" applyAlignment="1">
      <alignment horizontal="right"/>
    </xf>
    <xf numFmtId="0" fontId="24" fillId="0" borderId="2" xfId="0" applyFont="1" applyBorder="1" applyAlignment="1">
      <alignment horizontal="right" wrapText="1"/>
    </xf>
    <xf numFmtId="0" fontId="23" fillId="0" borderId="0" xfId="0" applyFont="1" applyAlignment="1">
      <alignment horizontal="right"/>
    </xf>
    <xf numFmtId="166" fontId="23" fillId="0" borderId="0" xfId="1" applyNumberFormat="1" applyFont="1" applyBorder="1" applyAlignment="1" applyProtection="1">
      <alignment horizontal="right"/>
    </xf>
    <xf numFmtId="0" fontId="0" fillId="0" borderId="5" xfId="0" applyBorder="1"/>
    <xf numFmtId="0" fontId="24" fillId="0" borderId="4" xfId="0" applyFont="1" applyBorder="1"/>
    <xf numFmtId="0" fontId="54" fillId="0" borderId="0" xfId="0" applyFont="1"/>
    <xf numFmtId="0" fontId="23" fillId="0" borderId="50" xfId="0" applyFont="1" applyBorder="1" applyAlignment="1">
      <alignment horizontal="right" wrapText="1"/>
    </xf>
    <xf numFmtId="43" fontId="65" fillId="10" borderId="48" xfId="0" applyNumberFormat="1" applyFont="1" applyFill="1" applyBorder="1"/>
    <xf numFmtId="43" fontId="23" fillId="10" borderId="48" xfId="0" applyNumberFormat="1" applyFont="1" applyFill="1" applyBorder="1"/>
    <xf numFmtId="43" fontId="23" fillId="10" borderId="49" xfId="0" applyNumberFormat="1" applyFont="1" applyFill="1" applyBorder="1"/>
    <xf numFmtId="0" fontId="42" fillId="0" borderId="0" xfId="0" applyFont="1" applyAlignment="1">
      <alignment horizontal="center"/>
    </xf>
    <xf numFmtId="0" fontId="0" fillId="0" borderId="0" xfId="0" applyAlignment="1">
      <alignment horizontal="center"/>
    </xf>
    <xf numFmtId="0" fontId="62" fillId="0" borderId="4" xfId="0" quotePrefix="1" applyFont="1" applyBorder="1"/>
    <xf numFmtId="0" fontId="24" fillId="13" borderId="0" xfId="0" applyFont="1" applyFill="1"/>
    <xf numFmtId="0" fontId="63" fillId="13" borderId="9" xfId="0" applyFont="1" applyFill="1" applyBorder="1" applyAlignment="1">
      <alignment horizontal="right"/>
    </xf>
    <xf numFmtId="0" fontId="0" fillId="0" borderId="4" xfId="0" applyBorder="1" applyAlignment="1">
      <alignment horizontal="right" wrapText="1"/>
    </xf>
    <xf numFmtId="0" fontId="0" fillId="0" borderId="44" xfId="0" applyBorder="1" applyAlignment="1">
      <alignment horizontal="right"/>
    </xf>
    <xf numFmtId="0" fontId="0" fillId="0" borderId="45" xfId="0" applyBorder="1" applyAlignment="1">
      <alignment horizontal="right"/>
    </xf>
    <xf numFmtId="0" fontId="0" fillId="0" borderId="46" xfId="0" applyBorder="1" applyAlignment="1">
      <alignment horizontal="right"/>
    </xf>
    <xf numFmtId="0" fontId="0" fillId="0" borderId="43" xfId="0" applyBorder="1" applyAlignment="1">
      <alignment horizontal="right"/>
    </xf>
    <xf numFmtId="0" fontId="0" fillId="0" borderId="39" xfId="0" applyBorder="1" applyAlignment="1">
      <alignment horizontal="right"/>
    </xf>
    <xf numFmtId="173" fontId="65" fillId="0" borderId="4" xfId="0" applyNumberFormat="1" applyFont="1" applyBorder="1"/>
    <xf numFmtId="173" fontId="65" fillId="0" borderId="13" xfId="0" applyNumberFormat="1" applyFont="1" applyBorder="1"/>
    <xf numFmtId="173" fontId="65" fillId="0" borderId="40" xfId="0" applyNumberFormat="1" applyFont="1" applyBorder="1"/>
    <xf numFmtId="173" fontId="65" fillId="0" borderId="0" xfId="0" applyNumberFormat="1" applyFont="1"/>
    <xf numFmtId="173" fontId="23" fillId="0" borderId="4" xfId="0" applyNumberFormat="1" applyFont="1" applyBorder="1"/>
    <xf numFmtId="173" fontId="23" fillId="0" borderId="13" xfId="0" applyNumberFormat="1" applyFont="1" applyBorder="1"/>
    <xf numFmtId="173" fontId="23" fillId="0" borderId="40" xfId="0" applyNumberFormat="1" applyFont="1" applyBorder="1"/>
    <xf numFmtId="173" fontId="23" fillId="0" borderId="0" xfId="0" applyNumberFormat="1" applyFont="1"/>
    <xf numFmtId="173" fontId="23" fillId="0" borderId="6" xfId="0" applyNumberFormat="1" applyFont="1" applyBorder="1"/>
    <xf numFmtId="173" fontId="23" fillId="0" borderId="41" xfId="0" applyNumberFormat="1" applyFont="1" applyBorder="1"/>
    <xf numFmtId="173" fontId="23" fillId="0" borderId="42" xfId="0" applyNumberFormat="1" applyFont="1" applyBorder="1"/>
    <xf numFmtId="173" fontId="23" fillId="0" borderId="7" xfId="0" applyNumberFormat="1" applyFont="1" applyBorder="1"/>
    <xf numFmtId="0" fontId="59" fillId="24" borderId="1" xfId="0" applyFont="1" applyFill="1" applyBorder="1"/>
    <xf numFmtId="0" fontId="59" fillId="24" borderId="3" xfId="0" applyFont="1" applyFill="1" applyBorder="1"/>
    <xf numFmtId="0" fontId="59" fillId="24" borderId="4" xfId="0" applyFont="1" applyFill="1" applyBorder="1"/>
    <xf numFmtId="0" fontId="59" fillId="24" borderId="5" xfId="0" applyFont="1" applyFill="1" applyBorder="1"/>
    <xf numFmtId="0" fontId="59" fillId="24" borderId="6" xfId="0" applyFont="1" applyFill="1" applyBorder="1"/>
    <xf numFmtId="0" fontId="59" fillId="24" borderId="8" xfId="0" applyFont="1" applyFill="1" applyBorder="1"/>
    <xf numFmtId="0" fontId="59" fillId="0" borderId="0" xfId="0" applyFont="1"/>
    <xf numFmtId="0" fontId="13" fillId="0" borderId="0" xfId="0" applyFont="1" applyAlignment="1">
      <alignment vertical="top" wrapText="1"/>
    </xf>
    <xf numFmtId="0" fontId="59" fillId="0" borderId="0" xfId="0" applyFont="1" applyAlignment="1">
      <alignment horizontal="right"/>
    </xf>
    <xf numFmtId="0" fontId="60" fillId="0" borderId="9" xfId="0" applyFont="1" applyBorder="1" applyAlignment="1">
      <alignment horizontal="center"/>
    </xf>
    <xf numFmtId="0" fontId="61" fillId="0" borderId="0" xfId="0" applyFont="1" applyAlignment="1">
      <alignment horizontal="center"/>
    </xf>
    <xf numFmtId="3" fontId="23" fillId="12" borderId="9" xfId="1" applyNumberFormat="1" applyFont="1" applyFill="1" applyBorder="1" applyProtection="1"/>
    <xf numFmtId="167" fontId="63" fillId="12" borderId="0" xfId="0" applyNumberFormat="1" applyFont="1" applyFill="1"/>
    <xf numFmtId="4" fontId="63" fillId="12" borderId="0" xfId="0" applyNumberFormat="1" applyFont="1" applyFill="1"/>
    <xf numFmtId="172" fontId="23" fillId="12" borderId="9" xfId="1" applyNumberFormat="1" applyFont="1" applyFill="1" applyBorder="1" applyAlignment="1" applyProtection="1">
      <alignment horizontal="right"/>
    </xf>
    <xf numFmtId="166" fontId="23" fillId="12" borderId="9" xfId="1" applyNumberFormat="1" applyFont="1" applyFill="1" applyBorder="1" applyAlignment="1" applyProtection="1">
      <alignment horizontal="right"/>
    </xf>
    <xf numFmtId="2" fontId="64" fillId="13" borderId="9" xfId="0" applyNumberFormat="1" applyFont="1" applyFill="1" applyBorder="1"/>
    <xf numFmtId="43" fontId="0" fillId="4" borderId="9" xfId="1" applyFont="1" applyFill="1" applyBorder="1" applyAlignment="1" applyProtection="1">
      <alignment wrapText="1"/>
    </xf>
    <xf numFmtId="43" fontId="0" fillId="12" borderId="9" xfId="1" applyFont="1" applyFill="1" applyBorder="1" applyAlignment="1" applyProtection="1">
      <alignment wrapText="1"/>
    </xf>
    <xf numFmtId="43" fontId="0" fillId="12" borderId="9" xfId="0" applyNumberFormat="1" applyFill="1" applyBorder="1"/>
    <xf numFmtId="0" fontId="0" fillId="5" borderId="9" xfId="0" applyFill="1" applyBorder="1" applyAlignment="1">
      <alignment horizontal="right" wrapText="1"/>
    </xf>
    <xf numFmtId="0" fontId="45" fillId="0" borderId="0" xfId="42" applyFont="1" applyAlignment="1">
      <alignment wrapText="1"/>
    </xf>
    <xf numFmtId="0" fontId="57" fillId="0" borderId="0" xfId="0" applyFont="1" applyAlignment="1">
      <alignment wrapText="1"/>
    </xf>
    <xf numFmtId="0" fontId="54" fillId="0" borderId="0" xfId="0" applyFont="1" applyAlignment="1">
      <alignment wrapText="1"/>
    </xf>
    <xf numFmtId="0" fontId="16" fillId="0" borderId="0" xfId="42" applyFont="1" applyAlignment="1">
      <alignment wrapText="1"/>
    </xf>
    <xf numFmtId="0" fontId="4" fillId="0" borderId="0" xfId="42" applyAlignment="1">
      <alignment wrapText="1"/>
    </xf>
    <xf numFmtId="0" fontId="48" fillId="9" borderId="0" xfId="3" applyFont="1" applyFill="1" applyAlignment="1" applyProtection="1">
      <alignment horizontal="left" indent="3"/>
      <protection locked="0"/>
    </xf>
    <xf numFmtId="0" fontId="48" fillId="6" borderId="0" xfId="3" applyFont="1" applyFill="1" applyAlignment="1" applyProtection="1">
      <alignment horizontal="left" indent="3"/>
      <protection locked="0"/>
    </xf>
    <xf numFmtId="0" fontId="48" fillId="7" borderId="0" xfId="3" applyFont="1" applyFill="1" applyAlignment="1" applyProtection="1">
      <alignment horizontal="left" indent="3"/>
      <protection locked="0"/>
    </xf>
    <xf numFmtId="0" fontId="48" fillId="8" borderId="0" xfId="3" applyFont="1" applyFill="1" applyAlignment="1" applyProtection="1">
      <alignment horizontal="left" indent="3"/>
      <protection locked="0"/>
    </xf>
    <xf numFmtId="0" fontId="48" fillId="15" borderId="0" xfId="3" applyFont="1" applyFill="1" applyAlignment="1" applyProtection="1">
      <alignment horizontal="left" indent="3"/>
      <protection locked="0"/>
    </xf>
    <xf numFmtId="0" fontId="0" fillId="0" borderId="0" xfId="0" applyAlignment="1" applyProtection="1">
      <alignment horizontal="left" indent="3"/>
      <protection locked="0"/>
    </xf>
    <xf numFmtId="0" fontId="48" fillId="20" borderId="21" xfId="3" applyFont="1" applyFill="1" applyBorder="1" applyAlignment="1" applyProtection="1">
      <alignment horizontal="left" indent="3"/>
      <protection locked="0"/>
    </xf>
    <xf numFmtId="0" fontId="68" fillId="9" borderId="0" xfId="42" quotePrefix="1" applyFont="1" applyFill="1" applyAlignment="1">
      <alignment wrapText="1"/>
    </xf>
    <xf numFmtId="0" fontId="68" fillId="9" borderId="0" xfId="42" applyFont="1" applyFill="1" applyAlignment="1">
      <alignment vertical="top"/>
    </xf>
    <xf numFmtId="173" fontId="53" fillId="10" borderId="0" xfId="0" applyNumberFormat="1" applyFont="1" applyFill="1"/>
    <xf numFmtId="0" fontId="45" fillId="0" borderId="0" xfId="42" applyFont="1" applyAlignment="1">
      <alignment horizontal="right"/>
    </xf>
    <xf numFmtId="174" fontId="52" fillId="0" borderId="0" xfId="42" applyNumberFormat="1" applyFont="1"/>
    <xf numFmtId="0" fontId="23" fillId="0" borderId="4" xfId="0" applyFont="1" applyBorder="1" applyAlignment="1">
      <alignment horizontal="left" vertical="top" wrapText="1"/>
    </xf>
    <xf numFmtId="0" fontId="25" fillId="0" borderId="6" xfId="0" applyFont="1" applyBorder="1"/>
    <xf numFmtId="0" fontId="25" fillId="0" borderId="4" xfId="0" applyFont="1" applyBorder="1" applyAlignment="1">
      <alignment horizontal="left" indent="1"/>
    </xf>
    <xf numFmtId="0" fontId="23" fillId="0" borderId="0" xfId="0" applyFont="1" applyAlignment="1">
      <alignment horizontal="left" vertical="top" wrapText="1"/>
    </xf>
    <xf numFmtId="0" fontId="0" fillId="0" borderId="7" xfId="0" applyBorder="1"/>
    <xf numFmtId="0" fontId="0" fillId="0" borderId="8" xfId="0" applyBorder="1"/>
    <xf numFmtId="0" fontId="23" fillId="0" borderId="7" xfId="0" applyFont="1" applyBorder="1" applyAlignment="1">
      <alignment wrapText="1"/>
    </xf>
    <xf numFmtId="0" fontId="27" fillId="0" borderId="0" xfId="0" applyFont="1" applyAlignment="1">
      <alignment vertical="top" wrapText="1"/>
    </xf>
    <xf numFmtId="0" fontId="26" fillId="13" borderId="28" xfId="0" applyFont="1" applyFill="1" applyBorder="1" applyAlignment="1">
      <alignment wrapText="1"/>
    </xf>
    <xf numFmtId="0" fontId="26" fillId="25" borderId="29" xfId="0" applyFont="1" applyFill="1" applyBorder="1"/>
    <xf numFmtId="0" fontId="26" fillId="13" borderId="51" xfId="0" applyFont="1" applyFill="1" applyBorder="1"/>
    <xf numFmtId="0" fontId="26" fillId="25" borderId="30" xfId="0" applyFont="1" applyFill="1" applyBorder="1"/>
    <xf numFmtId="0" fontId="65" fillId="0" borderId="4" xfId="0" applyFont="1" applyBorder="1" applyAlignment="1">
      <alignment horizontal="left" indent="1"/>
    </xf>
    <xf numFmtId="0" fontId="23" fillId="0" borderId="4" xfId="0" applyFont="1" applyBorder="1" applyAlignment="1">
      <alignment horizontal="left" indent="1"/>
    </xf>
    <xf numFmtId="0" fontId="23" fillId="0" borderId="0" xfId="0" applyFont="1" applyAlignment="1">
      <alignment vertical="top" wrapText="1"/>
    </xf>
    <xf numFmtId="0" fontId="23" fillId="0" borderId="4" xfId="0" applyFont="1" applyBorder="1" applyAlignment="1">
      <alignment vertical="top" wrapText="1"/>
    </xf>
    <xf numFmtId="0" fontId="25" fillId="0" borderId="4" xfId="0" applyFont="1" applyBorder="1" applyAlignment="1">
      <alignment wrapText="1"/>
    </xf>
    <xf numFmtId="0" fontId="25" fillId="0" borderId="0" xfId="0" applyFont="1" applyAlignment="1">
      <alignment wrapText="1"/>
    </xf>
    <xf numFmtId="0" fontId="30" fillId="13" borderId="0" xfId="0" applyFont="1" applyFill="1" applyAlignment="1">
      <alignment horizontal="left"/>
    </xf>
    <xf numFmtId="0" fontId="23" fillId="0" borderId="9" xfId="0" applyFont="1" applyBorder="1" applyAlignment="1" applyProtection="1">
      <alignment horizontal="right"/>
      <protection locked="0"/>
    </xf>
    <xf numFmtId="0" fontId="70" fillId="11" borderId="9" xfId="0" applyFont="1" applyFill="1" applyBorder="1" applyAlignment="1">
      <alignment horizontal="right" wrapText="1"/>
    </xf>
    <xf numFmtId="170" fontId="70" fillId="11" borderId="9" xfId="0" quotePrefix="1" applyNumberFormat="1" applyFont="1" applyFill="1" applyBorder="1" applyAlignment="1">
      <alignment horizontal="right" wrapText="1"/>
    </xf>
    <xf numFmtId="0" fontId="71" fillId="10" borderId="0" xfId="42" applyFont="1" applyFill="1"/>
    <xf numFmtId="173" fontId="72" fillId="10" borderId="0" xfId="0" applyNumberFormat="1" applyFont="1" applyFill="1"/>
    <xf numFmtId="0" fontId="72" fillId="10" borderId="0" xfId="0" applyFont="1" applyFill="1"/>
    <xf numFmtId="0" fontId="71" fillId="0" borderId="0" xfId="42" applyFont="1"/>
    <xf numFmtId="173" fontId="58" fillId="17" borderId="0" xfId="44" applyNumberFormat="1" applyFont="1" applyFill="1"/>
    <xf numFmtId="173" fontId="58" fillId="21" borderId="0" xfId="44" applyNumberFormat="1" applyFont="1" applyFill="1"/>
    <xf numFmtId="173" fontId="58" fillId="12" borderId="0" xfId="44" applyNumberFormat="1" applyFont="1" applyFill="1"/>
    <xf numFmtId="173" fontId="58" fillId="19" borderId="0" xfId="44" applyNumberFormat="1" applyFont="1" applyFill="1"/>
    <xf numFmtId="0" fontId="73" fillId="0" borderId="0" xfId="44" applyFont="1"/>
    <xf numFmtId="173" fontId="74" fillId="0" borderId="0" xfId="44" applyNumberFormat="1" applyFont="1"/>
    <xf numFmtId="173" fontId="74" fillId="17" borderId="0" xfId="44" applyNumberFormat="1" applyFont="1" applyFill="1"/>
    <xf numFmtId="173" fontId="74" fillId="21" borderId="0" xfId="44" applyNumberFormat="1" applyFont="1" applyFill="1"/>
    <xf numFmtId="173" fontId="74" fillId="12" borderId="0" xfId="44" applyNumberFormat="1" applyFont="1" applyFill="1"/>
    <xf numFmtId="173" fontId="74" fillId="19" borderId="0" xfId="44" applyNumberFormat="1" applyFont="1" applyFill="1"/>
    <xf numFmtId="0" fontId="15" fillId="0" borderId="0" xfId="44" applyAlignment="1">
      <alignment wrapText="1"/>
    </xf>
    <xf numFmtId="0" fontId="68" fillId="23" borderId="0" xfId="42" applyFont="1" applyFill="1" applyAlignment="1">
      <alignment vertical="top"/>
    </xf>
    <xf numFmtId="0" fontId="68" fillId="23" borderId="0" xfId="42" quotePrefix="1" applyFont="1" applyFill="1" applyAlignment="1">
      <alignment wrapText="1"/>
    </xf>
    <xf numFmtId="0" fontId="68" fillId="23" borderId="0" xfId="42" quotePrefix="1" applyFont="1" applyFill="1" applyAlignment="1">
      <alignment horizontal="left" vertical="top" wrapText="1"/>
    </xf>
    <xf numFmtId="0" fontId="45" fillId="23" borderId="0" xfId="42" applyFont="1" applyFill="1" applyAlignment="1">
      <alignment horizontal="right"/>
    </xf>
    <xf numFmtId="0" fontId="0" fillId="23" borderId="0" xfId="0" applyFill="1"/>
    <xf numFmtId="0" fontId="4" fillId="23" borderId="0" xfId="42" applyFill="1"/>
    <xf numFmtId="0" fontId="52" fillId="0" borderId="0" xfId="47" applyFont="1"/>
    <xf numFmtId="0" fontId="45" fillId="0" borderId="0" xfId="47" applyFont="1"/>
    <xf numFmtId="0" fontId="1" fillId="0" borderId="0" xfId="47"/>
    <xf numFmtId="0" fontId="16" fillId="28" borderId="52" xfId="47" applyFont="1" applyFill="1" applyBorder="1" applyAlignment="1">
      <alignment wrapText="1"/>
    </xf>
    <xf numFmtId="0" fontId="16" fillId="29" borderId="52" xfId="47" applyFont="1" applyFill="1" applyBorder="1" applyAlignment="1">
      <alignment wrapText="1"/>
    </xf>
    <xf numFmtId="0" fontId="1" fillId="5" borderId="0" xfId="47" applyFill="1"/>
    <xf numFmtId="0" fontId="1" fillId="9" borderId="0" xfId="47" applyFill="1"/>
    <xf numFmtId="0" fontId="34" fillId="16" borderId="1" xfId="0" applyFont="1" applyFill="1" applyBorder="1" applyAlignment="1">
      <alignment horizontal="left" indent="1"/>
    </xf>
    <xf numFmtId="0" fontId="35" fillId="16" borderId="2" xfId="0" applyFont="1" applyFill="1" applyBorder="1"/>
    <xf numFmtId="167" fontId="34" fillId="16" borderId="2" xfId="0" applyNumberFormat="1" applyFont="1" applyFill="1" applyBorder="1" applyAlignment="1">
      <alignment horizontal="right"/>
    </xf>
    <xf numFmtId="2" fontId="34" fillId="16" borderId="2" xfId="0" applyNumberFormat="1" applyFont="1" applyFill="1" applyBorder="1" applyAlignment="1">
      <alignment horizontal="right"/>
    </xf>
    <xf numFmtId="2" fontId="34" fillId="16" borderId="3" xfId="0" applyNumberFormat="1" applyFont="1" applyFill="1" applyBorder="1" applyAlignment="1">
      <alignment horizontal="right"/>
    </xf>
    <xf numFmtId="0" fontId="34" fillId="16" borderId="6" xfId="0" applyFont="1" applyFill="1" applyBorder="1" applyAlignment="1">
      <alignment horizontal="left" indent="1"/>
    </xf>
    <xf numFmtId="0" fontId="35" fillId="16" borderId="7" xfId="0" applyFont="1" applyFill="1" applyBorder="1"/>
    <xf numFmtId="167" fontId="36" fillId="16" borderId="2" xfId="0" applyNumberFormat="1" applyFont="1" applyFill="1" applyBorder="1" applyAlignment="1">
      <alignment horizontal="right"/>
    </xf>
    <xf numFmtId="2" fontId="36" fillId="16" borderId="2" xfId="0" applyNumberFormat="1" applyFont="1" applyFill="1" applyBorder="1" applyAlignment="1">
      <alignment horizontal="right"/>
    </xf>
    <xf numFmtId="2" fontId="36" fillId="16" borderId="3" xfId="0" applyNumberFormat="1" applyFont="1" applyFill="1" applyBorder="1" applyAlignment="1">
      <alignment horizontal="right"/>
    </xf>
    <xf numFmtId="167" fontId="30" fillId="16" borderId="2" xfId="0" applyNumberFormat="1" applyFont="1" applyFill="1" applyBorder="1" applyAlignment="1">
      <alignment horizontal="right"/>
    </xf>
    <xf numFmtId="2" fontId="30" fillId="16" borderId="2" xfId="0" applyNumberFormat="1" applyFont="1" applyFill="1" applyBorder="1" applyAlignment="1">
      <alignment horizontal="right"/>
    </xf>
    <xf numFmtId="2" fontId="30" fillId="16" borderId="3" xfId="0" applyNumberFormat="1" applyFont="1" applyFill="1" applyBorder="1" applyAlignment="1">
      <alignment horizontal="right"/>
    </xf>
    <xf numFmtId="167" fontId="37" fillId="16" borderId="2" xfId="0" applyNumberFormat="1" applyFont="1" applyFill="1" applyBorder="1" applyAlignment="1">
      <alignment horizontal="right"/>
    </xf>
    <xf numFmtId="2" fontId="37" fillId="16" borderId="2" xfId="0" applyNumberFormat="1" applyFont="1" applyFill="1" applyBorder="1" applyAlignment="1">
      <alignment horizontal="right"/>
    </xf>
    <xf numFmtId="2" fontId="37" fillId="16" borderId="3" xfId="0" applyNumberFormat="1" applyFont="1" applyFill="1" applyBorder="1" applyAlignment="1">
      <alignment horizontal="right"/>
    </xf>
    <xf numFmtId="0" fontId="34" fillId="16" borderId="1" xfId="4" applyFont="1" applyFill="1" applyBorder="1" applyAlignment="1">
      <alignment horizontal="left" indent="1"/>
    </xf>
    <xf numFmtId="0" fontId="35" fillId="16" borderId="2" xfId="4" applyFont="1" applyFill="1" applyBorder="1"/>
    <xf numFmtId="167" fontId="36" fillId="16" borderId="2" xfId="4" applyNumberFormat="1" applyFont="1" applyFill="1" applyBorder="1" applyAlignment="1">
      <alignment horizontal="right"/>
    </xf>
    <xf numFmtId="2" fontId="36" fillId="16" borderId="2" xfId="4" applyNumberFormat="1" applyFont="1" applyFill="1" applyBorder="1" applyAlignment="1">
      <alignment horizontal="right"/>
    </xf>
    <xf numFmtId="2" fontId="36" fillId="16" borderId="3" xfId="4" applyNumberFormat="1" applyFont="1" applyFill="1" applyBorder="1" applyAlignment="1">
      <alignment horizontal="right"/>
    </xf>
    <xf numFmtId="0" fontId="34" fillId="16" borderId="6" xfId="4" applyFont="1" applyFill="1" applyBorder="1" applyAlignment="1">
      <alignment horizontal="left" indent="1"/>
    </xf>
    <xf numFmtId="0" fontId="35" fillId="16" borderId="7" xfId="4" applyFont="1" applyFill="1" applyBorder="1"/>
    <xf numFmtId="43" fontId="36" fillId="16" borderId="7" xfId="1" applyFont="1" applyFill="1" applyBorder="1" applyAlignment="1">
      <alignment horizontal="right"/>
    </xf>
    <xf numFmtId="43" fontId="36" fillId="16" borderId="8" xfId="1" applyFont="1" applyFill="1" applyBorder="1" applyAlignment="1">
      <alignment horizontal="right"/>
    </xf>
    <xf numFmtId="43" fontId="30" fillId="16" borderId="7" xfId="1" applyFont="1" applyFill="1" applyBorder="1" applyAlignment="1" applyProtection="1">
      <alignment horizontal="right"/>
    </xf>
    <xf numFmtId="43" fontId="30" fillId="16" borderId="8" xfId="1" applyFont="1" applyFill="1" applyBorder="1" applyAlignment="1" applyProtection="1">
      <alignment horizontal="right"/>
    </xf>
    <xf numFmtId="43" fontId="37" fillId="16" borderId="7" xfId="1" applyFont="1" applyFill="1" applyBorder="1" applyAlignment="1">
      <alignment horizontal="right"/>
    </xf>
    <xf numFmtId="43" fontId="37" fillId="16" borderId="8" xfId="1" applyFont="1" applyFill="1" applyBorder="1" applyAlignment="1">
      <alignment horizontal="right"/>
    </xf>
    <xf numFmtId="43" fontId="34" fillId="16" borderId="7" xfId="1" applyFont="1" applyFill="1" applyBorder="1" applyAlignment="1">
      <alignment horizontal="right"/>
    </xf>
    <xf numFmtId="43" fontId="34" fillId="16" borderId="8" xfId="1" applyFont="1" applyFill="1" applyBorder="1" applyAlignment="1">
      <alignment horizontal="right"/>
    </xf>
    <xf numFmtId="176" fontId="53" fillId="10" borderId="0" xfId="1" applyNumberFormat="1" applyFont="1" applyFill="1"/>
    <xf numFmtId="176" fontId="72" fillId="10" borderId="0" xfId="1" applyNumberFormat="1" applyFont="1" applyFill="1"/>
    <xf numFmtId="0" fontId="76" fillId="0" borderId="9" xfId="0" applyFont="1" applyBorder="1"/>
    <xf numFmtId="0" fontId="76" fillId="0" borderId="0" xfId="0" applyFont="1"/>
    <xf numFmtId="0" fontId="76" fillId="14" borderId="9" xfId="0" applyFont="1" applyFill="1" applyBorder="1" applyAlignment="1" applyProtection="1">
      <alignment horizontal="right"/>
      <protection locked="0"/>
    </xf>
    <xf numFmtId="0" fontId="76" fillId="14" borderId="9" xfId="4" applyFont="1" applyFill="1" applyBorder="1" applyAlignment="1" applyProtection="1">
      <alignment horizontal="right"/>
      <protection locked="0"/>
    </xf>
    <xf numFmtId="168" fontId="76" fillId="14" borderId="9" xfId="0" applyNumberFormat="1" applyFont="1" applyFill="1" applyBorder="1" applyProtection="1">
      <protection locked="0"/>
    </xf>
    <xf numFmtId="0" fontId="76" fillId="0" borderId="45" xfId="0" applyFont="1" applyBorder="1" applyAlignment="1">
      <alignment horizontal="right"/>
    </xf>
    <xf numFmtId="0" fontId="76" fillId="14" borderId="9" xfId="0" applyFont="1" applyFill="1" applyBorder="1" applyProtection="1">
      <protection locked="0"/>
    </xf>
    <xf numFmtId="0" fontId="39" fillId="0" borderId="0" xfId="0" applyFont="1" applyAlignment="1">
      <alignment horizontal="center"/>
    </xf>
    <xf numFmtId="166" fontId="76" fillId="14" borderId="9" xfId="1" applyNumberFormat="1" applyFont="1" applyFill="1" applyBorder="1" applyAlignment="1" applyProtection="1">
      <alignment horizontal="right"/>
      <protection locked="0"/>
    </xf>
    <xf numFmtId="9" fontId="76" fillId="14" borderId="9" xfId="6" applyFont="1" applyFill="1" applyBorder="1" applyAlignment="1" applyProtection="1">
      <alignment horizontal="right"/>
      <protection locked="0"/>
    </xf>
    <xf numFmtId="165" fontId="76" fillId="14" borderId="9" xfId="0" applyNumberFormat="1" applyFont="1" applyFill="1" applyBorder="1" applyAlignment="1" applyProtection="1">
      <alignment horizontal="right"/>
      <protection locked="0"/>
    </xf>
    <xf numFmtId="170" fontId="76" fillId="14" borderId="9" xfId="4" applyNumberFormat="1" applyFont="1" applyFill="1" applyBorder="1" applyAlignment="1" applyProtection="1">
      <alignment horizontal="right"/>
      <protection locked="0"/>
    </xf>
    <xf numFmtId="0" fontId="76" fillId="22" borderId="9" xfId="0" applyFont="1" applyFill="1" applyBorder="1" applyAlignment="1" applyProtection="1">
      <alignment horizontal="right"/>
      <protection locked="0"/>
    </xf>
    <xf numFmtId="166" fontId="76" fillId="22" borderId="9" xfId="1" applyNumberFormat="1" applyFont="1" applyFill="1" applyBorder="1" applyAlignment="1" applyProtection="1">
      <alignment horizontal="right"/>
      <protection locked="0"/>
    </xf>
    <xf numFmtId="0" fontId="79" fillId="9" borderId="0" xfId="0" applyFont="1" applyFill="1" applyAlignment="1">
      <alignment horizontal="center" vertical="center" wrapText="1"/>
    </xf>
    <xf numFmtId="0" fontId="79" fillId="9" borderId="5" xfId="0" applyFont="1" applyFill="1" applyBorder="1" applyAlignment="1">
      <alignment horizontal="center" vertical="center" wrapText="1"/>
    </xf>
    <xf numFmtId="0" fontId="27" fillId="0" borderId="0" xfId="0" applyFont="1" applyAlignment="1">
      <alignment horizontal="center" vertical="center" wrapText="1"/>
    </xf>
    <xf numFmtId="0" fontId="27" fillId="0" borderId="5" xfId="0" applyFont="1" applyBorder="1" applyAlignment="1">
      <alignment horizontal="center" vertical="center" wrapText="1"/>
    </xf>
    <xf numFmtId="0" fontId="30" fillId="13" borderId="0" xfId="0" applyFont="1" applyFill="1" applyAlignment="1">
      <alignment horizontal="left" indent="1"/>
    </xf>
    <xf numFmtId="0" fontId="53" fillId="0" borderId="18" xfId="0" applyFont="1" applyBorder="1" applyAlignment="1">
      <alignment horizontal="left" vertical="top" wrapText="1"/>
    </xf>
    <xf numFmtId="0" fontId="53" fillId="0" borderId="19" xfId="0" applyFont="1" applyBorder="1" applyAlignment="1">
      <alignment horizontal="left" vertical="top" wrapText="1"/>
    </xf>
    <xf numFmtId="0" fontId="53" fillId="0" borderId="20" xfId="0" applyFont="1" applyBorder="1" applyAlignment="1">
      <alignment horizontal="left" vertical="top" wrapText="1"/>
    </xf>
    <xf numFmtId="0" fontId="53" fillId="0" borderId="13" xfId="0" applyFont="1" applyBorder="1" applyAlignment="1">
      <alignment horizontal="left" vertical="top" wrapText="1"/>
    </xf>
    <xf numFmtId="0" fontId="53" fillId="0" borderId="0" xfId="0" applyFont="1" applyAlignment="1">
      <alignment horizontal="left" vertical="top" wrapText="1"/>
    </xf>
    <xf numFmtId="0" fontId="53" fillId="0" borderId="14" xfId="0" applyFont="1" applyBorder="1" applyAlignment="1">
      <alignment horizontal="left" vertical="top" wrapText="1"/>
    </xf>
    <xf numFmtId="0" fontId="53" fillId="0" borderId="15" xfId="0" applyFont="1" applyBorder="1" applyAlignment="1">
      <alignment horizontal="left" vertical="top" wrapText="1"/>
    </xf>
    <xf numFmtId="0" fontId="53" fillId="0" borderId="16" xfId="0" applyFont="1" applyBorder="1" applyAlignment="1">
      <alignment horizontal="left" vertical="top" wrapText="1"/>
    </xf>
    <xf numFmtId="0" fontId="53" fillId="0" borderId="17" xfId="0" applyFont="1" applyBorder="1" applyAlignment="1">
      <alignment horizontal="left" vertical="top" wrapText="1"/>
    </xf>
    <xf numFmtId="0" fontId="25" fillId="0" borderId="0" xfId="0" applyFont="1" applyAlignment="1">
      <alignment horizontal="center"/>
    </xf>
    <xf numFmtId="0" fontId="23" fillId="0" borderId="4" xfId="0" applyFont="1" applyBorder="1" applyAlignment="1">
      <alignment horizontal="left" vertical="top" wrapText="1"/>
    </xf>
    <xf numFmtId="0" fontId="23" fillId="0" borderId="14" xfId="0" applyFont="1" applyBorder="1" applyAlignment="1">
      <alignment horizontal="left" vertical="top" wrapText="1"/>
    </xf>
    <xf numFmtId="164" fontId="76" fillId="14" borderId="10" xfId="2" applyNumberFormat="1" applyFont="1" applyFill="1" applyBorder="1" applyAlignment="1" applyProtection="1">
      <alignment horizontal="center"/>
      <protection locked="0"/>
    </xf>
    <xf numFmtId="164" fontId="76" fillId="14" borderId="12" xfId="2" applyNumberFormat="1" applyFont="1" applyFill="1" applyBorder="1" applyAlignment="1" applyProtection="1">
      <alignment horizontal="center"/>
      <protection locked="0"/>
    </xf>
    <xf numFmtId="0" fontId="24" fillId="0" borderId="0" xfId="0" applyFont="1" applyAlignment="1" applyProtection="1">
      <alignment horizontal="center"/>
      <protection locked="0"/>
    </xf>
    <xf numFmtId="0" fontId="23" fillId="0" borderId="10" xfId="0" applyFont="1" applyBorder="1" applyAlignment="1" applyProtection="1">
      <alignment horizontal="center"/>
      <protection locked="0"/>
    </xf>
    <xf numFmtId="0" fontId="23" fillId="0" borderId="11" xfId="0" applyFont="1" applyBorder="1" applyAlignment="1" applyProtection="1">
      <alignment horizontal="center"/>
      <protection locked="0"/>
    </xf>
    <xf numFmtId="0" fontId="23" fillId="0" borderId="12" xfId="0" applyFont="1" applyBorder="1" applyAlignment="1" applyProtection="1">
      <alignment horizontal="center"/>
      <protection locked="0"/>
    </xf>
    <xf numFmtId="0" fontId="23" fillId="0" borderId="10" xfId="0" applyFont="1" applyBorder="1" applyAlignment="1">
      <alignment horizontal="center"/>
    </xf>
    <xf numFmtId="0" fontId="23" fillId="0" borderId="11" xfId="0" applyFont="1" applyBorder="1" applyAlignment="1">
      <alignment horizontal="center"/>
    </xf>
    <xf numFmtId="0" fontId="23" fillId="0" borderId="12" xfId="0" applyFont="1" applyBorder="1" applyAlignment="1">
      <alignment horizontal="center"/>
    </xf>
    <xf numFmtId="0" fontId="76" fillId="14" borderId="10" xfId="0" applyFont="1" applyFill="1" applyBorder="1" applyAlignment="1" applyProtection="1">
      <alignment horizontal="left" vertical="top" wrapText="1"/>
      <protection locked="0"/>
    </xf>
    <xf numFmtId="0" fontId="76" fillId="14" borderId="11" xfId="0" applyFont="1" applyFill="1" applyBorder="1" applyAlignment="1" applyProtection="1">
      <alignment horizontal="left" vertical="top" wrapText="1"/>
      <protection locked="0"/>
    </xf>
    <xf numFmtId="0" fontId="76" fillId="14" borderId="12" xfId="0" applyFont="1" applyFill="1" applyBorder="1" applyAlignment="1" applyProtection="1">
      <alignment horizontal="left" vertical="top" wrapText="1"/>
      <protection locked="0"/>
    </xf>
    <xf numFmtId="0" fontId="26" fillId="25" borderId="28" xfId="0" applyFont="1" applyFill="1" applyBorder="1" applyAlignment="1">
      <alignment horizontal="center"/>
    </xf>
    <xf numFmtId="0" fontId="26" fillId="25" borderId="29" xfId="0" applyFont="1" applyFill="1" applyBorder="1" applyAlignment="1">
      <alignment horizontal="center"/>
    </xf>
    <xf numFmtId="0" fontId="26" fillId="25" borderId="30" xfId="0" applyFont="1" applyFill="1" applyBorder="1" applyAlignment="1">
      <alignment horizontal="center"/>
    </xf>
    <xf numFmtId="0" fontId="79" fillId="9" borderId="22" xfId="0" applyFont="1" applyFill="1" applyBorder="1" applyAlignment="1">
      <alignment horizontal="center" vertical="top" wrapText="1"/>
    </xf>
    <xf numFmtId="0" fontId="79" fillId="9" borderId="23" xfId="0" applyFont="1" applyFill="1" applyBorder="1" applyAlignment="1">
      <alignment horizontal="center" vertical="top" wrapText="1"/>
    </xf>
    <xf numFmtId="0" fontId="79" fillId="9" borderId="24" xfId="0" applyFont="1" applyFill="1" applyBorder="1" applyAlignment="1">
      <alignment horizontal="center" vertical="top" wrapText="1"/>
    </xf>
    <xf numFmtId="0" fontId="79" fillId="9" borderId="31" xfId="0" applyFont="1" applyFill="1" applyBorder="1" applyAlignment="1">
      <alignment horizontal="center" vertical="top" wrapText="1"/>
    </xf>
    <xf numFmtId="0" fontId="79" fillId="9" borderId="0" xfId="0" applyFont="1" applyFill="1" applyAlignment="1">
      <alignment horizontal="center" vertical="top" wrapText="1"/>
    </xf>
    <xf numFmtId="0" fontId="79" fillId="9" borderId="32" xfId="0" applyFont="1" applyFill="1" applyBorder="1" applyAlignment="1">
      <alignment horizontal="center" vertical="top" wrapText="1"/>
    </xf>
    <xf numFmtId="0" fontId="79" fillId="9" borderId="25" xfId="0" applyFont="1" applyFill="1" applyBorder="1" applyAlignment="1">
      <alignment horizontal="center" vertical="top" wrapText="1"/>
    </xf>
    <xf numFmtId="0" fontId="79" fillId="9" borderId="26" xfId="0" applyFont="1" applyFill="1" applyBorder="1" applyAlignment="1">
      <alignment horizontal="center" vertical="top" wrapText="1"/>
    </xf>
    <xf numFmtId="0" fontId="79" fillId="9" borderId="27" xfId="0" applyFont="1" applyFill="1" applyBorder="1" applyAlignment="1">
      <alignment horizontal="center" vertical="top" wrapText="1"/>
    </xf>
    <xf numFmtId="0" fontId="11" fillId="0" borderId="0" xfId="3" applyBorder="1" applyAlignment="1">
      <alignment horizontal="center"/>
    </xf>
    <xf numFmtId="0" fontId="20" fillId="25" borderId="22" xfId="0" applyFont="1" applyFill="1" applyBorder="1" applyAlignment="1">
      <alignment horizontal="center"/>
    </xf>
    <xf numFmtId="0" fontId="20" fillId="25" borderId="23" xfId="0" applyFont="1" applyFill="1" applyBorder="1" applyAlignment="1">
      <alignment horizontal="center"/>
    </xf>
    <xf numFmtId="0" fontId="20" fillId="25" borderId="24" xfId="0" applyFont="1" applyFill="1" applyBorder="1" applyAlignment="1">
      <alignment horizontal="center"/>
    </xf>
    <xf numFmtId="0" fontId="21" fillId="25" borderId="25" xfId="0" applyFont="1" applyFill="1" applyBorder="1" applyAlignment="1">
      <alignment horizontal="center"/>
    </xf>
    <xf numFmtId="0" fontId="21" fillId="25" borderId="26" xfId="0" applyFont="1" applyFill="1" applyBorder="1" applyAlignment="1">
      <alignment horizontal="center"/>
    </xf>
    <xf numFmtId="0" fontId="21" fillId="25" borderId="27" xfId="0" applyFont="1" applyFill="1" applyBorder="1" applyAlignment="1">
      <alignment horizontal="center"/>
    </xf>
    <xf numFmtId="0" fontId="76" fillId="14" borderId="10" xfId="0" applyFont="1" applyFill="1" applyBorder="1" applyAlignment="1" applyProtection="1">
      <alignment horizontal="center"/>
      <protection locked="0"/>
    </xf>
    <xf numFmtId="0" fontId="76" fillId="14" borderId="11" xfId="0" applyFont="1" applyFill="1" applyBorder="1" applyAlignment="1" applyProtection="1">
      <alignment horizontal="center"/>
      <protection locked="0"/>
    </xf>
    <xf numFmtId="0" fontId="76" fillId="14" borderId="12" xfId="0" applyFont="1" applyFill="1" applyBorder="1" applyAlignment="1" applyProtection="1">
      <alignment horizontal="center"/>
      <protection locked="0"/>
    </xf>
    <xf numFmtId="0" fontId="47" fillId="19" borderId="10" xfId="0" applyFont="1" applyFill="1" applyBorder="1" applyAlignment="1">
      <alignment horizontal="center"/>
    </xf>
    <xf numFmtId="0" fontId="47" fillId="19" borderId="11" xfId="0" applyFont="1" applyFill="1" applyBorder="1" applyAlignment="1">
      <alignment horizontal="center"/>
    </xf>
    <xf numFmtId="0" fontId="47" fillId="19" borderId="12" xfId="0" applyFont="1" applyFill="1" applyBorder="1" applyAlignment="1">
      <alignment horizontal="center"/>
    </xf>
    <xf numFmtId="169" fontId="76" fillId="14" borderId="10" xfId="0" applyNumberFormat="1" applyFont="1" applyFill="1" applyBorder="1" applyAlignment="1" applyProtection="1">
      <alignment horizontal="center"/>
      <protection locked="0"/>
    </xf>
    <xf numFmtId="169" fontId="76" fillId="14" borderId="11" xfId="0" applyNumberFormat="1" applyFont="1" applyFill="1" applyBorder="1" applyAlignment="1" applyProtection="1">
      <alignment horizontal="center"/>
      <protection locked="0"/>
    </xf>
    <xf numFmtId="169" fontId="76" fillId="14" borderId="12" xfId="0" applyNumberFormat="1" applyFont="1" applyFill="1" applyBorder="1" applyAlignment="1" applyProtection="1">
      <alignment horizontal="center"/>
      <protection locked="0"/>
    </xf>
    <xf numFmtId="0" fontId="77" fillId="14" borderId="10" xfId="3" applyFont="1" applyFill="1" applyBorder="1" applyAlignment="1" applyProtection="1">
      <alignment horizontal="center"/>
      <protection locked="0"/>
    </xf>
    <xf numFmtId="0" fontId="23" fillId="0" borderId="0" xfId="0" applyFont="1" applyAlignment="1">
      <alignment horizontal="left" vertical="top" wrapText="1"/>
    </xf>
    <xf numFmtId="0" fontId="23" fillId="0" borderId="4" xfId="0" applyFont="1" applyBorder="1" applyAlignment="1">
      <alignment horizontal="left" wrapText="1"/>
    </xf>
    <xf numFmtId="0" fontId="23" fillId="0" borderId="0" xfId="0" applyFont="1" applyAlignment="1">
      <alignment horizontal="left" wrapText="1"/>
    </xf>
    <xf numFmtId="0" fontId="23" fillId="0" borderId="6" xfId="0" applyFont="1" applyBorder="1" applyAlignment="1">
      <alignment horizontal="left" wrapText="1"/>
    </xf>
    <xf numFmtId="0" fontId="23" fillId="0" borderId="7" xfId="0" applyFont="1" applyBorder="1" applyAlignment="1">
      <alignment horizontal="left" wrapText="1"/>
    </xf>
    <xf numFmtId="0" fontId="23" fillId="0" borderId="0" xfId="0" applyFont="1" applyAlignment="1">
      <alignment horizontal="center" wrapText="1"/>
    </xf>
    <xf numFmtId="0" fontId="23" fillId="0" borderId="14" xfId="0" applyFont="1" applyBorder="1" applyAlignment="1">
      <alignment horizontal="center" wrapText="1"/>
    </xf>
    <xf numFmtId="0" fontId="13" fillId="0" borderId="0" xfId="0" applyFont="1" applyAlignment="1">
      <alignment horizontal="left" vertical="top" wrapText="1"/>
    </xf>
    <xf numFmtId="0" fontId="79" fillId="9" borderId="22" xfId="0" applyFont="1" applyFill="1" applyBorder="1" applyAlignment="1">
      <alignment horizontal="left" vertical="top" wrapText="1"/>
    </xf>
    <xf numFmtId="0" fontId="79" fillId="9" borderId="23" xfId="0" applyFont="1" applyFill="1" applyBorder="1" applyAlignment="1">
      <alignment horizontal="left" vertical="top" wrapText="1"/>
    </xf>
    <xf numFmtId="0" fontId="79" fillId="9" borderId="24" xfId="0" applyFont="1" applyFill="1" applyBorder="1" applyAlignment="1">
      <alignment horizontal="left" vertical="top" wrapText="1"/>
    </xf>
    <xf numFmtId="0" fontId="79" fillId="9" borderId="31" xfId="0" applyFont="1" applyFill="1" applyBorder="1" applyAlignment="1">
      <alignment horizontal="left" vertical="top" wrapText="1"/>
    </xf>
    <xf numFmtId="0" fontId="79" fillId="9" borderId="0" xfId="0" applyFont="1" applyFill="1" applyAlignment="1">
      <alignment horizontal="left" vertical="top" wrapText="1"/>
    </xf>
    <xf numFmtId="0" fontId="79" fillId="9" borderId="32" xfId="0" applyFont="1" applyFill="1" applyBorder="1" applyAlignment="1">
      <alignment horizontal="left" vertical="top" wrapText="1"/>
    </xf>
    <xf numFmtId="0" fontId="79" fillId="9" borderId="25" xfId="0" applyFont="1" applyFill="1" applyBorder="1" applyAlignment="1">
      <alignment horizontal="left" vertical="top" wrapText="1"/>
    </xf>
    <xf numFmtId="0" fontId="79" fillId="9" borderId="26" xfId="0" applyFont="1" applyFill="1" applyBorder="1" applyAlignment="1">
      <alignment horizontal="left" vertical="top" wrapText="1"/>
    </xf>
    <xf numFmtId="0" fontId="79" fillId="9" borderId="27" xfId="0" applyFont="1" applyFill="1" applyBorder="1" applyAlignment="1">
      <alignment horizontal="left" vertical="top" wrapText="1"/>
    </xf>
    <xf numFmtId="0" fontId="49" fillId="20" borderId="36" xfId="3" applyFont="1" applyFill="1" applyBorder="1" applyAlignment="1" applyProtection="1">
      <alignment horizontal="center"/>
      <protection locked="0"/>
    </xf>
    <xf numFmtId="0" fontId="49" fillId="20" borderId="37" xfId="3" applyFont="1" applyFill="1" applyBorder="1" applyAlignment="1" applyProtection="1">
      <alignment horizontal="center"/>
      <protection locked="0"/>
    </xf>
    <xf numFmtId="0" fontId="49" fillId="20" borderId="38" xfId="3" applyFont="1" applyFill="1" applyBorder="1" applyAlignment="1" applyProtection="1">
      <alignment horizontal="center"/>
      <protection locked="0"/>
    </xf>
    <xf numFmtId="0" fontId="25" fillId="0" borderId="19" xfId="0" applyFont="1" applyBorder="1" applyAlignment="1">
      <alignment horizontal="center"/>
    </xf>
    <xf numFmtId="0" fontId="79" fillId="9" borderId="18" xfId="0" applyFont="1" applyFill="1" applyBorder="1" applyAlignment="1">
      <alignment horizontal="center" vertical="top" wrapText="1"/>
    </xf>
    <xf numFmtId="0" fontId="79" fillId="9" borderId="19" xfId="0" applyFont="1" applyFill="1" applyBorder="1" applyAlignment="1">
      <alignment horizontal="center" vertical="top" wrapText="1"/>
    </xf>
    <xf numFmtId="0" fontId="79" fillId="9" borderId="20" xfId="0" applyFont="1" applyFill="1" applyBorder="1" applyAlignment="1">
      <alignment horizontal="center" vertical="top" wrapText="1"/>
    </xf>
    <xf numFmtId="0" fontId="79" fillId="9" borderId="13" xfId="0" applyFont="1" applyFill="1" applyBorder="1" applyAlignment="1">
      <alignment horizontal="center" vertical="top" wrapText="1"/>
    </xf>
    <xf numFmtId="0" fontId="79" fillId="9" borderId="14" xfId="0" applyFont="1" applyFill="1" applyBorder="1" applyAlignment="1">
      <alignment horizontal="center" vertical="top" wrapText="1"/>
    </xf>
    <xf numFmtId="0" fontId="79" fillId="9" borderId="15" xfId="0" applyFont="1" applyFill="1" applyBorder="1" applyAlignment="1">
      <alignment horizontal="center" vertical="top" wrapText="1"/>
    </xf>
    <xf numFmtId="0" fontId="79" fillId="9" borderId="16" xfId="0" applyFont="1" applyFill="1" applyBorder="1" applyAlignment="1">
      <alignment horizontal="center" vertical="top" wrapText="1"/>
    </xf>
    <xf numFmtId="0" fontId="79" fillId="9" borderId="17" xfId="0" applyFont="1" applyFill="1" applyBorder="1" applyAlignment="1">
      <alignment horizontal="center" vertical="top" wrapText="1"/>
    </xf>
    <xf numFmtId="0" fontId="77" fillId="14" borderId="11" xfId="3" applyFont="1" applyFill="1" applyBorder="1" applyAlignment="1" applyProtection="1">
      <alignment horizontal="center"/>
      <protection locked="0"/>
    </xf>
    <xf numFmtId="0" fontId="77" fillId="14" borderId="12" xfId="3" applyFont="1" applyFill="1" applyBorder="1" applyAlignment="1" applyProtection="1">
      <alignment horizontal="center"/>
      <protection locked="0"/>
    </xf>
    <xf numFmtId="0" fontId="26" fillId="25" borderId="28" xfId="0" applyFont="1" applyFill="1" applyBorder="1" applyAlignment="1">
      <alignment horizontal="center" wrapText="1"/>
    </xf>
    <xf numFmtId="0" fontId="26" fillId="13" borderId="28" xfId="0" applyFont="1" applyFill="1" applyBorder="1" applyAlignment="1">
      <alignment horizontal="center" wrapText="1"/>
    </xf>
    <xf numFmtId="0" fontId="26" fillId="13" borderId="29" xfId="0" applyFont="1" applyFill="1" applyBorder="1" applyAlignment="1">
      <alignment horizontal="center" wrapText="1"/>
    </xf>
    <xf numFmtId="0" fontId="26" fillId="13" borderId="30" xfId="0" applyFont="1" applyFill="1" applyBorder="1" applyAlignment="1">
      <alignment horizontal="center" wrapText="1"/>
    </xf>
    <xf numFmtId="0" fontId="79" fillId="9" borderId="0" xfId="0" applyFont="1" applyFill="1" applyAlignment="1">
      <alignment horizontal="center" vertical="center" wrapText="1"/>
    </xf>
    <xf numFmtId="0" fontId="25" fillId="11" borderId="18" xfId="0" applyFont="1" applyFill="1" applyBorder="1" applyAlignment="1">
      <alignment horizontal="center" vertical="top" wrapText="1"/>
    </xf>
    <xf numFmtId="0" fontId="25" fillId="11" borderId="19" xfId="0" applyFont="1" applyFill="1" applyBorder="1" applyAlignment="1">
      <alignment horizontal="center" vertical="top" wrapText="1"/>
    </xf>
    <xf numFmtId="0" fontId="25" fillId="11" borderId="20" xfId="0" applyFont="1" applyFill="1" applyBorder="1" applyAlignment="1">
      <alignment horizontal="center" vertical="top" wrapText="1"/>
    </xf>
    <xf numFmtId="0" fontId="25" fillId="11" borderId="15" xfId="0" applyFont="1" applyFill="1" applyBorder="1" applyAlignment="1">
      <alignment horizontal="center" vertical="top" wrapText="1"/>
    </xf>
    <xf numFmtId="0" fontId="25" fillId="11" borderId="16" xfId="0" applyFont="1" applyFill="1" applyBorder="1" applyAlignment="1">
      <alignment horizontal="center" vertical="top" wrapText="1"/>
    </xf>
    <xf numFmtId="0" fontId="25" fillId="11" borderId="17" xfId="0" applyFont="1" applyFill="1" applyBorder="1" applyAlignment="1">
      <alignment horizontal="center" vertical="top" wrapText="1"/>
    </xf>
    <xf numFmtId="0" fontId="25" fillId="0" borderId="0" xfId="0" applyFont="1" applyAlignment="1">
      <alignment horizontal="center" wrapText="1"/>
    </xf>
    <xf numFmtId="0" fontId="25" fillId="0" borderId="0" xfId="0" applyFont="1" applyAlignment="1">
      <alignment horizontal="left"/>
    </xf>
    <xf numFmtId="0" fontId="25" fillId="0" borderId="5" xfId="0" applyFont="1" applyBorder="1" applyAlignment="1">
      <alignment horizontal="left"/>
    </xf>
    <xf numFmtId="0" fontId="0" fillId="0" borderId="0" xfId="0" applyAlignment="1">
      <alignment horizontal="left" vertical="top" wrapText="1"/>
    </xf>
    <xf numFmtId="0" fontId="20" fillId="25" borderId="22" xfId="4" applyFont="1" applyFill="1" applyBorder="1" applyAlignment="1">
      <alignment horizontal="center"/>
    </xf>
    <xf numFmtId="0" fontId="20" fillId="25" borderId="23" xfId="4" applyFont="1" applyFill="1" applyBorder="1" applyAlignment="1">
      <alignment horizontal="center"/>
    </xf>
    <xf numFmtId="0" fontId="20" fillId="25" borderId="24" xfId="4" applyFont="1" applyFill="1" applyBorder="1" applyAlignment="1">
      <alignment horizontal="center"/>
    </xf>
    <xf numFmtId="0" fontId="21" fillId="25" borderId="25" xfId="4" applyFont="1" applyFill="1" applyBorder="1" applyAlignment="1">
      <alignment horizontal="center"/>
    </xf>
    <xf numFmtId="0" fontId="21" fillId="25" borderId="26" xfId="4" applyFont="1" applyFill="1" applyBorder="1" applyAlignment="1">
      <alignment horizontal="center"/>
    </xf>
    <xf numFmtId="0" fontId="21" fillId="25" borderId="27" xfId="4" applyFont="1" applyFill="1" applyBorder="1" applyAlignment="1">
      <alignment horizontal="center"/>
    </xf>
    <xf numFmtId="0" fontId="47" fillId="19" borderId="10" xfId="4" applyFont="1" applyFill="1" applyBorder="1" applyAlignment="1">
      <alignment horizontal="center"/>
    </xf>
    <xf numFmtId="0" fontId="47" fillId="19" borderId="11" xfId="4" applyFont="1" applyFill="1" applyBorder="1" applyAlignment="1">
      <alignment horizontal="center"/>
    </xf>
    <xf numFmtId="0" fontId="47" fillId="19" borderId="12" xfId="4" applyFont="1" applyFill="1" applyBorder="1" applyAlignment="1">
      <alignment horizontal="center"/>
    </xf>
    <xf numFmtId="0" fontId="76" fillId="14" borderId="10" xfId="4" applyFont="1" applyFill="1" applyBorder="1" applyAlignment="1" applyProtection="1">
      <alignment horizontal="center"/>
      <protection locked="0"/>
    </xf>
    <xf numFmtId="0" fontId="76" fillId="14" borderId="11" xfId="4" applyFont="1" applyFill="1" applyBorder="1" applyAlignment="1" applyProtection="1">
      <alignment horizontal="center"/>
      <protection locked="0"/>
    </xf>
    <xf numFmtId="0" fontId="76" fillId="14" borderId="12" xfId="4" applyFont="1" applyFill="1" applyBorder="1" applyAlignment="1" applyProtection="1">
      <alignment horizontal="center"/>
      <protection locked="0"/>
    </xf>
    <xf numFmtId="0" fontId="23" fillId="0" borderId="10" xfId="4" applyFont="1" applyBorder="1" applyAlignment="1">
      <alignment horizontal="center"/>
    </xf>
    <xf numFmtId="0" fontId="23" fillId="0" borderId="11" xfId="4" applyFont="1" applyBorder="1" applyAlignment="1">
      <alignment horizontal="center"/>
    </xf>
    <xf numFmtId="0" fontId="23" fillId="0" borderId="12" xfId="4" applyFont="1" applyBorder="1" applyAlignment="1">
      <alignment horizontal="center"/>
    </xf>
    <xf numFmtId="0" fontId="24" fillId="0" borderId="0" xfId="4" applyFont="1" applyAlignment="1" applyProtection="1">
      <alignment horizontal="center"/>
      <protection locked="0"/>
    </xf>
    <xf numFmtId="169" fontId="76" fillId="14" borderId="10" xfId="4" applyNumberFormat="1" applyFont="1" applyFill="1" applyBorder="1" applyAlignment="1" applyProtection="1">
      <alignment horizontal="center"/>
      <protection locked="0"/>
    </xf>
    <xf numFmtId="169" fontId="76" fillId="14" borderId="11" xfId="4" applyNumberFormat="1" applyFont="1" applyFill="1" applyBorder="1" applyAlignment="1" applyProtection="1">
      <alignment horizontal="center"/>
      <protection locked="0"/>
    </xf>
    <xf numFmtId="169" fontId="76" fillId="14" borderId="12" xfId="4" applyNumberFormat="1" applyFont="1" applyFill="1" applyBorder="1" applyAlignment="1" applyProtection="1">
      <alignment horizontal="center"/>
      <protection locked="0"/>
    </xf>
    <xf numFmtId="0" fontId="23" fillId="0" borderId="4" xfId="4" applyFont="1" applyBorder="1" applyAlignment="1">
      <alignment horizontal="left" vertical="top" wrapText="1"/>
    </xf>
    <xf numFmtId="0" fontId="23" fillId="0" borderId="14" xfId="4" applyFont="1" applyBorder="1" applyAlignment="1">
      <alignment horizontal="left" vertical="top" wrapText="1"/>
    </xf>
    <xf numFmtId="0" fontId="25" fillId="0" borderId="4" xfId="4" applyFont="1" applyBorder="1" applyAlignment="1">
      <alignment horizontal="left" wrapText="1" indent="1"/>
    </xf>
    <xf numFmtId="0" fontId="25" fillId="0" borderId="0" xfId="4" applyFont="1" applyAlignment="1">
      <alignment horizontal="left" wrapText="1" indent="1"/>
    </xf>
    <xf numFmtId="0" fontId="23" fillId="0" borderId="0" xfId="4" applyFont="1" applyAlignment="1">
      <alignment horizontal="left" wrapText="1"/>
    </xf>
    <xf numFmtId="0" fontId="25" fillId="0" borderId="19" xfId="4" applyFont="1" applyBorder="1" applyAlignment="1">
      <alignment horizontal="left" wrapText="1" indent="2"/>
    </xf>
    <xf numFmtId="0" fontId="25" fillId="0" borderId="0" xfId="4" applyFont="1" applyAlignment="1">
      <alignment horizontal="left" wrapText="1" indent="2"/>
    </xf>
    <xf numFmtId="0" fontId="24" fillId="0" borderId="47" xfId="0" applyFont="1" applyBorder="1" applyAlignment="1">
      <alignment horizontal="center" wrapText="1"/>
    </xf>
    <xf numFmtId="0" fontId="24" fillId="0" borderId="49" xfId="0" applyFont="1" applyBorder="1" applyAlignment="1">
      <alignment horizontal="center" wrapText="1"/>
    </xf>
    <xf numFmtId="0" fontId="24" fillId="0" borderId="0" xfId="0" applyFont="1" applyAlignment="1">
      <alignment horizontal="center" wrapText="1"/>
    </xf>
    <xf numFmtId="0" fontId="76" fillId="22" borderId="10" xfId="0" applyFont="1" applyFill="1" applyBorder="1" applyAlignment="1" applyProtection="1">
      <alignment horizontal="center" wrapText="1"/>
      <protection locked="0"/>
    </xf>
    <xf numFmtId="0" fontId="76" fillId="22" borderId="12" xfId="0" applyFont="1" applyFill="1" applyBorder="1" applyAlignment="1" applyProtection="1">
      <alignment horizontal="center" wrapText="1"/>
      <protection locked="0"/>
    </xf>
    <xf numFmtId="0" fontId="24" fillId="0" borderId="2" xfId="0" applyFont="1" applyBorder="1" applyAlignment="1">
      <alignment horizontal="center"/>
    </xf>
    <xf numFmtId="0" fontId="26" fillId="0" borderId="28" xfId="0" applyFont="1" applyBorder="1" applyAlignment="1">
      <alignment horizontal="center" wrapText="1"/>
    </xf>
    <xf numFmtId="0" fontId="26" fillId="0" borderId="29" xfId="0" applyFont="1" applyBorder="1" applyAlignment="1">
      <alignment horizontal="center" wrapText="1"/>
    </xf>
    <xf numFmtId="0" fontId="26" fillId="0" borderId="30" xfId="0" applyFont="1" applyBorder="1" applyAlignment="1">
      <alignment horizontal="center" wrapText="1"/>
    </xf>
    <xf numFmtId="0" fontId="24" fillId="0" borderId="0" xfId="0" applyFont="1" applyAlignment="1">
      <alignment horizontal="center"/>
    </xf>
    <xf numFmtId="0" fontId="76" fillId="0" borderId="10" xfId="0" applyFont="1" applyBorder="1" applyAlignment="1">
      <alignment horizontal="center"/>
    </xf>
    <xf numFmtId="0" fontId="76" fillId="0" borderId="11" xfId="0" applyFont="1" applyBorder="1" applyAlignment="1">
      <alignment horizontal="center"/>
    </xf>
    <xf numFmtId="0" fontId="76" fillId="0" borderId="12" xfId="0" applyFont="1" applyBorder="1" applyAlignment="1">
      <alignment horizontal="center"/>
    </xf>
    <xf numFmtId="0" fontId="49" fillId="20" borderId="36" xfId="3" applyFont="1" applyFill="1" applyBorder="1" applyAlignment="1">
      <alignment horizontal="center"/>
    </xf>
    <xf numFmtId="0" fontId="49" fillId="20" borderId="37" xfId="3" applyFont="1" applyFill="1" applyBorder="1" applyAlignment="1">
      <alignment horizontal="center"/>
    </xf>
    <xf numFmtId="0" fontId="49" fillId="20" borderId="38" xfId="3" applyFont="1" applyFill="1" applyBorder="1" applyAlignment="1">
      <alignment horizontal="center"/>
    </xf>
    <xf numFmtId="0" fontId="0" fillId="18" borderId="33" xfId="0" applyFill="1" applyBorder="1"/>
    <xf numFmtId="0" fontId="0" fillId="18" borderId="34" xfId="0" applyFill="1" applyBorder="1"/>
    <xf numFmtId="0" fontId="0" fillId="18" borderId="35" xfId="0" applyFill="1" applyBorder="1"/>
    <xf numFmtId="0" fontId="45" fillId="14" borderId="1" xfId="18" applyFont="1" applyFill="1" applyBorder="1" applyAlignment="1">
      <alignment horizontal="left" vertical="top" wrapText="1"/>
    </xf>
    <xf numFmtId="0" fontId="45" fillId="14" borderId="2" xfId="18" applyFont="1" applyFill="1" applyBorder="1" applyAlignment="1">
      <alignment horizontal="left" vertical="top" wrapText="1"/>
    </xf>
    <xf numFmtId="0" fontId="45" fillId="14" borderId="3" xfId="18" applyFont="1" applyFill="1" applyBorder="1" applyAlignment="1">
      <alignment horizontal="left" vertical="top" wrapText="1"/>
    </xf>
    <xf numFmtId="0" fontId="45" fillId="14" borderId="36" xfId="18" applyFont="1" applyFill="1" applyBorder="1" applyAlignment="1">
      <alignment horizontal="left" vertical="top" wrapText="1"/>
    </xf>
    <xf numFmtId="0" fontId="45" fillId="14" borderId="37" xfId="18" applyFont="1" applyFill="1" applyBorder="1" applyAlignment="1">
      <alignment horizontal="left" vertical="top" wrapText="1"/>
    </xf>
    <xf numFmtId="0" fontId="45" fillId="14" borderId="38" xfId="18" applyFont="1" applyFill="1" applyBorder="1" applyAlignment="1">
      <alignment horizontal="left" vertical="top" wrapText="1"/>
    </xf>
    <xf numFmtId="0" fontId="45" fillId="14" borderId="4" xfId="18" applyFont="1" applyFill="1" applyBorder="1" applyAlignment="1">
      <alignment horizontal="left" vertical="top" wrapText="1"/>
    </xf>
    <xf numFmtId="0" fontId="45" fillId="14" borderId="0" xfId="18" applyFont="1" applyFill="1" applyAlignment="1">
      <alignment horizontal="left" vertical="top" wrapText="1"/>
    </xf>
    <xf numFmtId="0" fontId="45" fillId="14" borderId="5" xfId="18" applyFont="1" applyFill="1" applyBorder="1" applyAlignment="1">
      <alignment horizontal="left" vertical="top" wrapText="1"/>
    </xf>
    <xf numFmtId="0" fontId="45" fillId="14" borderId="6" xfId="18" applyFont="1" applyFill="1" applyBorder="1" applyAlignment="1">
      <alignment horizontal="left" vertical="top" wrapText="1"/>
    </xf>
    <xf numFmtId="0" fontId="45" fillId="14" borderId="7" xfId="18" applyFont="1" applyFill="1" applyBorder="1" applyAlignment="1">
      <alignment horizontal="left" vertical="top" wrapText="1"/>
    </xf>
    <xf numFmtId="0" fontId="45" fillId="14" borderId="8" xfId="18" applyFont="1" applyFill="1" applyBorder="1" applyAlignment="1">
      <alignment horizontal="left" vertical="top" wrapText="1"/>
    </xf>
    <xf numFmtId="0" fontId="68" fillId="9" borderId="0" xfId="42" quotePrefix="1" applyFont="1" applyFill="1" applyAlignment="1">
      <alignment horizontal="left" vertical="top" wrapText="1"/>
    </xf>
    <xf numFmtId="0" fontId="45" fillId="14" borderId="1" xfId="48" applyFont="1" applyFill="1" applyBorder="1" applyAlignment="1">
      <alignment horizontal="left" vertical="top" wrapText="1"/>
    </xf>
    <xf numFmtId="0" fontId="45" fillId="14" borderId="2" xfId="48" applyFont="1" applyFill="1" applyBorder="1" applyAlignment="1">
      <alignment horizontal="left" vertical="top" wrapText="1"/>
    </xf>
    <xf numFmtId="0" fontId="45" fillId="14" borderId="3" xfId="48" applyFont="1" applyFill="1" applyBorder="1" applyAlignment="1">
      <alignment horizontal="left" vertical="top" wrapText="1"/>
    </xf>
    <xf numFmtId="0" fontId="45" fillId="14" borderId="4" xfId="48" applyFont="1" applyFill="1" applyBorder="1" applyAlignment="1">
      <alignment horizontal="left" vertical="top" wrapText="1"/>
    </xf>
    <xf numFmtId="0" fontId="45" fillId="14" borderId="0" xfId="48" applyFont="1" applyFill="1" applyAlignment="1">
      <alignment horizontal="left" vertical="top" wrapText="1"/>
    </xf>
    <xf numFmtId="0" fontId="45" fillId="14" borderId="5" xfId="48" applyFont="1" applyFill="1" applyBorder="1" applyAlignment="1">
      <alignment horizontal="left" vertical="top" wrapText="1"/>
    </xf>
    <xf numFmtId="0" fontId="45" fillId="14" borderId="6" xfId="48" applyFont="1" applyFill="1" applyBorder="1" applyAlignment="1">
      <alignment horizontal="left" vertical="top" wrapText="1"/>
    </xf>
    <xf numFmtId="0" fontId="45" fillId="14" borderId="7" xfId="48" applyFont="1" applyFill="1" applyBorder="1" applyAlignment="1">
      <alignment horizontal="left" vertical="top" wrapText="1"/>
    </xf>
    <xf numFmtId="0" fontId="45" fillId="14" borderId="8" xfId="48" applyFont="1" applyFill="1" applyBorder="1" applyAlignment="1">
      <alignment horizontal="left" vertical="top" wrapText="1"/>
    </xf>
    <xf numFmtId="0" fontId="1" fillId="23" borderId="0" xfId="47" applyFill="1" applyAlignment="1">
      <alignment horizontal="center"/>
    </xf>
    <xf numFmtId="0" fontId="16" fillId="26" borderId="0" xfId="47" applyFont="1" applyFill="1" applyAlignment="1">
      <alignment horizontal="center"/>
    </xf>
    <xf numFmtId="0" fontId="16" fillId="27" borderId="0" xfId="47" applyFont="1" applyFill="1" applyAlignment="1">
      <alignment horizontal="left"/>
    </xf>
    <xf numFmtId="0" fontId="52" fillId="0" borderId="0" xfId="0" applyFont="1"/>
    <xf numFmtId="0" fontId="45" fillId="0" borderId="0" xfId="0" applyFont="1"/>
    <xf numFmtId="166" fontId="0" fillId="0" borderId="0" xfId="1" applyNumberFormat="1" applyFont="1"/>
    <xf numFmtId="170" fontId="0" fillId="30" borderId="0" xfId="0" applyNumberFormat="1" applyFill="1"/>
    <xf numFmtId="43" fontId="0" fillId="0" borderId="0" xfId="1" applyFont="1"/>
    <xf numFmtId="0" fontId="57" fillId="9" borderId="2" xfId="0" applyFont="1" applyFill="1" applyBorder="1" applyAlignment="1">
      <alignment horizontal="center" wrapText="1"/>
    </xf>
  </cellXfs>
  <cellStyles count="50">
    <cellStyle name="Comma" xfId="1" builtinId="3"/>
    <cellStyle name="Comma 2" xfId="9" xr:uid="{00000000-0005-0000-0000-000001000000}"/>
    <cellStyle name="Comma 2 2" xfId="19" xr:uid="{00000000-0005-0000-0000-000002000000}"/>
    <cellStyle name="Comma 3" xfId="20" xr:uid="{00000000-0005-0000-0000-000003000000}"/>
    <cellStyle name="Comma 3 2" xfId="24" xr:uid="{00000000-0005-0000-0000-000004000000}"/>
    <cellStyle name="Comma 3 3" xfId="25" xr:uid="{00000000-0005-0000-0000-000005000000}"/>
    <cellStyle name="Comma 4" xfId="26" xr:uid="{00000000-0005-0000-0000-000006000000}"/>
    <cellStyle name="Comma 5" xfId="43" xr:uid="{00000000-0005-0000-0000-000007000000}"/>
    <cellStyle name="Comma 6" xfId="10" xr:uid="{00000000-0005-0000-0000-000008000000}"/>
    <cellStyle name="Comma 6 2" xfId="21" xr:uid="{00000000-0005-0000-0000-000009000000}"/>
    <cellStyle name="Comma 6 2 2" xfId="27" xr:uid="{00000000-0005-0000-0000-00000A000000}"/>
    <cellStyle name="Comma 6 3" xfId="28" xr:uid="{00000000-0005-0000-0000-00000B000000}"/>
    <cellStyle name="Comma 7" xfId="46" xr:uid="{00000000-0005-0000-0000-00000C000000}"/>
    <cellStyle name="Comma 7 2" xfId="49" xr:uid="{A46BFF1C-A8FE-4E95-9374-515375445E8E}"/>
    <cellStyle name="Currency" xfId="2" builtinId="4"/>
    <cellStyle name="Currency 2" xfId="29" xr:uid="{00000000-0005-0000-0000-00000E000000}"/>
    <cellStyle name="Currency 3" xfId="30" xr:uid="{00000000-0005-0000-0000-00000F000000}"/>
    <cellStyle name="Currency 4" xfId="31" xr:uid="{00000000-0005-0000-0000-000010000000}"/>
    <cellStyle name="Hyperlink" xfId="3" builtinId="8"/>
    <cellStyle name="Hyperlink 2" xfId="32" xr:uid="{00000000-0005-0000-0000-000012000000}"/>
    <cellStyle name="Hyperlink 3" xfId="33" xr:uid="{00000000-0005-0000-0000-000013000000}"/>
    <cellStyle name="Normal" xfId="0" builtinId="0"/>
    <cellStyle name="Normal 10" xfId="11" xr:uid="{00000000-0005-0000-0000-000015000000}"/>
    <cellStyle name="Normal 10 2" xfId="18" xr:uid="{00000000-0005-0000-0000-000016000000}"/>
    <cellStyle name="Normal 10 2 2" xfId="34" xr:uid="{00000000-0005-0000-0000-000017000000}"/>
    <cellStyle name="Normal 10 2 3" xfId="48" xr:uid="{01FE51CC-89E7-4DD1-8983-973BD14C0B73}"/>
    <cellStyle name="Normal 10 3" xfId="35" xr:uid="{00000000-0005-0000-0000-000018000000}"/>
    <cellStyle name="Normal 11" xfId="45" xr:uid="{00000000-0005-0000-0000-000019000000}"/>
    <cellStyle name="Normal 11 2" xfId="47" xr:uid="{C52FCB24-08F3-41A0-B4A4-F0B6C2F8D555}"/>
    <cellStyle name="Normal 2" xfId="4" xr:uid="{00000000-0005-0000-0000-00001A000000}"/>
    <cellStyle name="Normal 2 2" xfId="5" xr:uid="{00000000-0005-0000-0000-00001B000000}"/>
    <cellStyle name="Normal 2 3" xfId="8" xr:uid="{00000000-0005-0000-0000-00001C000000}"/>
    <cellStyle name="Normal 2 4" xfId="40" xr:uid="{00000000-0005-0000-0000-00001D000000}"/>
    <cellStyle name="Normal 2__CMAQ_2012" xfId="36" xr:uid="{00000000-0005-0000-0000-00001E000000}"/>
    <cellStyle name="Normal 3" xfId="7" xr:uid="{00000000-0005-0000-0000-00001F000000}"/>
    <cellStyle name="Normal 3 2" xfId="22" xr:uid="{00000000-0005-0000-0000-000020000000}"/>
    <cellStyle name="Normal 3 2 2" xfId="37" xr:uid="{00000000-0005-0000-0000-000021000000}"/>
    <cellStyle name="Normal 3 3" xfId="38" xr:uid="{00000000-0005-0000-0000-000022000000}"/>
    <cellStyle name="Normal 4" xfId="12" xr:uid="{00000000-0005-0000-0000-000023000000}"/>
    <cellStyle name="Normal 4 2" xfId="44" xr:uid="{00000000-0005-0000-0000-000024000000}"/>
    <cellStyle name="Normal 5" xfId="13" xr:uid="{00000000-0005-0000-0000-000025000000}"/>
    <cellStyle name="Normal 6" xfId="14" xr:uid="{00000000-0005-0000-0000-000026000000}"/>
    <cellStyle name="Normal 7" xfId="23" xr:uid="{00000000-0005-0000-0000-000027000000}"/>
    <cellStyle name="Normal 8" xfId="41" xr:uid="{00000000-0005-0000-0000-000028000000}"/>
    <cellStyle name="Normal 9" xfId="42" xr:uid="{00000000-0005-0000-0000-000029000000}"/>
    <cellStyle name="Percent" xfId="6" builtinId="5"/>
    <cellStyle name="Percent 2" xfId="15" xr:uid="{00000000-0005-0000-0000-00002B000000}"/>
    <cellStyle name="Percent 3" xfId="16" xr:uid="{00000000-0005-0000-0000-00002C000000}"/>
    <cellStyle name="Percent 3 2" xfId="17" xr:uid="{00000000-0005-0000-0000-00002D000000}"/>
    <cellStyle name="Percent 3 3" xfId="39" xr:uid="{00000000-0005-0000-0000-00002E000000}"/>
  </cellStyles>
  <dxfs count="0"/>
  <tableStyles count="0" defaultTableStyle="TableStyleMedium9" defaultPivotStyle="PivotStyleLight16"/>
  <colors>
    <mruColors>
      <color rgb="FF00FFFF"/>
      <color rgb="FFFFCC99"/>
      <color rgb="FFCC0000"/>
      <color rgb="FFFF9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externalLink" Target="externalLinks/externalLink5.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847725</xdr:colOff>
      <xdr:row>1</xdr:row>
      <xdr:rowOff>133350</xdr:rowOff>
    </xdr:from>
    <xdr:to>
      <xdr:col>0</xdr:col>
      <xdr:colOff>6676296</xdr:colOff>
      <xdr:row>48</xdr:row>
      <xdr:rowOff>65732</xdr:rowOff>
    </xdr:to>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47725" y="295275"/>
          <a:ext cx="5828571" cy="7542857"/>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838929</xdr:colOff>
      <xdr:row>54</xdr:row>
      <xdr:rowOff>77143</xdr:rowOff>
    </xdr:from>
    <xdr:to>
      <xdr:col>0</xdr:col>
      <xdr:colOff>6667500</xdr:colOff>
      <xdr:row>94</xdr:row>
      <xdr:rowOff>0</xdr:rowOff>
    </xdr:to>
    <xdr:pic>
      <xdr:nvPicPr>
        <xdr:cNvPr id="3" name="Picture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38929" y="8821093"/>
          <a:ext cx="5828571" cy="6399857"/>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897540</xdr:colOff>
      <xdr:row>105</xdr:row>
      <xdr:rowOff>43962</xdr:rowOff>
    </xdr:from>
    <xdr:to>
      <xdr:col>0</xdr:col>
      <xdr:colOff>6726111</xdr:colOff>
      <xdr:row>144</xdr:row>
      <xdr:rowOff>128012</xdr:rowOff>
    </xdr:to>
    <xdr:pic>
      <xdr:nvPicPr>
        <xdr:cNvPr id="4" name="Picture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97540" y="17046087"/>
          <a:ext cx="5828571" cy="6399125"/>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1029429</xdr:colOff>
      <xdr:row>154</xdr:row>
      <xdr:rowOff>0</xdr:rowOff>
    </xdr:from>
    <xdr:to>
      <xdr:col>0</xdr:col>
      <xdr:colOff>6858000</xdr:colOff>
      <xdr:row>193</xdr:row>
      <xdr:rowOff>113357</xdr:rowOff>
    </xdr:to>
    <xdr:pic>
      <xdr:nvPicPr>
        <xdr:cNvPr id="5" name="Picture 4">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29429" y="24936450"/>
          <a:ext cx="5828571" cy="6428432"/>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1029429</xdr:colOff>
      <xdr:row>204</xdr:row>
      <xdr:rowOff>0</xdr:rowOff>
    </xdr:from>
    <xdr:to>
      <xdr:col>0</xdr:col>
      <xdr:colOff>6858000</xdr:colOff>
      <xdr:row>243</xdr:row>
      <xdr:rowOff>113357</xdr:rowOff>
    </xdr:to>
    <xdr:pic>
      <xdr:nvPicPr>
        <xdr:cNvPr id="6" name="Picture 5">
          <a:extLst>
            <a:ext uri="{FF2B5EF4-FFF2-40B4-BE49-F238E27FC236}">
              <a16:creationId xmlns:a16="http://schemas.microsoft.com/office/drawing/2014/main" id="{00000000-0008-0000-14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29429" y="33032700"/>
          <a:ext cx="5828571" cy="6428432"/>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1029429</xdr:colOff>
      <xdr:row>255</xdr:row>
      <xdr:rowOff>0</xdr:rowOff>
    </xdr:from>
    <xdr:to>
      <xdr:col>0</xdr:col>
      <xdr:colOff>6858000</xdr:colOff>
      <xdr:row>294</xdr:row>
      <xdr:rowOff>113357</xdr:rowOff>
    </xdr:to>
    <xdr:pic>
      <xdr:nvPicPr>
        <xdr:cNvPr id="7" name="Picture 6">
          <a:extLst>
            <a:ext uri="{FF2B5EF4-FFF2-40B4-BE49-F238E27FC236}">
              <a16:creationId xmlns:a16="http://schemas.microsoft.com/office/drawing/2014/main" id="{00000000-0008-0000-14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029429" y="41290875"/>
          <a:ext cx="5828571" cy="6428432"/>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934179</xdr:colOff>
      <xdr:row>304</xdr:row>
      <xdr:rowOff>77143</xdr:rowOff>
    </xdr:from>
    <xdr:to>
      <xdr:col>0</xdr:col>
      <xdr:colOff>6762750</xdr:colOff>
      <xdr:row>344</xdr:row>
      <xdr:rowOff>0</xdr:rowOff>
    </xdr:to>
    <xdr:pic>
      <xdr:nvPicPr>
        <xdr:cNvPr id="8" name="Picture 7">
          <a:extLst>
            <a:ext uri="{FF2B5EF4-FFF2-40B4-BE49-F238E27FC236}">
              <a16:creationId xmlns:a16="http://schemas.microsoft.com/office/drawing/2014/main" id="{00000000-0008-0000-14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934179" y="49302343"/>
          <a:ext cx="5828571" cy="6399857"/>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838929</xdr:colOff>
      <xdr:row>353</xdr:row>
      <xdr:rowOff>77143</xdr:rowOff>
    </xdr:from>
    <xdr:to>
      <xdr:col>0</xdr:col>
      <xdr:colOff>6667500</xdr:colOff>
      <xdr:row>393</xdr:row>
      <xdr:rowOff>0</xdr:rowOff>
    </xdr:to>
    <xdr:pic>
      <xdr:nvPicPr>
        <xdr:cNvPr id="9" name="Picture 8">
          <a:extLst>
            <a:ext uri="{FF2B5EF4-FFF2-40B4-BE49-F238E27FC236}">
              <a16:creationId xmlns:a16="http://schemas.microsoft.com/office/drawing/2014/main" id="{00000000-0008-0000-1400-000009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838929" y="57236668"/>
          <a:ext cx="5828571" cy="6399857"/>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934179</xdr:colOff>
      <xdr:row>404</xdr:row>
      <xdr:rowOff>77143</xdr:rowOff>
    </xdr:from>
    <xdr:to>
      <xdr:col>0</xdr:col>
      <xdr:colOff>6762750</xdr:colOff>
      <xdr:row>444</xdr:row>
      <xdr:rowOff>0</xdr:rowOff>
    </xdr:to>
    <xdr:pic>
      <xdr:nvPicPr>
        <xdr:cNvPr id="10" name="Picture 9">
          <a:extLst>
            <a:ext uri="{FF2B5EF4-FFF2-40B4-BE49-F238E27FC236}">
              <a16:creationId xmlns:a16="http://schemas.microsoft.com/office/drawing/2014/main" id="{00000000-0008-0000-1400-00000A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934179" y="65494843"/>
          <a:ext cx="5828571" cy="6399857"/>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934179</xdr:colOff>
      <xdr:row>454</xdr:row>
      <xdr:rowOff>77143</xdr:rowOff>
    </xdr:from>
    <xdr:to>
      <xdr:col>0</xdr:col>
      <xdr:colOff>6762750</xdr:colOff>
      <xdr:row>494</xdr:row>
      <xdr:rowOff>0</xdr:rowOff>
    </xdr:to>
    <xdr:pic>
      <xdr:nvPicPr>
        <xdr:cNvPr id="11" name="Picture 10">
          <a:extLst>
            <a:ext uri="{FF2B5EF4-FFF2-40B4-BE49-F238E27FC236}">
              <a16:creationId xmlns:a16="http://schemas.microsoft.com/office/drawing/2014/main" id="{00000000-0008-0000-1400-00000B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934179" y="73591093"/>
          <a:ext cx="5828571" cy="6399857"/>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1124679</xdr:colOff>
      <xdr:row>505</xdr:row>
      <xdr:rowOff>0</xdr:rowOff>
    </xdr:from>
    <xdr:to>
      <xdr:col>0</xdr:col>
      <xdr:colOff>6953250</xdr:colOff>
      <xdr:row>544</xdr:row>
      <xdr:rowOff>113357</xdr:rowOff>
    </xdr:to>
    <xdr:pic>
      <xdr:nvPicPr>
        <xdr:cNvPr id="12" name="Picture 11">
          <a:extLst>
            <a:ext uri="{FF2B5EF4-FFF2-40B4-BE49-F238E27FC236}">
              <a16:creationId xmlns:a16="http://schemas.microsoft.com/office/drawing/2014/main" id="{00000000-0008-0000-1400-00000C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124679" y="81772125"/>
          <a:ext cx="5828571" cy="6428432"/>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1219929</xdr:colOff>
      <xdr:row>554</xdr:row>
      <xdr:rowOff>77143</xdr:rowOff>
    </xdr:from>
    <xdr:to>
      <xdr:col>0</xdr:col>
      <xdr:colOff>7048500</xdr:colOff>
      <xdr:row>594</xdr:row>
      <xdr:rowOff>0</xdr:rowOff>
    </xdr:to>
    <xdr:pic>
      <xdr:nvPicPr>
        <xdr:cNvPr id="13" name="Picture 12">
          <a:extLst>
            <a:ext uri="{FF2B5EF4-FFF2-40B4-BE49-F238E27FC236}">
              <a16:creationId xmlns:a16="http://schemas.microsoft.com/office/drawing/2014/main" id="{00000000-0008-0000-1400-00000D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219929" y="89783593"/>
          <a:ext cx="5828571" cy="6399857"/>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1124679</xdr:colOff>
      <xdr:row>605</xdr:row>
      <xdr:rowOff>0</xdr:rowOff>
    </xdr:from>
    <xdr:to>
      <xdr:col>0</xdr:col>
      <xdr:colOff>6953250</xdr:colOff>
      <xdr:row>644</xdr:row>
      <xdr:rowOff>113357</xdr:rowOff>
    </xdr:to>
    <xdr:pic>
      <xdr:nvPicPr>
        <xdr:cNvPr id="14" name="Picture 13">
          <a:extLst>
            <a:ext uri="{FF2B5EF4-FFF2-40B4-BE49-F238E27FC236}">
              <a16:creationId xmlns:a16="http://schemas.microsoft.com/office/drawing/2014/main" id="{00000000-0008-0000-1400-00000E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124679" y="97964625"/>
          <a:ext cx="5828571" cy="6428432"/>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1124679</xdr:colOff>
      <xdr:row>654</xdr:row>
      <xdr:rowOff>77143</xdr:rowOff>
    </xdr:from>
    <xdr:to>
      <xdr:col>0</xdr:col>
      <xdr:colOff>6953250</xdr:colOff>
      <xdr:row>694</xdr:row>
      <xdr:rowOff>0</xdr:rowOff>
    </xdr:to>
    <xdr:pic>
      <xdr:nvPicPr>
        <xdr:cNvPr id="15" name="Picture 14">
          <a:extLst>
            <a:ext uri="{FF2B5EF4-FFF2-40B4-BE49-F238E27FC236}">
              <a16:creationId xmlns:a16="http://schemas.microsoft.com/office/drawing/2014/main" id="{00000000-0008-0000-1400-00000F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124679" y="105976093"/>
          <a:ext cx="5828571" cy="6399857"/>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1029429</xdr:colOff>
      <xdr:row>705</xdr:row>
      <xdr:rowOff>77143</xdr:rowOff>
    </xdr:from>
    <xdr:to>
      <xdr:col>0</xdr:col>
      <xdr:colOff>6858000</xdr:colOff>
      <xdr:row>745</xdr:row>
      <xdr:rowOff>0</xdr:rowOff>
    </xdr:to>
    <xdr:pic>
      <xdr:nvPicPr>
        <xdr:cNvPr id="16" name="Picture 15">
          <a:extLst>
            <a:ext uri="{FF2B5EF4-FFF2-40B4-BE49-F238E27FC236}">
              <a16:creationId xmlns:a16="http://schemas.microsoft.com/office/drawing/2014/main" id="{00000000-0008-0000-1400-000010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1029429" y="114234268"/>
          <a:ext cx="5828571" cy="6399857"/>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952500</xdr:colOff>
      <xdr:row>755</xdr:row>
      <xdr:rowOff>0</xdr:rowOff>
    </xdr:from>
    <xdr:to>
      <xdr:col>0</xdr:col>
      <xdr:colOff>6781071</xdr:colOff>
      <xdr:row>794</xdr:row>
      <xdr:rowOff>113357</xdr:rowOff>
    </xdr:to>
    <xdr:pic>
      <xdr:nvPicPr>
        <xdr:cNvPr id="17" name="Picture 16">
          <a:extLst>
            <a:ext uri="{FF2B5EF4-FFF2-40B4-BE49-F238E27FC236}">
              <a16:creationId xmlns:a16="http://schemas.microsoft.com/office/drawing/2014/main" id="{00000000-0008-0000-1400-000011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952500" y="122253375"/>
          <a:ext cx="5828571" cy="6428432"/>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838929</xdr:colOff>
      <xdr:row>806</xdr:row>
      <xdr:rowOff>0</xdr:rowOff>
    </xdr:from>
    <xdr:to>
      <xdr:col>0</xdr:col>
      <xdr:colOff>6667500</xdr:colOff>
      <xdr:row>845</xdr:row>
      <xdr:rowOff>113357</xdr:rowOff>
    </xdr:to>
    <xdr:pic>
      <xdr:nvPicPr>
        <xdr:cNvPr id="18" name="Picture 17">
          <a:extLst>
            <a:ext uri="{FF2B5EF4-FFF2-40B4-BE49-F238E27FC236}">
              <a16:creationId xmlns:a16="http://schemas.microsoft.com/office/drawing/2014/main" id="{00000000-0008-0000-1400-000012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838929" y="130511550"/>
          <a:ext cx="5828571" cy="6428432"/>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1219929</xdr:colOff>
      <xdr:row>855</xdr:row>
      <xdr:rowOff>0</xdr:rowOff>
    </xdr:from>
    <xdr:to>
      <xdr:col>0</xdr:col>
      <xdr:colOff>7048500</xdr:colOff>
      <xdr:row>894</xdr:row>
      <xdr:rowOff>113357</xdr:rowOff>
    </xdr:to>
    <xdr:pic>
      <xdr:nvPicPr>
        <xdr:cNvPr id="19" name="Picture 18">
          <a:extLst>
            <a:ext uri="{FF2B5EF4-FFF2-40B4-BE49-F238E27FC236}">
              <a16:creationId xmlns:a16="http://schemas.microsoft.com/office/drawing/2014/main" id="{00000000-0008-0000-1400-000013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219929" y="138445875"/>
          <a:ext cx="5828571" cy="6428432"/>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1124679</xdr:colOff>
      <xdr:row>904</xdr:row>
      <xdr:rowOff>77143</xdr:rowOff>
    </xdr:from>
    <xdr:to>
      <xdr:col>0</xdr:col>
      <xdr:colOff>6953250</xdr:colOff>
      <xdr:row>943</xdr:row>
      <xdr:rowOff>161192</xdr:rowOff>
    </xdr:to>
    <xdr:pic>
      <xdr:nvPicPr>
        <xdr:cNvPr id="20" name="Picture 19">
          <a:extLst>
            <a:ext uri="{FF2B5EF4-FFF2-40B4-BE49-F238E27FC236}">
              <a16:creationId xmlns:a16="http://schemas.microsoft.com/office/drawing/2014/main" id="{00000000-0008-0000-1400-000014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1124679" y="146457343"/>
          <a:ext cx="5828571" cy="6399124"/>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1029429</xdr:colOff>
      <xdr:row>956</xdr:row>
      <xdr:rowOff>0</xdr:rowOff>
    </xdr:from>
    <xdr:to>
      <xdr:col>0</xdr:col>
      <xdr:colOff>6858000</xdr:colOff>
      <xdr:row>995</xdr:row>
      <xdr:rowOff>113357</xdr:rowOff>
    </xdr:to>
    <xdr:pic>
      <xdr:nvPicPr>
        <xdr:cNvPr id="21" name="Picture 20">
          <a:extLst>
            <a:ext uri="{FF2B5EF4-FFF2-40B4-BE49-F238E27FC236}">
              <a16:creationId xmlns:a16="http://schemas.microsoft.com/office/drawing/2014/main" id="{00000000-0008-0000-1400-000015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1029429" y="154800300"/>
          <a:ext cx="5828571" cy="6428432"/>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838929</xdr:colOff>
      <xdr:row>1004</xdr:row>
      <xdr:rowOff>0</xdr:rowOff>
    </xdr:from>
    <xdr:to>
      <xdr:col>0</xdr:col>
      <xdr:colOff>6667500</xdr:colOff>
      <xdr:row>1043</xdr:row>
      <xdr:rowOff>113357</xdr:rowOff>
    </xdr:to>
    <xdr:pic>
      <xdr:nvPicPr>
        <xdr:cNvPr id="22" name="Picture 21">
          <a:extLst>
            <a:ext uri="{FF2B5EF4-FFF2-40B4-BE49-F238E27FC236}">
              <a16:creationId xmlns:a16="http://schemas.microsoft.com/office/drawing/2014/main" id="{00000000-0008-0000-1400-000016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838929" y="162572700"/>
          <a:ext cx="5828571" cy="6428432"/>
        </a:xfrm>
        <a:prstGeom prst="rect">
          <a:avLst/>
        </a:prstGeom>
        <a:effectLst>
          <a:outerShdw blurRad="50800" dist="38100" dir="2700000" algn="tl" rotWithShape="0">
            <a:prstClr val="black">
              <a:alpha val="40000"/>
            </a:prstClr>
          </a:outerShdw>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_MOVESdata\MOVES%20Tools\Inventory%20vs%20Rates\Rates%20Lookup.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ip/Documents/_WFRCdata/CMAQ/2023-2028/Web%20Form/CMAQ%20Forms%202022-2027-unprotected.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erver1\Volumef\SHARED\KIP\_Conform\CMAQ2019\CMAQ_SL2026_Veh_MY_DAQIM_T3_OUT.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_Data\CMAQ\Web%20Forms\CMAQ%20Web%20Forms%202015\CMAQ%20Emissions%20Analysis%20Forms%20201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_Data\MOVES%20Inputs\Inventory%20vs%20Emission%20Rat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Inventory"/>
      <sheetName val="Rate_Art"/>
      <sheetName val="Rate_Fwy"/>
      <sheetName val="Rate_Loc"/>
      <sheetName val="Rate_Veh"/>
      <sheetName val="Rate_Pro"/>
      <sheetName val="xHour"/>
      <sheetName val="xSpeed"/>
      <sheetName val="xVeh"/>
      <sheetName val="xRoad"/>
      <sheetName val="xPop"/>
      <sheetName val="Decoder"/>
    </sheetNames>
    <sheetDataSet>
      <sheetData sheetId="0">
        <row r="5">
          <cell r="M5" t="str">
            <v>CO</v>
          </cell>
          <cell r="N5">
            <v>56974749.723147169</v>
          </cell>
          <cell r="O5">
            <v>22119482.184194818</v>
          </cell>
          <cell r="Q5" t="str">
            <v>CO</v>
          </cell>
          <cell r="R5">
            <v>57405936.002593949</v>
          </cell>
          <cell r="S5">
            <v>19095101.886551023</v>
          </cell>
          <cell r="U5" t="str">
            <v>CO</v>
          </cell>
          <cell r="V5">
            <v>42197176.724348225</v>
          </cell>
          <cell r="W5">
            <v>10469486.423494862</v>
          </cell>
          <cell r="Y5" t="str">
            <v>CO</v>
          </cell>
          <cell r="Z5">
            <v>213753710.07841206</v>
          </cell>
        </row>
        <row r="6">
          <cell r="M6">
            <v>1</v>
          </cell>
          <cell r="N6">
            <v>56961659.948697947</v>
          </cell>
          <cell r="O6">
            <v>11059741.092097409</v>
          </cell>
          <cell r="Q6">
            <v>1</v>
          </cell>
          <cell r="R6">
            <v>57395422.551223733</v>
          </cell>
          <cell r="S6">
            <v>9547550.9432755113</v>
          </cell>
          <cell r="U6">
            <v>1</v>
          </cell>
          <cell r="V6">
            <v>42189845.855664618</v>
          </cell>
          <cell r="W6">
            <v>5234743.2117474312</v>
          </cell>
          <cell r="Y6">
            <v>2</v>
          </cell>
          <cell r="Z6">
            <v>213117953.172739</v>
          </cell>
        </row>
        <row r="7">
          <cell r="M7">
            <v>15</v>
          </cell>
          <cell r="N7">
            <v>13089.774449224436</v>
          </cell>
          <cell r="O7">
            <v>11059741.092097409</v>
          </cell>
          <cell r="Q7">
            <v>15</v>
          </cell>
          <cell r="R7">
            <v>10513.45137021984</v>
          </cell>
          <cell r="S7">
            <v>9547550.9432755113</v>
          </cell>
          <cell r="U7">
            <v>15</v>
          </cell>
          <cell r="V7">
            <v>7330.8686836032111</v>
          </cell>
          <cell r="W7">
            <v>5234743.2117474312</v>
          </cell>
          <cell r="Y7">
            <v>16</v>
          </cell>
          <cell r="Z7">
            <v>27419.175263230616</v>
          </cell>
        </row>
        <row r="8">
          <cell r="M8" t="str">
            <v>Nox</v>
          </cell>
          <cell r="N8">
            <v>14539738.169752315</v>
          </cell>
          <cell r="O8">
            <v>22119482.184194818</v>
          </cell>
          <cell r="Q8" t="str">
            <v>Nox</v>
          </cell>
          <cell r="R8">
            <v>12526205.020021394</v>
          </cell>
          <cell r="S8">
            <v>19095101.886551023</v>
          </cell>
          <cell r="U8" t="str">
            <v>Nox</v>
          </cell>
          <cell r="V8">
            <v>5756490.9425213048</v>
          </cell>
          <cell r="W8">
            <v>10469486.423494862</v>
          </cell>
          <cell r="Y8">
            <v>17</v>
          </cell>
          <cell r="Z8">
            <v>1229.9821800264767</v>
          </cell>
        </row>
        <row r="9">
          <cell r="M9">
            <v>1</v>
          </cell>
          <cell r="N9">
            <v>14536172.508685024</v>
          </cell>
          <cell r="O9">
            <v>11059741.092097409</v>
          </cell>
          <cell r="Q9">
            <v>1</v>
          </cell>
          <cell r="R9">
            <v>12523384.743706452</v>
          </cell>
          <cell r="S9">
            <v>9547550.9432755113</v>
          </cell>
          <cell r="U9">
            <v>1</v>
          </cell>
          <cell r="V9">
            <v>5755641.7316729138</v>
          </cell>
          <cell r="W9">
            <v>5234743.2117474312</v>
          </cell>
          <cell r="Y9">
            <v>90</v>
          </cell>
          <cell r="Z9">
            <v>607107.74822980096</v>
          </cell>
        </row>
        <row r="10">
          <cell r="M10">
            <v>15</v>
          </cell>
          <cell r="N10">
            <v>3565.661067289866</v>
          </cell>
          <cell r="O10">
            <v>11059741.092097409</v>
          </cell>
          <cell r="Q10">
            <v>15</v>
          </cell>
          <cell r="R10">
            <v>2820.2763149423099</v>
          </cell>
          <cell r="S10">
            <v>9547550.9432755113</v>
          </cell>
          <cell r="U10">
            <v>15</v>
          </cell>
          <cell r="V10">
            <v>849.21084839084665</v>
          </cell>
          <cell r="W10">
            <v>5234743.2117474312</v>
          </cell>
          <cell r="Y10" t="str">
            <v>Nox</v>
          </cell>
          <cell r="Z10">
            <v>9066697.3274615277</v>
          </cell>
        </row>
        <row r="11">
          <cell r="M11" t="str">
            <v>PM2.5_Brk</v>
          </cell>
          <cell r="N11">
            <v>79100.630850729591</v>
          </cell>
          <cell r="O11">
            <v>11059741.092097409</v>
          </cell>
          <cell r="Q11" t="str">
            <v>PM2.5_Brk</v>
          </cell>
          <cell r="R11">
            <v>10623.560995057363</v>
          </cell>
          <cell r="S11">
            <v>9547550.9432755113</v>
          </cell>
          <cell r="U11" t="str">
            <v>PM2.5_Brk</v>
          </cell>
          <cell r="V11">
            <v>74082.431357471345</v>
          </cell>
          <cell r="W11">
            <v>5234743.2117474312</v>
          </cell>
          <cell r="Y11">
            <v>2</v>
          </cell>
          <cell r="Z11">
            <v>7220055.0643851692</v>
          </cell>
        </row>
        <row r="12">
          <cell r="M12">
            <v>9</v>
          </cell>
          <cell r="N12">
            <v>79100.630850729591</v>
          </cell>
          <cell r="O12">
            <v>11059741.092097409</v>
          </cell>
          <cell r="Q12">
            <v>9</v>
          </cell>
          <cell r="R12">
            <v>10623.560995057363</v>
          </cell>
          <cell r="S12">
            <v>9547550.9432755113</v>
          </cell>
          <cell r="U12">
            <v>9</v>
          </cell>
          <cell r="V12">
            <v>74082.431357471345</v>
          </cell>
          <cell r="W12">
            <v>5234743.2117474312</v>
          </cell>
          <cell r="Y12">
            <v>16</v>
          </cell>
          <cell r="Z12">
            <v>356.35685689370445</v>
          </cell>
        </row>
        <row r="13">
          <cell r="M13" t="str">
            <v>PM2.5_EC</v>
          </cell>
          <cell r="N13">
            <v>333634.77560107654</v>
          </cell>
          <cell r="O13">
            <v>22119482.184194818</v>
          </cell>
          <cell r="Q13" t="str">
            <v>PM2.5_EC</v>
          </cell>
          <cell r="R13">
            <v>246644.39317212664</v>
          </cell>
          <cell r="S13">
            <v>19095101.886551023</v>
          </cell>
          <cell r="U13" t="str">
            <v>PM2.5_EC</v>
          </cell>
          <cell r="V13">
            <v>73702.597538706323</v>
          </cell>
          <cell r="W13">
            <v>10469486.423494862</v>
          </cell>
          <cell r="Y13">
            <v>17</v>
          </cell>
          <cell r="Z13">
            <v>642.7310464476069</v>
          </cell>
        </row>
        <row r="14">
          <cell r="M14">
            <v>1</v>
          </cell>
          <cell r="N14">
            <v>281635.64945585496</v>
          </cell>
          <cell r="O14">
            <v>11059741.092097409</v>
          </cell>
          <cell r="Q14">
            <v>1</v>
          </cell>
          <cell r="R14">
            <v>211007.29061338762</v>
          </cell>
          <cell r="S14">
            <v>9547550.9432755113</v>
          </cell>
          <cell r="U14">
            <v>1</v>
          </cell>
          <cell r="V14">
            <v>64212.039552639159</v>
          </cell>
          <cell r="W14">
            <v>5234743.2117474312</v>
          </cell>
          <cell r="Y14">
            <v>90</v>
          </cell>
          <cell r="Z14">
            <v>1845643.1751730179</v>
          </cell>
        </row>
        <row r="15">
          <cell r="M15">
            <v>15</v>
          </cell>
          <cell r="N15">
            <v>51999.126145221613</v>
          </cell>
          <cell r="O15">
            <v>11059741.092097409</v>
          </cell>
          <cell r="Q15">
            <v>15</v>
          </cell>
          <cell r="R15">
            <v>35637.102558739025</v>
          </cell>
          <cell r="S15">
            <v>9547550.9432755113</v>
          </cell>
          <cell r="U15">
            <v>15</v>
          </cell>
          <cell r="V15">
            <v>9490.557986067166</v>
          </cell>
          <cell r="W15">
            <v>5234743.2117474312</v>
          </cell>
          <cell r="Y15" t="str">
            <v>PM2.5_EC</v>
          </cell>
          <cell r="Z15">
            <v>93088.037843514583</v>
          </cell>
        </row>
        <row r="16">
          <cell r="M16" t="str">
            <v>PM2.5_OC</v>
          </cell>
          <cell r="N16">
            <v>278273.55124238692</v>
          </cell>
          <cell r="O16">
            <v>22119482.184194818</v>
          </cell>
          <cell r="Q16" t="str">
            <v>PM2.5_OC</v>
          </cell>
          <cell r="R16">
            <v>307736.20392774243</v>
          </cell>
          <cell r="S16">
            <v>19095101.886551023</v>
          </cell>
          <cell r="U16" t="str">
            <v>PM2.5_OC</v>
          </cell>
          <cell r="V16">
            <v>180461.57577538266</v>
          </cell>
          <cell r="W16">
            <v>10469486.423494862</v>
          </cell>
          <cell r="Y16">
            <v>2</v>
          </cell>
          <cell r="Z16">
            <v>87265.368440458464</v>
          </cell>
        </row>
        <row r="17">
          <cell r="M17">
            <v>1</v>
          </cell>
          <cell r="N17">
            <v>260019.45302420171</v>
          </cell>
          <cell r="O17">
            <v>11059741.092097409</v>
          </cell>
          <cell r="Q17">
            <v>1</v>
          </cell>
          <cell r="R17">
            <v>299976.04523281631</v>
          </cell>
          <cell r="S17">
            <v>9547550.9432755113</v>
          </cell>
          <cell r="U17">
            <v>1</v>
          </cell>
          <cell r="V17">
            <v>172303.67379197088</v>
          </cell>
          <cell r="W17">
            <v>5234743.2117474312</v>
          </cell>
          <cell r="Y17">
            <v>16</v>
          </cell>
          <cell r="Z17">
            <v>1304.0311970579646</v>
          </cell>
        </row>
        <row r="18">
          <cell r="M18">
            <v>15</v>
          </cell>
          <cell r="N18">
            <v>18254.098218185201</v>
          </cell>
          <cell r="O18">
            <v>11059741.092097409</v>
          </cell>
          <cell r="Q18">
            <v>15</v>
          </cell>
          <cell r="R18">
            <v>7760.1586949261364</v>
          </cell>
          <cell r="S18">
            <v>9547550.9432755113</v>
          </cell>
          <cell r="U18">
            <v>15</v>
          </cell>
          <cell r="V18">
            <v>8157.901983411768</v>
          </cell>
          <cell r="W18">
            <v>5234743.2117474312</v>
          </cell>
          <cell r="Y18">
            <v>17</v>
          </cell>
          <cell r="Z18">
            <v>742.01038509261286</v>
          </cell>
        </row>
        <row r="19">
          <cell r="M19" t="str">
            <v>PM2.5_SO4</v>
          </cell>
          <cell r="N19">
            <v>3109.7025967388431</v>
          </cell>
          <cell r="O19">
            <v>22119482.184194818</v>
          </cell>
          <cell r="Q19" t="str">
            <v>PM2.5_SO4</v>
          </cell>
          <cell r="R19">
            <v>2460.7697546579184</v>
          </cell>
          <cell r="S19">
            <v>19095101.886551023</v>
          </cell>
          <cell r="U19" t="str">
            <v>PM2.5_SO4</v>
          </cell>
          <cell r="V19">
            <v>953.85277914960852</v>
          </cell>
          <cell r="W19">
            <v>10469486.423494862</v>
          </cell>
          <cell r="Y19">
            <v>90</v>
          </cell>
          <cell r="Z19">
            <v>3776.6278209055504</v>
          </cell>
        </row>
        <row r="20">
          <cell r="M20">
            <v>1</v>
          </cell>
          <cell r="N20">
            <v>2793.4888016165814</v>
          </cell>
          <cell r="O20">
            <v>11059741.092097409</v>
          </cell>
          <cell r="Q20">
            <v>1</v>
          </cell>
          <cell r="R20">
            <v>2211.2039183727161</v>
          </cell>
          <cell r="S20">
            <v>9547550.9432755113</v>
          </cell>
          <cell r="U20">
            <v>1</v>
          </cell>
          <cell r="V20">
            <v>881.59519734566516</v>
          </cell>
          <cell r="W20">
            <v>5234743.2117474312</v>
          </cell>
          <cell r="Y20" t="str">
            <v>PM2.5_OC</v>
          </cell>
          <cell r="Z20">
            <v>190648.26709392891</v>
          </cell>
        </row>
        <row r="21">
          <cell r="M21">
            <v>15</v>
          </cell>
          <cell r="N21">
            <v>316.21379512226184</v>
          </cell>
          <cell r="O21">
            <v>11059741.092097409</v>
          </cell>
          <cell r="Q21">
            <v>15</v>
          </cell>
          <cell r="R21">
            <v>249.56583628520227</v>
          </cell>
          <cell r="S21">
            <v>9547550.9432755113</v>
          </cell>
          <cell r="U21">
            <v>15</v>
          </cell>
          <cell r="V21">
            <v>72.257581803943367</v>
          </cell>
          <cell r="W21">
            <v>5234743.2117474312</v>
          </cell>
          <cell r="Y21">
            <v>2</v>
          </cell>
          <cell r="Z21">
            <v>174849.16418094325</v>
          </cell>
        </row>
        <row r="22">
          <cell r="M22" t="str">
            <v>PM2.5_Tire</v>
          </cell>
          <cell r="N22">
            <v>20006.036859506141</v>
          </cell>
          <cell r="O22">
            <v>11059741.092097409</v>
          </cell>
          <cell r="Q22" t="str">
            <v>PM2.5_Tire</v>
          </cell>
          <cell r="R22">
            <v>11015.049089680007</v>
          </cell>
          <cell r="S22">
            <v>9547550.9432755113</v>
          </cell>
          <cell r="U22" t="str">
            <v>PM2.5_Tire</v>
          </cell>
          <cell r="V22">
            <v>11553.001123915281</v>
          </cell>
          <cell r="W22">
            <v>5234743.2117474312</v>
          </cell>
          <cell r="Y22">
            <v>16</v>
          </cell>
          <cell r="Z22">
            <v>2612.6324207031653</v>
          </cell>
        </row>
        <row r="23">
          <cell r="M23">
            <v>10</v>
          </cell>
          <cell r="N23">
            <v>20006.036859506141</v>
          </cell>
          <cell r="O23">
            <v>11059741.092097409</v>
          </cell>
          <cell r="Q23">
            <v>10</v>
          </cell>
          <cell r="R23">
            <v>11015.049089680007</v>
          </cell>
          <cell r="S23">
            <v>9547550.9432755113</v>
          </cell>
          <cell r="U23">
            <v>10</v>
          </cell>
          <cell r="V23">
            <v>11553.001123915281</v>
          </cell>
          <cell r="W23">
            <v>5234743.2117474312</v>
          </cell>
          <cell r="Y23">
            <v>17</v>
          </cell>
          <cell r="Z23">
            <v>2079.9692761267743</v>
          </cell>
        </row>
        <row r="24">
          <cell r="M24" t="str">
            <v>PM2.5_Total_Exh</v>
          </cell>
          <cell r="N24">
            <v>615017.99606694235</v>
          </cell>
          <cell r="O24">
            <v>22119482.184194818</v>
          </cell>
          <cell r="Q24" t="str">
            <v>PM2.5_Total_Exh</v>
          </cell>
          <cell r="R24">
            <v>556841.3645616133</v>
          </cell>
          <cell r="S24">
            <v>19095101.886551023</v>
          </cell>
          <cell r="U24" t="str">
            <v>PM2.5_Total_Exh</v>
          </cell>
          <cell r="V24">
            <v>255117.94957305398</v>
          </cell>
          <cell r="W24">
            <v>10469486.423494862</v>
          </cell>
          <cell r="Y24">
            <v>90</v>
          </cell>
          <cell r="Z24">
            <v>11106.501216155735</v>
          </cell>
        </row>
        <row r="25">
          <cell r="M25">
            <v>1</v>
          </cell>
          <cell r="N25">
            <v>544448.56336745457</v>
          </cell>
          <cell r="O25">
            <v>11059741.092097409</v>
          </cell>
          <cell r="Q25">
            <v>1</v>
          </cell>
          <cell r="R25">
            <v>513194.55526409345</v>
          </cell>
          <cell r="S25">
            <v>9547550.9432755113</v>
          </cell>
          <cell r="U25">
            <v>1</v>
          </cell>
          <cell r="V25">
            <v>237397.21634531202</v>
          </cell>
          <cell r="W25">
            <v>5234743.2117474312</v>
          </cell>
          <cell r="Y25" t="str">
            <v>PM2.5_SO4</v>
          </cell>
          <cell r="Z25">
            <v>273.61732576718799</v>
          </cell>
        </row>
        <row r="26">
          <cell r="M26">
            <v>15</v>
          </cell>
          <cell r="N26">
            <v>70569.432699487792</v>
          </cell>
          <cell r="O26">
            <v>11059741.092097409</v>
          </cell>
          <cell r="Q26">
            <v>15</v>
          </cell>
          <cell r="R26">
            <v>43646.80929751986</v>
          </cell>
          <cell r="S26">
            <v>9547550.9432755113</v>
          </cell>
          <cell r="U26">
            <v>15</v>
          </cell>
          <cell r="V26">
            <v>17720.733227741952</v>
          </cell>
          <cell r="W26">
            <v>5234743.2117474312</v>
          </cell>
          <cell r="Y26">
            <v>2</v>
          </cell>
          <cell r="Z26">
            <v>133.86275919463938</v>
          </cell>
        </row>
        <row r="27">
          <cell r="M27" t="str">
            <v>TotalEnergy</v>
          </cell>
          <cell r="N27">
            <v>73896.451216940375</v>
          </cell>
          <cell r="O27">
            <v>11059741.092097409</v>
          </cell>
          <cell r="Q27" t="str">
            <v>TotalEnergy</v>
          </cell>
          <cell r="R27">
            <v>58246.52160002134</v>
          </cell>
          <cell r="S27">
            <v>9547550.9432755113</v>
          </cell>
          <cell r="U27" t="str">
            <v>TotalEnergy</v>
          </cell>
          <cell r="V27">
            <v>48375.727022197723</v>
          </cell>
          <cell r="W27">
            <v>5234743.2117474312</v>
          </cell>
          <cell r="Y27">
            <v>16</v>
          </cell>
          <cell r="Z27">
            <v>8.1609302885426942</v>
          </cell>
        </row>
        <row r="28">
          <cell r="M28">
            <v>1</v>
          </cell>
          <cell r="N28">
            <v>73896.451216940375</v>
          </cell>
          <cell r="O28">
            <v>11059741.092097409</v>
          </cell>
          <cell r="Q28">
            <v>1</v>
          </cell>
          <cell r="R28">
            <v>58246.52160002134</v>
          </cell>
          <cell r="S28">
            <v>9547550.9432755113</v>
          </cell>
          <cell r="U28">
            <v>1</v>
          </cell>
          <cell r="V28">
            <v>48375.727022197723</v>
          </cell>
          <cell r="W28">
            <v>5234743.2117474312</v>
          </cell>
          <cell r="Y28">
            <v>17</v>
          </cell>
          <cell r="Z28">
            <v>15.713759575121333</v>
          </cell>
        </row>
        <row r="29">
          <cell r="M29" t="str">
            <v>TotalHC</v>
          </cell>
          <cell r="N29">
            <v>2728611.2574425591</v>
          </cell>
          <cell r="O29">
            <v>55298705.460487045</v>
          </cell>
          <cell r="Q29" t="str">
            <v>TotalHC</v>
          </cell>
          <cell r="R29">
            <v>1584300.5060337556</v>
          </cell>
          <cell r="S29">
            <v>47737754.716377556</v>
          </cell>
          <cell r="U29" t="str">
            <v>TotalHC</v>
          </cell>
          <cell r="V29">
            <v>2343883.3333627661</v>
          </cell>
          <cell r="W29">
            <v>26173716.058737155</v>
          </cell>
          <cell r="Y29">
            <v>90</v>
          </cell>
          <cell r="Z29">
            <v>115.87987670888459</v>
          </cell>
        </row>
        <row r="30">
          <cell r="M30">
            <v>1</v>
          </cell>
          <cell r="N30">
            <v>2094815.2555625096</v>
          </cell>
          <cell r="O30">
            <v>11059741.092097409</v>
          </cell>
          <cell r="Q30">
            <v>1</v>
          </cell>
          <cell r="R30">
            <v>1307019.2135831071</v>
          </cell>
          <cell r="S30">
            <v>9547550.9432755113</v>
          </cell>
          <cell r="U30">
            <v>1</v>
          </cell>
          <cell r="V30">
            <v>1613763.4710699064</v>
          </cell>
          <cell r="W30">
            <v>5234743.2117474312</v>
          </cell>
          <cell r="Y30" t="str">
            <v>PM2.5_Total_Exh</v>
          </cell>
          <cell r="Z30">
            <v>284009.5684825714</v>
          </cell>
        </row>
        <row r="31">
          <cell r="M31">
            <v>11</v>
          </cell>
          <cell r="N31">
            <v>2483.7971496277019</v>
          </cell>
          <cell r="O31">
            <v>11059741.092097409</v>
          </cell>
          <cell r="Q31">
            <v>11</v>
          </cell>
          <cell r="R31">
            <v>1055.1580229075973</v>
          </cell>
          <cell r="S31">
            <v>9547550.9432755113</v>
          </cell>
          <cell r="U31">
            <v>11</v>
          </cell>
          <cell r="V31">
            <v>2873.2306980663961</v>
          </cell>
          <cell r="W31">
            <v>5234743.2117474312</v>
          </cell>
          <cell r="Y31">
            <v>2</v>
          </cell>
          <cell r="Z31">
            <v>262248.04872726899</v>
          </cell>
        </row>
        <row r="32">
          <cell r="M32">
            <v>12</v>
          </cell>
          <cell r="N32">
            <v>478318.00324497255</v>
          </cell>
          <cell r="O32">
            <v>11059741.092097409</v>
          </cell>
          <cell r="Q32">
            <v>12</v>
          </cell>
          <cell r="R32">
            <v>205177.69990994863</v>
          </cell>
          <cell r="S32">
            <v>9547550.9432755113</v>
          </cell>
          <cell r="U32">
            <v>12</v>
          </cell>
          <cell r="V32">
            <v>559907.58161846339</v>
          </cell>
          <cell r="W32">
            <v>5234743.2117474312</v>
          </cell>
          <cell r="Y32">
            <v>16</v>
          </cell>
          <cell r="Z32">
            <v>3924.8255156946557</v>
          </cell>
        </row>
        <row r="33">
          <cell r="M33">
            <v>13</v>
          </cell>
          <cell r="N33">
            <v>123474.34230153373</v>
          </cell>
          <cell r="O33">
            <v>11059741.092097409</v>
          </cell>
          <cell r="Q33">
            <v>13</v>
          </cell>
          <cell r="R33">
            <v>52866.217326994411</v>
          </cell>
          <cell r="S33">
            <v>9547550.9432755113</v>
          </cell>
          <cell r="U33">
            <v>13</v>
          </cell>
          <cell r="V33">
            <v>145561.22828750208</v>
          </cell>
          <cell r="W33">
            <v>5234743.2117474312</v>
          </cell>
          <cell r="Y33">
            <v>17</v>
          </cell>
          <cell r="Z33">
            <v>2837.692459704148</v>
          </cell>
        </row>
        <row r="34">
          <cell r="M34">
            <v>15</v>
          </cell>
          <cell r="N34">
            <v>29519.859183915942</v>
          </cell>
          <cell r="O34">
            <v>11059741.092097409</v>
          </cell>
          <cell r="Q34">
            <v>15</v>
          </cell>
          <cell r="R34">
            <v>18182.217190797586</v>
          </cell>
          <cell r="S34">
            <v>9547550.9432755113</v>
          </cell>
          <cell r="U34">
            <v>15</v>
          </cell>
          <cell r="V34">
            <v>21777.82168882744</v>
          </cell>
          <cell r="W34">
            <v>5234743.2117474312</v>
          </cell>
          <cell r="Y34">
            <v>90</v>
          </cell>
          <cell r="Z34">
            <v>14999.00177990357</v>
          </cell>
        </row>
        <row r="35">
          <cell r="Y35" t="str">
            <v>TotalEnergy</v>
          </cell>
          <cell r="Z35">
            <v>10318.96952158794</v>
          </cell>
        </row>
        <row r="36">
          <cell r="Y36">
            <v>2</v>
          </cell>
          <cell r="Z36">
            <v>9512.1531411615597</v>
          </cell>
        </row>
        <row r="37">
          <cell r="Y37">
            <v>90</v>
          </cell>
          <cell r="Z37">
            <v>806.8163804263811</v>
          </cell>
        </row>
        <row r="38">
          <cell r="Y38" t="str">
            <v>TotalHC</v>
          </cell>
          <cell r="Z38">
            <v>15192296.15752615</v>
          </cell>
        </row>
        <row r="39">
          <cell r="Y39">
            <v>11</v>
          </cell>
          <cell r="Z39">
            <v>148414.39360872019</v>
          </cell>
        </row>
        <row r="40">
          <cell r="Y40">
            <v>13</v>
          </cell>
          <cell r="Z40">
            <v>460080.51059208554</v>
          </cell>
        </row>
        <row r="41">
          <cell r="Y41">
            <v>2</v>
          </cell>
          <cell r="Z41">
            <v>14025679.581145102</v>
          </cell>
        </row>
        <row r="42">
          <cell r="Y42">
            <v>16</v>
          </cell>
          <cell r="Z42">
            <v>185203.19795254918</v>
          </cell>
        </row>
        <row r="43">
          <cell r="Y43">
            <v>17</v>
          </cell>
          <cell r="Z43">
            <v>5061.1003184596411</v>
          </cell>
        </row>
        <row r="44">
          <cell r="Y44">
            <v>90</v>
          </cell>
          <cell r="Z44">
            <v>367857.37390923291</v>
          </cell>
        </row>
      </sheetData>
      <sheetData sheetId="1"/>
      <sheetData sheetId="2"/>
      <sheetData sheetId="3"/>
      <sheetData sheetId="4"/>
      <sheetData sheetId="5"/>
      <sheetData sheetId="6"/>
      <sheetData sheetId="7">
        <row r="26">
          <cell r="D26">
            <v>1</v>
          </cell>
          <cell r="E26">
            <v>9.8621100000000003E-3</v>
          </cell>
        </row>
        <row r="27">
          <cell r="D27">
            <v>2</v>
          </cell>
          <cell r="E27">
            <v>6.2724800000000004E-3</v>
          </cell>
        </row>
        <row r="28">
          <cell r="D28">
            <v>3</v>
          </cell>
          <cell r="E28">
            <v>5.0576700000000002E-3</v>
          </cell>
        </row>
        <row r="29">
          <cell r="D29">
            <v>4</v>
          </cell>
          <cell r="E29">
            <v>4.6668600000000001E-3</v>
          </cell>
        </row>
        <row r="30">
          <cell r="D30">
            <v>5</v>
          </cell>
          <cell r="E30">
            <v>6.9946899999999996E-3</v>
          </cell>
        </row>
        <row r="31">
          <cell r="D31">
            <v>6</v>
          </cell>
          <cell r="E31">
            <v>1.8494E-2</v>
          </cell>
        </row>
        <row r="32">
          <cell r="D32">
            <v>7</v>
          </cell>
          <cell r="E32">
            <v>4.5956499999999997E-2</v>
          </cell>
        </row>
        <row r="33">
          <cell r="D33">
            <v>8</v>
          </cell>
          <cell r="E33">
            <v>6.9644399999999995E-2</v>
          </cell>
        </row>
        <row r="34">
          <cell r="D34">
            <v>9</v>
          </cell>
          <cell r="E34">
            <v>6.0827899999999997E-2</v>
          </cell>
        </row>
        <row r="35">
          <cell r="D35">
            <v>10</v>
          </cell>
          <cell r="E35">
            <v>5.0286200000000003E-2</v>
          </cell>
        </row>
        <row r="36">
          <cell r="D36">
            <v>11</v>
          </cell>
          <cell r="E36">
            <v>4.9935100000000003E-2</v>
          </cell>
        </row>
        <row r="37">
          <cell r="D37">
            <v>12</v>
          </cell>
          <cell r="E37">
            <v>5.4365400000000001E-2</v>
          </cell>
        </row>
        <row r="38">
          <cell r="D38">
            <v>13</v>
          </cell>
          <cell r="E38">
            <v>5.7646200000000002E-2</v>
          </cell>
        </row>
        <row r="39">
          <cell r="D39">
            <v>14</v>
          </cell>
          <cell r="E39">
            <v>5.8031899999999997E-2</v>
          </cell>
        </row>
        <row r="40">
          <cell r="D40">
            <v>15</v>
          </cell>
          <cell r="E40">
            <v>6.2255400000000002E-2</v>
          </cell>
        </row>
        <row r="41">
          <cell r="D41">
            <v>16</v>
          </cell>
          <cell r="E41">
            <v>7.1004899999999996E-2</v>
          </cell>
        </row>
        <row r="42">
          <cell r="D42">
            <v>17</v>
          </cell>
          <cell r="E42">
            <v>7.6972499999999999E-2</v>
          </cell>
        </row>
        <row r="43">
          <cell r="D43">
            <v>18</v>
          </cell>
          <cell r="E43">
            <v>7.7432000000000001E-2</v>
          </cell>
        </row>
        <row r="44">
          <cell r="D44">
            <v>19</v>
          </cell>
          <cell r="E44">
            <v>5.9783000000000003E-2</v>
          </cell>
        </row>
        <row r="45">
          <cell r="D45">
            <v>20</v>
          </cell>
          <cell r="E45">
            <v>4.4392300000000003E-2</v>
          </cell>
        </row>
        <row r="46">
          <cell r="D46">
            <v>21</v>
          </cell>
          <cell r="E46">
            <v>3.54458E-2</v>
          </cell>
        </row>
        <row r="47">
          <cell r="D47">
            <v>22</v>
          </cell>
          <cell r="E47">
            <v>3.1823999999999998E-2</v>
          </cell>
        </row>
        <row r="48">
          <cell r="D48">
            <v>23</v>
          </cell>
          <cell r="E48">
            <v>2.4941899999999999E-2</v>
          </cell>
        </row>
        <row r="49">
          <cell r="D49">
            <v>24</v>
          </cell>
          <cell r="E49">
            <v>1.79068E-2</v>
          </cell>
        </row>
      </sheetData>
      <sheetData sheetId="8">
        <row r="2">
          <cell r="A2" t="str">
            <v>4_5_1_1</v>
          </cell>
          <cell r="B2">
            <v>11</v>
          </cell>
          <cell r="C2">
            <v>4</v>
          </cell>
          <cell r="D2">
            <v>15</v>
          </cell>
          <cell r="E2" t="str">
            <v>5</v>
          </cell>
          <cell r="F2">
            <v>1</v>
          </cell>
          <cell r="G2">
            <v>1</v>
          </cell>
          <cell r="H2">
            <v>0</v>
          </cell>
          <cell r="I2">
            <v>15.01</v>
          </cell>
          <cell r="J2">
            <v>2.5</v>
          </cell>
          <cell r="K2">
            <v>0</v>
          </cell>
          <cell r="L2">
            <v>0</v>
          </cell>
        </row>
        <row r="3">
          <cell r="A3" t="str">
            <v>4_5_1_2</v>
          </cell>
          <cell r="B3">
            <v>11</v>
          </cell>
          <cell r="C3">
            <v>4</v>
          </cell>
          <cell r="D3">
            <v>15</v>
          </cell>
          <cell r="E3" t="str">
            <v>5</v>
          </cell>
          <cell r="F3">
            <v>1</v>
          </cell>
          <cell r="G3">
            <v>2</v>
          </cell>
          <cell r="H3">
            <v>0</v>
          </cell>
          <cell r="I3">
            <v>15.02</v>
          </cell>
          <cell r="J3">
            <v>5</v>
          </cell>
          <cell r="K3">
            <v>0</v>
          </cell>
          <cell r="L3">
            <v>0</v>
          </cell>
          <cell r="M3"/>
        </row>
        <row r="4">
          <cell r="A4" t="str">
            <v>4_5_1_3</v>
          </cell>
          <cell r="B4">
            <v>11</v>
          </cell>
          <cell r="C4">
            <v>4</v>
          </cell>
          <cell r="D4">
            <v>15</v>
          </cell>
          <cell r="E4" t="str">
            <v>5</v>
          </cell>
          <cell r="F4">
            <v>1</v>
          </cell>
          <cell r="G4">
            <v>3</v>
          </cell>
          <cell r="H4">
            <v>0</v>
          </cell>
          <cell r="I4">
            <v>15.03</v>
          </cell>
          <cell r="J4">
            <v>10</v>
          </cell>
          <cell r="K4">
            <v>0</v>
          </cell>
          <cell r="L4">
            <v>0</v>
          </cell>
          <cell r="M4"/>
        </row>
        <row r="5">
          <cell r="A5" t="str">
            <v>4_5_1_4</v>
          </cell>
          <cell r="B5">
            <v>11</v>
          </cell>
          <cell r="C5">
            <v>4</v>
          </cell>
          <cell r="D5">
            <v>15</v>
          </cell>
          <cell r="E5" t="str">
            <v>5</v>
          </cell>
          <cell r="F5">
            <v>1</v>
          </cell>
          <cell r="G5">
            <v>4</v>
          </cell>
          <cell r="H5">
            <v>0</v>
          </cell>
          <cell r="I5">
            <v>15.04</v>
          </cell>
          <cell r="J5">
            <v>15</v>
          </cell>
          <cell r="K5">
            <v>0</v>
          </cell>
          <cell r="L5">
            <v>0</v>
          </cell>
          <cell r="M5"/>
        </row>
        <row r="6">
          <cell r="A6" t="str">
            <v>4_5_1_5</v>
          </cell>
          <cell r="B6">
            <v>11</v>
          </cell>
          <cell r="C6">
            <v>4</v>
          </cell>
          <cell r="D6">
            <v>15</v>
          </cell>
          <cell r="E6" t="str">
            <v>5</v>
          </cell>
          <cell r="F6">
            <v>1</v>
          </cell>
          <cell r="G6">
            <v>5</v>
          </cell>
          <cell r="H6">
            <v>0</v>
          </cell>
          <cell r="I6">
            <v>15.05</v>
          </cell>
          <cell r="J6">
            <v>20</v>
          </cell>
          <cell r="K6">
            <v>0</v>
          </cell>
          <cell r="L6">
            <v>0</v>
          </cell>
          <cell r="M6"/>
        </row>
        <row r="7">
          <cell r="A7" t="str">
            <v>4_5_1_6</v>
          </cell>
          <cell r="B7">
            <v>11</v>
          </cell>
          <cell r="C7">
            <v>4</v>
          </cell>
          <cell r="D7">
            <v>15</v>
          </cell>
          <cell r="E7" t="str">
            <v>5</v>
          </cell>
          <cell r="F7">
            <v>1</v>
          </cell>
          <cell r="G7">
            <v>6</v>
          </cell>
          <cell r="H7">
            <v>0</v>
          </cell>
          <cell r="I7">
            <v>15.06</v>
          </cell>
          <cell r="J7">
            <v>25</v>
          </cell>
          <cell r="K7">
            <v>0</v>
          </cell>
          <cell r="L7">
            <v>0</v>
          </cell>
          <cell r="M7"/>
        </row>
        <row r="8">
          <cell r="A8" t="str">
            <v>4_5_1_7</v>
          </cell>
          <cell r="B8">
            <v>11</v>
          </cell>
          <cell r="C8">
            <v>4</v>
          </cell>
          <cell r="D8">
            <v>15</v>
          </cell>
          <cell r="E8" t="str">
            <v>5</v>
          </cell>
          <cell r="F8">
            <v>1</v>
          </cell>
          <cell r="G8">
            <v>7</v>
          </cell>
          <cell r="H8">
            <v>0</v>
          </cell>
          <cell r="I8">
            <v>15.07</v>
          </cell>
          <cell r="J8">
            <v>30</v>
          </cell>
          <cell r="K8">
            <v>0</v>
          </cell>
          <cell r="L8">
            <v>0</v>
          </cell>
          <cell r="M8"/>
        </row>
        <row r="9">
          <cell r="A9" t="str">
            <v>4_5_1_8</v>
          </cell>
          <cell r="B9">
            <v>11</v>
          </cell>
          <cell r="C9">
            <v>4</v>
          </cell>
          <cell r="D9">
            <v>15</v>
          </cell>
          <cell r="E9" t="str">
            <v>5</v>
          </cell>
          <cell r="F9">
            <v>1</v>
          </cell>
          <cell r="G9">
            <v>8</v>
          </cell>
          <cell r="H9">
            <v>0</v>
          </cell>
          <cell r="I9">
            <v>15.08</v>
          </cell>
          <cell r="J9">
            <v>35</v>
          </cell>
          <cell r="K9">
            <v>0</v>
          </cell>
          <cell r="L9">
            <v>0</v>
          </cell>
          <cell r="M9"/>
        </row>
        <row r="10">
          <cell r="A10" t="str">
            <v>4_5_1_9</v>
          </cell>
          <cell r="B10">
            <v>11</v>
          </cell>
          <cell r="C10">
            <v>4</v>
          </cell>
          <cell r="D10">
            <v>15</v>
          </cell>
          <cell r="E10" t="str">
            <v>5</v>
          </cell>
          <cell r="F10">
            <v>1</v>
          </cell>
          <cell r="G10">
            <v>9</v>
          </cell>
          <cell r="H10">
            <v>0</v>
          </cell>
          <cell r="I10">
            <v>15.09</v>
          </cell>
          <cell r="J10">
            <v>40</v>
          </cell>
          <cell r="K10">
            <v>0</v>
          </cell>
          <cell r="L10">
            <v>0</v>
          </cell>
          <cell r="M10"/>
        </row>
        <row r="11">
          <cell r="A11" t="str">
            <v>4_5_1_10</v>
          </cell>
          <cell r="B11">
            <v>11</v>
          </cell>
          <cell r="C11">
            <v>4</v>
          </cell>
          <cell r="D11">
            <v>15</v>
          </cell>
          <cell r="E11" t="str">
            <v>5</v>
          </cell>
          <cell r="F11">
            <v>1</v>
          </cell>
          <cell r="G11">
            <v>10</v>
          </cell>
          <cell r="H11">
            <v>0</v>
          </cell>
          <cell r="I11">
            <v>15.1</v>
          </cell>
          <cell r="J11">
            <v>45</v>
          </cell>
          <cell r="K11">
            <v>0</v>
          </cell>
          <cell r="L11">
            <v>0</v>
          </cell>
          <cell r="M11"/>
        </row>
        <row r="12">
          <cell r="A12" t="str">
            <v>4_5_1_11</v>
          </cell>
          <cell r="B12">
            <v>11</v>
          </cell>
          <cell r="C12">
            <v>4</v>
          </cell>
          <cell r="D12">
            <v>15</v>
          </cell>
          <cell r="E12" t="str">
            <v>5</v>
          </cell>
          <cell r="F12">
            <v>1</v>
          </cell>
          <cell r="G12">
            <v>11</v>
          </cell>
          <cell r="H12">
            <v>0</v>
          </cell>
          <cell r="I12">
            <v>15.11</v>
          </cell>
          <cell r="J12">
            <v>50</v>
          </cell>
          <cell r="K12">
            <v>0</v>
          </cell>
          <cell r="L12">
            <v>0</v>
          </cell>
          <cell r="M12"/>
        </row>
        <row r="13">
          <cell r="A13" t="str">
            <v>4_5_1_12</v>
          </cell>
          <cell r="B13">
            <v>11</v>
          </cell>
          <cell r="C13">
            <v>4</v>
          </cell>
          <cell r="D13">
            <v>15</v>
          </cell>
          <cell r="E13" t="str">
            <v>5</v>
          </cell>
          <cell r="F13">
            <v>1</v>
          </cell>
          <cell r="G13">
            <v>12</v>
          </cell>
          <cell r="H13">
            <v>0.1198</v>
          </cell>
          <cell r="I13">
            <v>15.12</v>
          </cell>
          <cell r="J13">
            <v>55</v>
          </cell>
          <cell r="K13">
            <v>6.5890000000000004</v>
          </cell>
          <cell r="L13">
            <v>0.10272920743067845</v>
          </cell>
          <cell r="M13"/>
        </row>
        <row r="14">
          <cell r="A14" t="str">
            <v>4_5_1_13</v>
          </cell>
          <cell r="B14">
            <v>11</v>
          </cell>
          <cell r="C14">
            <v>4</v>
          </cell>
          <cell r="D14">
            <v>15</v>
          </cell>
          <cell r="E14" t="str">
            <v>5</v>
          </cell>
          <cell r="F14">
            <v>1</v>
          </cell>
          <cell r="G14">
            <v>13</v>
          </cell>
          <cell r="H14">
            <v>0</v>
          </cell>
          <cell r="I14">
            <v>15.13</v>
          </cell>
          <cell r="J14">
            <v>60</v>
          </cell>
          <cell r="K14">
            <v>0</v>
          </cell>
          <cell r="L14">
            <v>0</v>
          </cell>
          <cell r="M14"/>
        </row>
        <row r="15">
          <cell r="A15" t="str">
            <v>4_5_1_14</v>
          </cell>
          <cell r="B15">
            <v>11</v>
          </cell>
          <cell r="C15">
            <v>4</v>
          </cell>
          <cell r="D15">
            <v>15</v>
          </cell>
          <cell r="E15" t="str">
            <v>5</v>
          </cell>
          <cell r="F15">
            <v>1</v>
          </cell>
          <cell r="G15">
            <v>14</v>
          </cell>
          <cell r="H15">
            <v>0.82750000000000001</v>
          </cell>
          <cell r="I15">
            <v>15.14</v>
          </cell>
          <cell r="J15">
            <v>65</v>
          </cell>
          <cell r="K15">
            <v>53.787500000000001</v>
          </cell>
          <cell r="L15">
            <v>0.83860179764419751</v>
          </cell>
          <cell r="M15"/>
        </row>
        <row r="16">
          <cell r="A16" t="str">
            <v>4_5_1_15</v>
          </cell>
          <cell r="B16">
            <v>11</v>
          </cell>
          <cell r="C16">
            <v>4</v>
          </cell>
          <cell r="D16">
            <v>15</v>
          </cell>
          <cell r="E16" t="str">
            <v>5</v>
          </cell>
          <cell r="F16">
            <v>1</v>
          </cell>
          <cell r="G16">
            <v>15</v>
          </cell>
          <cell r="H16">
            <v>3.7900000000000003E-2</v>
          </cell>
          <cell r="I16">
            <v>15.15</v>
          </cell>
          <cell r="J16">
            <v>70</v>
          </cell>
          <cell r="K16">
            <v>2.653</v>
          </cell>
          <cell r="L16">
            <v>4.1362966658611312E-2</v>
          </cell>
          <cell r="M16"/>
        </row>
        <row r="17">
          <cell r="A17" t="str">
            <v>4_5_1_16</v>
          </cell>
          <cell r="B17">
            <v>11</v>
          </cell>
          <cell r="C17">
            <v>4</v>
          </cell>
          <cell r="D17">
            <v>15</v>
          </cell>
          <cell r="E17" t="str">
            <v>5</v>
          </cell>
          <cell r="F17">
            <v>1</v>
          </cell>
          <cell r="G17">
            <v>16</v>
          </cell>
          <cell r="H17">
            <v>1.4800000000000001E-2</v>
          </cell>
          <cell r="I17">
            <v>15.16</v>
          </cell>
          <cell r="J17">
            <v>75</v>
          </cell>
          <cell r="K17">
            <v>1.1100000000000001</v>
          </cell>
          <cell r="L17">
            <v>1.7306028266512837E-2</v>
          </cell>
          <cell r="M17">
            <v>1</v>
          </cell>
        </row>
        <row r="18">
          <cell r="A18" t="str">
            <v>4_5_2_1</v>
          </cell>
          <cell r="B18">
            <v>11</v>
          </cell>
          <cell r="C18">
            <v>4</v>
          </cell>
          <cell r="D18">
            <v>25</v>
          </cell>
          <cell r="E18" t="str">
            <v>5</v>
          </cell>
          <cell r="F18">
            <v>2</v>
          </cell>
          <cell r="G18">
            <v>1</v>
          </cell>
          <cell r="H18">
            <v>0</v>
          </cell>
          <cell r="I18">
            <v>25.01</v>
          </cell>
          <cell r="J18">
            <v>2.5</v>
          </cell>
          <cell r="K18">
            <v>0</v>
          </cell>
          <cell r="L18">
            <v>0</v>
          </cell>
        </row>
        <row r="19">
          <cell r="A19" t="str">
            <v>4_5_2_2</v>
          </cell>
          <cell r="B19">
            <v>11</v>
          </cell>
          <cell r="C19">
            <v>4</v>
          </cell>
          <cell r="D19">
            <v>25</v>
          </cell>
          <cell r="E19" t="str">
            <v>5</v>
          </cell>
          <cell r="F19">
            <v>2</v>
          </cell>
          <cell r="G19">
            <v>2</v>
          </cell>
          <cell r="H19">
            <v>0</v>
          </cell>
          <cell r="I19">
            <v>25.02</v>
          </cell>
          <cell r="J19">
            <v>5</v>
          </cell>
          <cell r="K19">
            <v>0</v>
          </cell>
          <cell r="L19">
            <v>0</v>
          </cell>
          <cell r="M19"/>
        </row>
        <row r="20">
          <cell r="A20" t="str">
            <v>4_5_2_3</v>
          </cell>
          <cell r="B20">
            <v>11</v>
          </cell>
          <cell r="C20">
            <v>4</v>
          </cell>
          <cell r="D20">
            <v>25</v>
          </cell>
          <cell r="E20" t="str">
            <v>5</v>
          </cell>
          <cell r="F20">
            <v>2</v>
          </cell>
          <cell r="G20">
            <v>3</v>
          </cell>
          <cell r="H20">
            <v>0</v>
          </cell>
          <cell r="I20">
            <v>25.03</v>
          </cell>
          <cell r="J20">
            <v>10</v>
          </cell>
          <cell r="K20">
            <v>0</v>
          </cell>
          <cell r="L20">
            <v>0</v>
          </cell>
          <cell r="M20"/>
        </row>
        <row r="21">
          <cell r="A21" t="str">
            <v>4_5_2_4</v>
          </cell>
          <cell r="B21">
            <v>11</v>
          </cell>
          <cell r="C21">
            <v>4</v>
          </cell>
          <cell r="D21">
            <v>25</v>
          </cell>
          <cell r="E21" t="str">
            <v>5</v>
          </cell>
          <cell r="F21">
            <v>2</v>
          </cell>
          <cell r="G21">
            <v>4</v>
          </cell>
          <cell r="H21">
            <v>0</v>
          </cell>
          <cell r="I21">
            <v>25.04</v>
          </cell>
          <cell r="J21">
            <v>15</v>
          </cell>
          <cell r="K21">
            <v>0</v>
          </cell>
          <cell r="L21">
            <v>0</v>
          </cell>
          <cell r="M21"/>
        </row>
        <row r="22">
          <cell r="A22" t="str">
            <v>4_5_2_5</v>
          </cell>
          <cell r="B22">
            <v>11</v>
          </cell>
          <cell r="C22">
            <v>4</v>
          </cell>
          <cell r="D22">
            <v>25</v>
          </cell>
          <cell r="E22" t="str">
            <v>5</v>
          </cell>
          <cell r="F22">
            <v>2</v>
          </cell>
          <cell r="G22">
            <v>5</v>
          </cell>
          <cell r="H22">
            <v>0</v>
          </cell>
          <cell r="I22">
            <v>25.05</v>
          </cell>
          <cell r="J22">
            <v>20</v>
          </cell>
          <cell r="K22">
            <v>0</v>
          </cell>
          <cell r="L22">
            <v>0</v>
          </cell>
          <cell r="M22"/>
        </row>
        <row r="23">
          <cell r="A23" t="str">
            <v>4_5_2_6</v>
          </cell>
          <cell r="B23">
            <v>11</v>
          </cell>
          <cell r="C23">
            <v>4</v>
          </cell>
          <cell r="D23">
            <v>25</v>
          </cell>
          <cell r="E23" t="str">
            <v>5</v>
          </cell>
          <cell r="F23">
            <v>2</v>
          </cell>
          <cell r="G23">
            <v>6</v>
          </cell>
          <cell r="H23">
            <v>0</v>
          </cell>
          <cell r="I23">
            <v>25.06</v>
          </cell>
          <cell r="J23">
            <v>25</v>
          </cell>
          <cell r="K23">
            <v>0</v>
          </cell>
          <cell r="L23">
            <v>0</v>
          </cell>
          <cell r="M23"/>
        </row>
        <row r="24">
          <cell r="A24" t="str">
            <v>4_5_2_7</v>
          </cell>
          <cell r="B24">
            <v>11</v>
          </cell>
          <cell r="C24">
            <v>4</v>
          </cell>
          <cell r="D24">
            <v>25</v>
          </cell>
          <cell r="E24" t="str">
            <v>5</v>
          </cell>
          <cell r="F24">
            <v>2</v>
          </cell>
          <cell r="G24">
            <v>7</v>
          </cell>
          <cell r="H24">
            <v>0</v>
          </cell>
          <cell r="I24">
            <v>25.07</v>
          </cell>
          <cell r="J24">
            <v>30</v>
          </cell>
          <cell r="K24">
            <v>0</v>
          </cell>
          <cell r="L24">
            <v>0</v>
          </cell>
          <cell r="M24"/>
        </row>
        <row r="25">
          <cell r="A25" t="str">
            <v>4_5_2_8</v>
          </cell>
          <cell r="B25">
            <v>11</v>
          </cell>
          <cell r="C25">
            <v>4</v>
          </cell>
          <cell r="D25">
            <v>25</v>
          </cell>
          <cell r="E25" t="str">
            <v>5</v>
          </cell>
          <cell r="F25">
            <v>2</v>
          </cell>
          <cell r="G25">
            <v>8</v>
          </cell>
          <cell r="H25">
            <v>0</v>
          </cell>
          <cell r="I25">
            <v>25.08</v>
          </cell>
          <cell r="J25">
            <v>35</v>
          </cell>
          <cell r="K25">
            <v>0</v>
          </cell>
          <cell r="L25">
            <v>0</v>
          </cell>
          <cell r="M25"/>
        </row>
        <row r="26">
          <cell r="A26" t="str">
            <v>4_5_2_9</v>
          </cell>
          <cell r="B26">
            <v>11</v>
          </cell>
          <cell r="C26">
            <v>4</v>
          </cell>
          <cell r="D26">
            <v>25</v>
          </cell>
          <cell r="E26" t="str">
            <v>5</v>
          </cell>
          <cell r="F26">
            <v>2</v>
          </cell>
          <cell r="G26">
            <v>9</v>
          </cell>
          <cell r="H26">
            <v>0</v>
          </cell>
          <cell r="I26">
            <v>25.09</v>
          </cell>
          <cell r="J26">
            <v>40</v>
          </cell>
          <cell r="K26">
            <v>0</v>
          </cell>
          <cell r="L26">
            <v>0</v>
          </cell>
          <cell r="M26"/>
        </row>
        <row r="27">
          <cell r="A27" t="str">
            <v>4_5_2_10</v>
          </cell>
          <cell r="B27">
            <v>11</v>
          </cell>
          <cell r="C27">
            <v>4</v>
          </cell>
          <cell r="D27">
            <v>25</v>
          </cell>
          <cell r="E27" t="str">
            <v>5</v>
          </cell>
          <cell r="F27">
            <v>2</v>
          </cell>
          <cell r="G27">
            <v>10</v>
          </cell>
          <cell r="H27">
            <v>0</v>
          </cell>
          <cell r="I27">
            <v>25.1</v>
          </cell>
          <cell r="J27">
            <v>45</v>
          </cell>
          <cell r="K27">
            <v>0</v>
          </cell>
          <cell r="L27">
            <v>0</v>
          </cell>
          <cell r="M27"/>
        </row>
        <row r="28">
          <cell r="A28" t="str">
            <v>4_5_2_11</v>
          </cell>
          <cell r="B28">
            <v>11</v>
          </cell>
          <cell r="C28">
            <v>4</v>
          </cell>
          <cell r="D28">
            <v>25</v>
          </cell>
          <cell r="E28" t="str">
            <v>5</v>
          </cell>
          <cell r="F28">
            <v>2</v>
          </cell>
          <cell r="G28">
            <v>11</v>
          </cell>
          <cell r="H28">
            <v>0</v>
          </cell>
          <cell r="I28">
            <v>25.11</v>
          </cell>
          <cell r="J28">
            <v>50</v>
          </cell>
          <cell r="K28">
            <v>0</v>
          </cell>
          <cell r="L28">
            <v>0</v>
          </cell>
          <cell r="M28"/>
        </row>
        <row r="29">
          <cell r="A29" t="str">
            <v>4_5_2_12</v>
          </cell>
          <cell r="B29">
            <v>11</v>
          </cell>
          <cell r="C29">
            <v>4</v>
          </cell>
          <cell r="D29">
            <v>25</v>
          </cell>
          <cell r="E29" t="str">
            <v>5</v>
          </cell>
          <cell r="F29">
            <v>2</v>
          </cell>
          <cell r="G29">
            <v>12</v>
          </cell>
          <cell r="H29">
            <v>0.1198</v>
          </cell>
          <cell r="I29">
            <v>25.12</v>
          </cell>
          <cell r="J29">
            <v>55</v>
          </cell>
          <cell r="K29">
            <v>6.5890000000000004</v>
          </cell>
          <cell r="L29">
            <v>0.10272920743067845</v>
          </cell>
          <cell r="M29"/>
        </row>
        <row r="30">
          <cell r="A30" t="str">
            <v>4_5_2_13</v>
          </cell>
          <cell r="B30">
            <v>11</v>
          </cell>
          <cell r="C30">
            <v>4</v>
          </cell>
          <cell r="D30">
            <v>25</v>
          </cell>
          <cell r="E30" t="str">
            <v>5</v>
          </cell>
          <cell r="F30">
            <v>2</v>
          </cell>
          <cell r="G30">
            <v>13</v>
          </cell>
          <cell r="H30">
            <v>0</v>
          </cell>
          <cell r="I30">
            <v>25.13</v>
          </cell>
          <cell r="J30">
            <v>60</v>
          </cell>
          <cell r="K30">
            <v>0</v>
          </cell>
          <cell r="L30">
            <v>0</v>
          </cell>
          <cell r="M30"/>
        </row>
        <row r="31">
          <cell r="A31" t="str">
            <v>4_5_2_14</v>
          </cell>
          <cell r="B31">
            <v>11</v>
          </cell>
          <cell r="C31">
            <v>4</v>
          </cell>
          <cell r="D31">
            <v>25</v>
          </cell>
          <cell r="E31" t="str">
            <v>5</v>
          </cell>
          <cell r="F31">
            <v>2</v>
          </cell>
          <cell r="G31">
            <v>14</v>
          </cell>
          <cell r="H31">
            <v>0.82750000000000001</v>
          </cell>
          <cell r="I31">
            <v>25.14</v>
          </cell>
          <cell r="J31">
            <v>65</v>
          </cell>
          <cell r="K31">
            <v>53.787500000000001</v>
          </cell>
          <cell r="L31">
            <v>0.83860179764419751</v>
          </cell>
          <cell r="M31"/>
        </row>
        <row r="32">
          <cell r="A32" t="str">
            <v>4_5_2_15</v>
          </cell>
          <cell r="B32">
            <v>11</v>
          </cell>
          <cell r="C32">
            <v>4</v>
          </cell>
          <cell r="D32">
            <v>25</v>
          </cell>
          <cell r="E32" t="str">
            <v>5</v>
          </cell>
          <cell r="F32">
            <v>2</v>
          </cell>
          <cell r="G32">
            <v>15</v>
          </cell>
          <cell r="H32">
            <v>3.7900000000000003E-2</v>
          </cell>
          <cell r="I32">
            <v>25.15</v>
          </cell>
          <cell r="J32">
            <v>70</v>
          </cell>
          <cell r="K32">
            <v>2.653</v>
          </cell>
          <cell r="L32">
            <v>4.1362966658611312E-2</v>
          </cell>
          <cell r="M32"/>
        </row>
        <row r="33">
          <cell r="A33" t="str">
            <v>4_5_2_16</v>
          </cell>
          <cell r="B33">
            <v>11</v>
          </cell>
          <cell r="C33">
            <v>4</v>
          </cell>
          <cell r="D33">
            <v>25</v>
          </cell>
          <cell r="E33" t="str">
            <v>5</v>
          </cell>
          <cell r="F33">
            <v>2</v>
          </cell>
          <cell r="G33">
            <v>16</v>
          </cell>
          <cell r="H33">
            <v>1.4800000000000001E-2</v>
          </cell>
          <cell r="I33">
            <v>25.16</v>
          </cell>
          <cell r="J33">
            <v>75</v>
          </cell>
          <cell r="K33">
            <v>1.1100000000000001</v>
          </cell>
          <cell r="L33">
            <v>1.7306028266512837E-2</v>
          </cell>
          <cell r="M33">
            <v>1</v>
          </cell>
        </row>
        <row r="34">
          <cell r="A34" t="str">
            <v>4_5_3_1</v>
          </cell>
          <cell r="B34">
            <v>11</v>
          </cell>
          <cell r="C34">
            <v>4</v>
          </cell>
          <cell r="D34">
            <v>35</v>
          </cell>
          <cell r="E34" t="str">
            <v>5</v>
          </cell>
          <cell r="F34">
            <v>3</v>
          </cell>
          <cell r="G34">
            <v>1</v>
          </cell>
          <cell r="H34">
            <v>0</v>
          </cell>
          <cell r="I34">
            <v>35.01</v>
          </cell>
          <cell r="J34">
            <v>2.5</v>
          </cell>
          <cell r="K34">
            <v>0</v>
          </cell>
          <cell r="L34">
            <v>0</v>
          </cell>
        </row>
        <row r="35">
          <cell r="A35" t="str">
            <v>4_5_3_2</v>
          </cell>
          <cell r="B35">
            <v>11</v>
          </cell>
          <cell r="C35">
            <v>4</v>
          </cell>
          <cell r="D35">
            <v>35</v>
          </cell>
          <cell r="E35" t="str">
            <v>5</v>
          </cell>
          <cell r="F35">
            <v>3</v>
          </cell>
          <cell r="G35">
            <v>2</v>
          </cell>
          <cell r="H35">
            <v>0</v>
          </cell>
          <cell r="I35">
            <v>35.020000000000003</v>
          </cell>
          <cell r="J35">
            <v>5</v>
          </cell>
          <cell r="K35">
            <v>0</v>
          </cell>
          <cell r="L35">
            <v>0</v>
          </cell>
          <cell r="M35"/>
        </row>
        <row r="36">
          <cell r="A36" t="str">
            <v>4_5_3_3</v>
          </cell>
          <cell r="B36">
            <v>11</v>
          </cell>
          <cell r="C36">
            <v>4</v>
          </cell>
          <cell r="D36">
            <v>35</v>
          </cell>
          <cell r="E36" t="str">
            <v>5</v>
          </cell>
          <cell r="F36">
            <v>3</v>
          </cell>
          <cell r="G36">
            <v>3</v>
          </cell>
          <cell r="H36">
            <v>0</v>
          </cell>
          <cell r="I36">
            <v>35.03</v>
          </cell>
          <cell r="J36">
            <v>10</v>
          </cell>
          <cell r="K36">
            <v>0</v>
          </cell>
          <cell r="L36">
            <v>0</v>
          </cell>
          <cell r="M36"/>
        </row>
        <row r="37">
          <cell r="A37" t="str">
            <v>4_5_3_4</v>
          </cell>
          <cell r="B37">
            <v>11</v>
          </cell>
          <cell r="C37">
            <v>4</v>
          </cell>
          <cell r="D37">
            <v>35</v>
          </cell>
          <cell r="E37" t="str">
            <v>5</v>
          </cell>
          <cell r="F37">
            <v>3</v>
          </cell>
          <cell r="G37">
            <v>4</v>
          </cell>
          <cell r="H37">
            <v>0</v>
          </cell>
          <cell r="I37">
            <v>35.04</v>
          </cell>
          <cell r="J37">
            <v>15</v>
          </cell>
          <cell r="K37">
            <v>0</v>
          </cell>
          <cell r="L37">
            <v>0</v>
          </cell>
          <cell r="M37"/>
        </row>
        <row r="38">
          <cell r="A38" t="str">
            <v>4_5_3_5</v>
          </cell>
          <cell r="B38">
            <v>11</v>
          </cell>
          <cell r="C38">
            <v>4</v>
          </cell>
          <cell r="D38">
            <v>35</v>
          </cell>
          <cell r="E38" t="str">
            <v>5</v>
          </cell>
          <cell r="F38">
            <v>3</v>
          </cell>
          <cell r="G38">
            <v>5</v>
          </cell>
          <cell r="H38">
            <v>0</v>
          </cell>
          <cell r="I38">
            <v>35.049999999999997</v>
          </cell>
          <cell r="J38">
            <v>20</v>
          </cell>
          <cell r="K38">
            <v>0</v>
          </cell>
          <cell r="L38">
            <v>0</v>
          </cell>
          <cell r="M38"/>
        </row>
        <row r="39">
          <cell r="A39" t="str">
            <v>4_5_3_6</v>
          </cell>
          <cell r="B39">
            <v>11</v>
          </cell>
          <cell r="C39">
            <v>4</v>
          </cell>
          <cell r="D39">
            <v>35</v>
          </cell>
          <cell r="E39" t="str">
            <v>5</v>
          </cell>
          <cell r="F39">
            <v>3</v>
          </cell>
          <cell r="G39">
            <v>6</v>
          </cell>
          <cell r="H39">
            <v>0</v>
          </cell>
          <cell r="I39">
            <v>35.06</v>
          </cell>
          <cell r="J39">
            <v>25</v>
          </cell>
          <cell r="K39">
            <v>0</v>
          </cell>
          <cell r="L39">
            <v>0</v>
          </cell>
          <cell r="M39"/>
        </row>
        <row r="40">
          <cell r="A40" t="str">
            <v>4_5_3_7</v>
          </cell>
          <cell r="B40">
            <v>11</v>
          </cell>
          <cell r="C40">
            <v>4</v>
          </cell>
          <cell r="D40">
            <v>35</v>
          </cell>
          <cell r="E40" t="str">
            <v>5</v>
          </cell>
          <cell r="F40">
            <v>3</v>
          </cell>
          <cell r="G40">
            <v>7</v>
          </cell>
          <cell r="H40">
            <v>0</v>
          </cell>
          <cell r="I40">
            <v>35.07</v>
          </cell>
          <cell r="J40">
            <v>30</v>
          </cell>
          <cell r="K40">
            <v>0</v>
          </cell>
          <cell r="L40">
            <v>0</v>
          </cell>
          <cell r="M40"/>
        </row>
        <row r="41">
          <cell r="A41" t="str">
            <v>4_5_3_8</v>
          </cell>
          <cell r="B41">
            <v>11</v>
          </cell>
          <cell r="C41">
            <v>4</v>
          </cell>
          <cell r="D41">
            <v>35</v>
          </cell>
          <cell r="E41" t="str">
            <v>5</v>
          </cell>
          <cell r="F41">
            <v>3</v>
          </cell>
          <cell r="G41">
            <v>8</v>
          </cell>
          <cell r="H41">
            <v>0</v>
          </cell>
          <cell r="I41">
            <v>35.08</v>
          </cell>
          <cell r="J41">
            <v>35</v>
          </cell>
          <cell r="K41">
            <v>0</v>
          </cell>
          <cell r="L41">
            <v>0</v>
          </cell>
          <cell r="M41"/>
        </row>
        <row r="42">
          <cell r="A42" t="str">
            <v>4_5_3_9</v>
          </cell>
          <cell r="B42">
            <v>11</v>
          </cell>
          <cell r="C42">
            <v>4</v>
          </cell>
          <cell r="D42">
            <v>35</v>
          </cell>
          <cell r="E42" t="str">
            <v>5</v>
          </cell>
          <cell r="F42">
            <v>3</v>
          </cell>
          <cell r="G42">
            <v>9</v>
          </cell>
          <cell r="H42">
            <v>0</v>
          </cell>
          <cell r="I42">
            <v>35.090000000000003</v>
          </cell>
          <cell r="J42">
            <v>40</v>
          </cell>
          <cell r="K42">
            <v>0</v>
          </cell>
          <cell r="L42">
            <v>0</v>
          </cell>
          <cell r="M42"/>
        </row>
        <row r="43">
          <cell r="A43" t="str">
            <v>4_5_3_10</v>
          </cell>
          <cell r="B43">
            <v>11</v>
          </cell>
          <cell r="C43">
            <v>4</v>
          </cell>
          <cell r="D43">
            <v>35</v>
          </cell>
          <cell r="E43" t="str">
            <v>5</v>
          </cell>
          <cell r="F43">
            <v>3</v>
          </cell>
          <cell r="G43">
            <v>10</v>
          </cell>
          <cell r="H43">
            <v>0</v>
          </cell>
          <cell r="I43">
            <v>35.1</v>
          </cell>
          <cell r="J43">
            <v>45</v>
          </cell>
          <cell r="K43">
            <v>0</v>
          </cell>
          <cell r="L43">
            <v>0</v>
          </cell>
          <cell r="M43"/>
        </row>
        <row r="44">
          <cell r="A44" t="str">
            <v>4_5_3_11</v>
          </cell>
          <cell r="B44">
            <v>11</v>
          </cell>
          <cell r="C44">
            <v>4</v>
          </cell>
          <cell r="D44">
            <v>35</v>
          </cell>
          <cell r="E44" t="str">
            <v>5</v>
          </cell>
          <cell r="F44">
            <v>3</v>
          </cell>
          <cell r="G44">
            <v>11</v>
          </cell>
          <cell r="H44">
            <v>0</v>
          </cell>
          <cell r="I44">
            <v>35.11</v>
          </cell>
          <cell r="J44">
            <v>50</v>
          </cell>
          <cell r="K44">
            <v>0</v>
          </cell>
          <cell r="L44">
            <v>0</v>
          </cell>
          <cell r="M44"/>
        </row>
        <row r="45">
          <cell r="A45" t="str">
            <v>4_5_3_12</v>
          </cell>
          <cell r="B45">
            <v>11</v>
          </cell>
          <cell r="C45">
            <v>4</v>
          </cell>
          <cell r="D45">
            <v>35</v>
          </cell>
          <cell r="E45" t="str">
            <v>5</v>
          </cell>
          <cell r="F45">
            <v>3</v>
          </cell>
          <cell r="G45">
            <v>12</v>
          </cell>
          <cell r="H45">
            <v>0.1198</v>
          </cell>
          <cell r="I45">
            <v>35.119999999999997</v>
          </cell>
          <cell r="J45">
            <v>55</v>
          </cell>
          <cell r="K45">
            <v>6.5890000000000004</v>
          </cell>
          <cell r="L45">
            <v>0.10272920743067845</v>
          </cell>
          <cell r="M45"/>
        </row>
        <row r="46">
          <cell r="A46" t="str">
            <v>4_5_3_13</v>
          </cell>
          <cell r="B46">
            <v>11</v>
          </cell>
          <cell r="C46">
            <v>4</v>
          </cell>
          <cell r="D46">
            <v>35</v>
          </cell>
          <cell r="E46" t="str">
            <v>5</v>
          </cell>
          <cell r="F46">
            <v>3</v>
          </cell>
          <cell r="G46">
            <v>13</v>
          </cell>
          <cell r="H46">
            <v>0</v>
          </cell>
          <cell r="I46">
            <v>35.130000000000003</v>
          </cell>
          <cell r="J46">
            <v>60</v>
          </cell>
          <cell r="K46">
            <v>0</v>
          </cell>
          <cell r="L46">
            <v>0</v>
          </cell>
          <cell r="M46"/>
        </row>
        <row r="47">
          <cell r="A47" t="str">
            <v>4_5_3_14</v>
          </cell>
          <cell r="B47">
            <v>11</v>
          </cell>
          <cell r="C47">
            <v>4</v>
          </cell>
          <cell r="D47">
            <v>35</v>
          </cell>
          <cell r="E47" t="str">
            <v>5</v>
          </cell>
          <cell r="F47">
            <v>3</v>
          </cell>
          <cell r="G47">
            <v>14</v>
          </cell>
          <cell r="H47">
            <v>0.82750000000000001</v>
          </cell>
          <cell r="I47">
            <v>35.14</v>
          </cell>
          <cell r="J47">
            <v>65</v>
          </cell>
          <cell r="K47">
            <v>53.787500000000001</v>
          </cell>
          <cell r="L47">
            <v>0.83860179764419751</v>
          </cell>
          <cell r="M47"/>
        </row>
        <row r="48">
          <cell r="A48" t="str">
            <v>4_5_3_15</v>
          </cell>
          <cell r="B48">
            <v>11</v>
          </cell>
          <cell r="C48">
            <v>4</v>
          </cell>
          <cell r="D48">
            <v>35</v>
          </cell>
          <cell r="E48" t="str">
            <v>5</v>
          </cell>
          <cell r="F48">
            <v>3</v>
          </cell>
          <cell r="G48">
            <v>15</v>
          </cell>
          <cell r="H48">
            <v>3.7900000000000003E-2</v>
          </cell>
          <cell r="I48">
            <v>35.15</v>
          </cell>
          <cell r="J48">
            <v>70</v>
          </cell>
          <cell r="K48">
            <v>2.653</v>
          </cell>
          <cell r="L48">
            <v>4.1362966658611312E-2</v>
          </cell>
          <cell r="M48"/>
        </row>
        <row r="49">
          <cell r="A49" t="str">
            <v>4_5_3_16</v>
          </cell>
          <cell r="B49">
            <v>11</v>
          </cell>
          <cell r="C49">
            <v>4</v>
          </cell>
          <cell r="D49">
            <v>35</v>
          </cell>
          <cell r="E49" t="str">
            <v>5</v>
          </cell>
          <cell r="F49">
            <v>3</v>
          </cell>
          <cell r="G49">
            <v>16</v>
          </cell>
          <cell r="H49">
            <v>1.4800000000000001E-2</v>
          </cell>
          <cell r="I49">
            <v>35.159999999999997</v>
          </cell>
          <cell r="J49">
            <v>75</v>
          </cell>
          <cell r="K49">
            <v>1.1100000000000001</v>
          </cell>
          <cell r="L49">
            <v>1.7306028266512837E-2</v>
          </cell>
          <cell r="M49">
            <v>1</v>
          </cell>
        </row>
        <row r="50">
          <cell r="A50" t="str">
            <v>4_5_4_1</v>
          </cell>
          <cell r="B50">
            <v>11</v>
          </cell>
          <cell r="C50">
            <v>4</v>
          </cell>
          <cell r="D50">
            <v>45</v>
          </cell>
          <cell r="E50" t="str">
            <v>5</v>
          </cell>
          <cell r="F50">
            <v>4</v>
          </cell>
          <cell r="G50">
            <v>1</v>
          </cell>
          <cell r="H50">
            <v>0</v>
          </cell>
          <cell r="I50">
            <v>45.01</v>
          </cell>
          <cell r="J50">
            <v>2.5</v>
          </cell>
          <cell r="K50">
            <v>0</v>
          </cell>
          <cell r="L50">
            <v>0</v>
          </cell>
        </row>
        <row r="51">
          <cell r="A51" t="str">
            <v>4_5_4_2</v>
          </cell>
          <cell r="B51">
            <v>11</v>
          </cell>
          <cell r="C51">
            <v>4</v>
          </cell>
          <cell r="D51">
            <v>45</v>
          </cell>
          <cell r="E51" t="str">
            <v>5</v>
          </cell>
          <cell r="F51">
            <v>4</v>
          </cell>
          <cell r="G51">
            <v>2</v>
          </cell>
          <cell r="H51">
            <v>0</v>
          </cell>
          <cell r="I51">
            <v>45.02</v>
          </cell>
          <cell r="J51">
            <v>5</v>
          </cell>
          <cell r="K51">
            <v>0</v>
          </cell>
          <cell r="L51">
            <v>0</v>
          </cell>
          <cell r="M51"/>
        </row>
        <row r="52">
          <cell r="A52" t="str">
            <v>4_5_4_3</v>
          </cell>
          <cell r="B52">
            <v>11</v>
          </cell>
          <cell r="C52">
            <v>4</v>
          </cell>
          <cell r="D52">
            <v>45</v>
          </cell>
          <cell r="E52" t="str">
            <v>5</v>
          </cell>
          <cell r="F52">
            <v>4</v>
          </cell>
          <cell r="G52">
            <v>3</v>
          </cell>
          <cell r="H52">
            <v>0</v>
          </cell>
          <cell r="I52">
            <v>45.03</v>
          </cell>
          <cell r="J52">
            <v>10</v>
          </cell>
          <cell r="K52">
            <v>0</v>
          </cell>
          <cell r="L52">
            <v>0</v>
          </cell>
          <cell r="M52"/>
        </row>
        <row r="53">
          <cell r="A53" t="str">
            <v>4_5_4_4</v>
          </cell>
          <cell r="B53">
            <v>11</v>
          </cell>
          <cell r="C53">
            <v>4</v>
          </cell>
          <cell r="D53">
            <v>45</v>
          </cell>
          <cell r="E53" t="str">
            <v>5</v>
          </cell>
          <cell r="F53">
            <v>4</v>
          </cell>
          <cell r="G53">
            <v>4</v>
          </cell>
          <cell r="H53">
            <v>0</v>
          </cell>
          <cell r="I53">
            <v>45.04</v>
          </cell>
          <cell r="J53">
            <v>15</v>
          </cell>
          <cell r="K53">
            <v>0</v>
          </cell>
          <cell r="L53">
            <v>0</v>
          </cell>
          <cell r="M53"/>
        </row>
        <row r="54">
          <cell r="A54" t="str">
            <v>4_5_4_5</v>
          </cell>
          <cell r="B54">
            <v>11</v>
          </cell>
          <cell r="C54">
            <v>4</v>
          </cell>
          <cell r="D54">
            <v>45</v>
          </cell>
          <cell r="E54" t="str">
            <v>5</v>
          </cell>
          <cell r="F54">
            <v>4</v>
          </cell>
          <cell r="G54">
            <v>5</v>
          </cell>
          <cell r="H54">
            <v>0</v>
          </cell>
          <cell r="I54">
            <v>45.05</v>
          </cell>
          <cell r="J54">
            <v>20</v>
          </cell>
          <cell r="K54">
            <v>0</v>
          </cell>
          <cell r="L54">
            <v>0</v>
          </cell>
          <cell r="M54"/>
        </row>
        <row r="55">
          <cell r="A55" t="str">
            <v>4_5_4_6</v>
          </cell>
          <cell r="B55">
            <v>11</v>
          </cell>
          <cell r="C55">
            <v>4</v>
          </cell>
          <cell r="D55">
            <v>45</v>
          </cell>
          <cell r="E55" t="str">
            <v>5</v>
          </cell>
          <cell r="F55">
            <v>4</v>
          </cell>
          <cell r="G55">
            <v>6</v>
          </cell>
          <cell r="H55">
            <v>0</v>
          </cell>
          <cell r="I55">
            <v>45.06</v>
          </cell>
          <cell r="J55">
            <v>25</v>
          </cell>
          <cell r="K55">
            <v>0</v>
          </cell>
          <cell r="L55">
            <v>0</v>
          </cell>
          <cell r="M55"/>
        </row>
        <row r="56">
          <cell r="A56" t="str">
            <v>4_5_4_7</v>
          </cell>
          <cell r="B56">
            <v>11</v>
          </cell>
          <cell r="C56">
            <v>4</v>
          </cell>
          <cell r="D56">
            <v>45</v>
          </cell>
          <cell r="E56" t="str">
            <v>5</v>
          </cell>
          <cell r="F56">
            <v>4</v>
          </cell>
          <cell r="G56">
            <v>7</v>
          </cell>
          <cell r="H56">
            <v>0</v>
          </cell>
          <cell r="I56">
            <v>45.07</v>
          </cell>
          <cell r="J56">
            <v>30</v>
          </cell>
          <cell r="K56">
            <v>0</v>
          </cell>
          <cell r="L56">
            <v>0</v>
          </cell>
          <cell r="M56"/>
        </row>
        <row r="57">
          <cell r="A57" t="str">
            <v>4_5_4_8</v>
          </cell>
          <cell r="B57">
            <v>11</v>
          </cell>
          <cell r="C57">
            <v>4</v>
          </cell>
          <cell r="D57">
            <v>45</v>
          </cell>
          <cell r="E57" t="str">
            <v>5</v>
          </cell>
          <cell r="F57">
            <v>4</v>
          </cell>
          <cell r="G57">
            <v>8</v>
          </cell>
          <cell r="H57">
            <v>0</v>
          </cell>
          <cell r="I57">
            <v>45.08</v>
          </cell>
          <cell r="J57">
            <v>35</v>
          </cell>
          <cell r="K57">
            <v>0</v>
          </cell>
          <cell r="L57">
            <v>0</v>
          </cell>
          <cell r="M57"/>
        </row>
        <row r="58">
          <cell r="A58" t="str">
            <v>4_5_4_9</v>
          </cell>
          <cell r="B58">
            <v>11</v>
          </cell>
          <cell r="C58">
            <v>4</v>
          </cell>
          <cell r="D58">
            <v>45</v>
          </cell>
          <cell r="E58" t="str">
            <v>5</v>
          </cell>
          <cell r="F58">
            <v>4</v>
          </cell>
          <cell r="G58">
            <v>9</v>
          </cell>
          <cell r="H58">
            <v>0</v>
          </cell>
          <cell r="I58">
            <v>45.09</v>
          </cell>
          <cell r="J58">
            <v>40</v>
          </cell>
          <cell r="K58">
            <v>0</v>
          </cell>
          <cell r="L58">
            <v>0</v>
          </cell>
          <cell r="M58"/>
        </row>
        <row r="59">
          <cell r="A59" t="str">
            <v>4_5_4_10</v>
          </cell>
          <cell r="B59">
            <v>11</v>
          </cell>
          <cell r="C59">
            <v>4</v>
          </cell>
          <cell r="D59">
            <v>45</v>
          </cell>
          <cell r="E59" t="str">
            <v>5</v>
          </cell>
          <cell r="F59">
            <v>4</v>
          </cell>
          <cell r="G59">
            <v>10</v>
          </cell>
          <cell r="H59">
            <v>0</v>
          </cell>
          <cell r="I59">
            <v>45.1</v>
          </cell>
          <cell r="J59">
            <v>45</v>
          </cell>
          <cell r="K59">
            <v>0</v>
          </cell>
          <cell r="L59">
            <v>0</v>
          </cell>
          <cell r="M59"/>
        </row>
        <row r="60">
          <cell r="A60" t="str">
            <v>4_5_4_11</v>
          </cell>
          <cell r="B60">
            <v>11</v>
          </cell>
          <cell r="C60">
            <v>4</v>
          </cell>
          <cell r="D60">
            <v>45</v>
          </cell>
          <cell r="E60" t="str">
            <v>5</v>
          </cell>
          <cell r="F60">
            <v>4</v>
          </cell>
          <cell r="G60">
            <v>11</v>
          </cell>
          <cell r="H60">
            <v>0</v>
          </cell>
          <cell r="I60">
            <v>45.11</v>
          </cell>
          <cell r="J60">
            <v>50</v>
          </cell>
          <cell r="K60">
            <v>0</v>
          </cell>
          <cell r="L60">
            <v>0</v>
          </cell>
          <cell r="M60"/>
        </row>
        <row r="61">
          <cell r="A61" t="str">
            <v>4_5_4_12</v>
          </cell>
          <cell r="B61">
            <v>11</v>
          </cell>
          <cell r="C61">
            <v>4</v>
          </cell>
          <cell r="D61">
            <v>45</v>
          </cell>
          <cell r="E61" t="str">
            <v>5</v>
          </cell>
          <cell r="F61">
            <v>4</v>
          </cell>
          <cell r="G61">
            <v>12</v>
          </cell>
          <cell r="H61">
            <v>0.1198</v>
          </cell>
          <cell r="I61">
            <v>45.12</v>
          </cell>
          <cell r="J61">
            <v>55</v>
          </cell>
          <cell r="K61">
            <v>6.5890000000000004</v>
          </cell>
          <cell r="L61">
            <v>0.10272920743067845</v>
          </cell>
          <cell r="M61"/>
        </row>
        <row r="62">
          <cell r="A62" t="str">
            <v>4_5_4_13</v>
          </cell>
          <cell r="B62">
            <v>11</v>
          </cell>
          <cell r="C62">
            <v>4</v>
          </cell>
          <cell r="D62">
            <v>45</v>
          </cell>
          <cell r="E62" t="str">
            <v>5</v>
          </cell>
          <cell r="F62">
            <v>4</v>
          </cell>
          <cell r="G62">
            <v>13</v>
          </cell>
          <cell r="H62">
            <v>0</v>
          </cell>
          <cell r="I62">
            <v>45.13</v>
          </cell>
          <cell r="J62">
            <v>60</v>
          </cell>
          <cell r="K62">
            <v>0</v>
          </cell>
          <cell r="L62">
            <v>0</v>
          </cell>
          <cell r="M62"/>
        </row>
        <row r="63">
          <cell r="A63" t="str">
            <v>4_5_4_14</v>
          </cell>
          <cell r="B63">
            <v>11</v>
          </cell>
          <cell r="C63">
            <v>4</v>
          </cell>
          <cell r="D63">
            <v>45</v>
          </cell>
          <cell r="E63" t="str">
            <v>5</v>
          </cell>
          <cell r="F63">
            <v>4</v>
          </cell>
          <cell r="G63">
            <v>14</v>
          </cell>
          <cell r="H63">
            <v>0.82750000000000001</v>
          </cell>
          <cell r="I63">
            <v>45.14</v>
          </cell>
          <cell r="J63">
            <v>65</v>
          </cell>
          <cell r="K63">
            <v>53.787500000000001</v>
          </cell>
          <cell r="L63">
            <v>0.83860179764419751</v>
          </cell>
          <cell r="M63"/>
        </row>
        <row r="64">
          <cell r="A64" t="str">
            <v>4_5_4_15</v>
          </cell>
          <cell r="B64">
            <v>11</v>
          </cell>
          <cell r="C64">
            <v>4</v>
          </cell>
          <cell r="D64">
            <v>45</v>
          </cell>
          <cell r="E64" t="str">
            <v>5</v>
          </cell>
          <cell r="F64">
            <v>4</v>
          </cell>
          <cell r="G64">
            <v>15</v>
          </cell>
          <cell r="H64">
            <v>3.7900000000000003E-2</v>
          </cell>
          <cell r="I64">
            <v>45.15</v>
          </cell>
          <cell r="J64">
            <v>70</v>
          </cell>
          <cell r="K64">
            <v>2.653</v>
          </cell>
          <cell r="L64">
            <v>4.1362966658611312E-2</v>
          </cell>
          <cell r="M64"/>
        </row>
        <row r="65">
          <cell r="A65" t="str">
            <v>4_5_4_16</v>
          </cell>
          <cell r="B65">
            <v>11</v>
          </cell>
          <cell r="C65">
            <v>4</v>
          </cell>
          <cell r="D65">
            <v>45</v>
          </cell>
          <cell r="E65" t="str">
            <v>5</v>
          </cell>
          <cell r="F65">
            <v>4</v>
          </cell>
          <cell r="G65">
            <v>16</v>
          </cell>
          <cell r="H65">
            <v>1.4800000000000001E-2</v>
          </cell>
          <cell r="I65">
            <v>45.16</v>
          </cell>
          <cell r="J65">
            <v>75</v>
          </cell>
          <cell r="K65">
            <v>1.1100000000000001</v>
          </cell>
          <cell r="L65">
            <v>1.7306028266512837E-2</v>
          </cell>
          <cell r="M65">
            <v>1</v>
          </cell>
        </row>
        <row r="66">
          <cell r="A66" t="str">
            <v>4_5_5_1</v>
          </cell>
          <cell r="B66">
            <v>11</v>
          </cell>
          <cell r="C66">
            <v>4</v>
          </cell>
          <cell r="D66">
            <v>55</v>
          </cell>
          <cell r="E66" t="str">
            <v>5</v>
          </cell>
          <cell r="F66">
            <v>5</v>
          </cell>
          <cell r="G66">
            <v>1</v>
          </cell>
          <cell r="H66">
            <v>0</v>
          </cell>
          <cell r="I66">
            <v>55.01</v>
          </cell>
          <cell r="J66">
            <v>2.5</v>
          </cell>
          <cell r="K66">
            <v>0</v>
          </cell>
          <cell r="L66">
            <v>0</v>
          </cell>
        </row>
        <row r="67">
          <cell r="A67" t="str">
            <v>4_5_5_2</v>
          </cell>
          <cell r="B67">
            <v>11</v>
          </cell>
          <cell r="C67">
            <v>4</v>
          </cell>
          <cell r="D67">
            <v>55</v>
          </cell>
          <cell r="E67" t="str">
            <v>5</v>
          </cell>
          <cell r="F67">
            <v>5</v>
          </cell>
          <cell r="G67">
            <v>2</v>
          </cell>
          <cell r="H67">
            <v>0</v>
          </cell>
          <cell r="I67">
            <v>55.02</v>
          </cell>
          <cell r="J67">
            <v>5</v>
          </cell>
          <cell r="K67">
            <v>0</v>
          </cell>
          <cell r="L67">
            <v>0</v>
          </cell>
          <cell r="M67"/>
        </row>
        <row r="68">
          <cell r="A68" t="str">
            <v>4_5_5_3</v>
          </cell>
          <cell r="B68">
            <v>11</v>
          </cell>
          <cell r="C68">
            <v>4</v>
          </cell>
          <cell r="D68">
            <v>55</v>
          </cell>
          <cell r="E68" t="str">
            <v>5</v>
          </cell>
          <cell r="F68">
            <v>5</v>
          </cell>
          <cell r="G68">
            <v>3</v>
          </cell>
          <cell r="H68">
            <v>0</v>
          </cell>
          <cell r="I68">
            <v>55.03</v>
          </cell>
          <cell r="J68">
            <v>10</v>
          </cell>
          <cell r="K68">
            <v>0</v>
          </cell>
          <cell r="L68">
            <v>0</v>
          </cell>
          <cell r="M68"/>
        </row>
        <row r="69">
          <cell r="A69" t="str">
            <v>4_5_5_4</v>
          </cell>
          <cell r="B69">
            <v>11</v>
          </cell>
          <cell r="C69">
            <v>4</v>
          </cell>
          <cell r="D69">
            <v>55</v>
          </cell>
          <cell r="E69" t="str">
            <v>5</v>
          </cell>
          <cell r="F69">
            <v>5</v>
          </cell>
          <cell r="G69">
            <v>4</v>
          </cell>
          <cell r="H69">
            <v>0</v>
          </cell>
          <cell r="I69">
            <v>55.04</v>
          </cell>
          <cell r="J69">
            <v>15</v>
          </cell>
          <cell r="K69">
            <v>0</v>
          </cell>
          <cell r="L69">
            <v>0</v>
          </cell>
          <cell r="M69"/>
        </row>
        <row r="70">
          <cell r="A70" t="str">
            <v>4_5_5_5</v>
          </cell>
          <cell r="B70">
            <v>11</v>
          </cell>
          <cell r="C70">
            <v>4</v>
          </cell>
          <cell r="D70">
            <v>55</v>
          </cell>
          <cell r="E70" t="str">
            <v>5</v>
          </cell>
          <cell r="F70">
            <v>5</v>
          </cell>
          <cell r="G70">
            <v>5</v>
          </cell>
          <cell r="H70">
            <v>0</v>
          </cell>
          <cell r="I70">
            <v>55.05</v>
          </cell>
          <cell r="J70">
            <v>20</v>
          </cell>
          <cell r="K70">
            <v>0</v>
          </cell>
          <cell r="L70">
            <v>0</v>
          </cell>
          <cell r="M70"/>
        </row>
        <row r="71">
          <cell r="A71" t="str">
            <v>4_5_5_6</v>
          </cell>
          <cell r="B71">
            <v>11</v>
          </cell>
          <cell r="C71">
            <v>4</v>
          </cell>
          <cell r="D71">
            <v>55</v>
          </cell>
          <cell r="E71" t="str">
            <v>5</v>
          </cell>
          <cell r="F71">
            <v>5</v>
          </cell>
          <cell r="G71">
            <v>6</v>
          </cell>
          <cell r="H71">
            <v>0</v>
          </cell>
          <cell r="I71">
            <v>55.06</v>
          </cell>
          <cell r="J71">
            <v>25</v>
          </cell>
          <cell r="K71">
            <v>0</v>
          </cell>
          <cell r="L71">
            <v>0</v>
          </cell>
          <cell r="M71"/>
        </row>
        <row r="72">
          <cell r="A72" t="str">
            <v>4_5_5_7</v>
          </cell>
          <cell r="B72">
            <v>11</v>
          </cell>
          <cell r="C72">
            <v>4</v>
          </cell>
          <cell r="D72">
            <v>55</v>
          </cell>
          <cell r="E72" t="str">
            <v>5</v>
          </cell>
          <cell r="F72">
            <v>5</v>
          </cell>
          <cell r="G72">
            <v>7</v>
          </cell>
          <cell r="H72">
            <v>0</v>
          </cell>
          <cell r="I72">
            <v>55.07</v>
          </cell>
          <cell r="J72">
            <v>30</v>
          </cell>
          <cell r="K72">
            <v>0</v>
          </cell>
          <cell r="L72">
            <v>0</v>
          </cell>
          <cell r="M72"/>
        </row>
        <row r="73">
          <cell r="A73" t="str">
            <v>4_5_5_8</v>
          </cell>
          <cell r="B73">
            <v>11</v>
          </cell>
          <cell r="C73">
            <v>4</v>
          </cell>
          <cell r="D73">
            <v>55</v>
          </cell>
          <cell r="E73" t="str">
            <v>5</v>
          </cell>
          <cell r="F73">
            <v>5</v>
          </cell>
          <cell r="G73">
            <v>8</v>
          </cell>
          <cell r="H73">
            <v>0</v>
          </cell>
          <cell r="I73">
            <v>55.08</v>
          </cell>
          <cell r="J73">
            <v>35</v>
          </cell>
          <cell r="K73">
            <v>0</v>
          </cell>
          <cell r="L73">
            <v>0</v>
          </cell>
          <cell r="M73"/>
        </row>
        <row r="74">
          <cell r="A74" t="str">
            <v>4_5_5_9</v>
          </cell>
          <cell r="B74">
            <v>11</v>
          </cell>
          <cell r="C74">
            <v>4</v>
          </cell>
          <cell r="D74">
            <v>55</v>
          </cell>
          <cell r="E74" t="str">
            <v>5</v>
          </cell>
          <cell r="F74">
            <v>5</v>
          </cell>
          <cell r="G74">
            <v>9</v>
          </cell>
          <cell r="H74">
            <v>0</v>
          </cell>
          <cell r="I74">
            <v>55.09</v>
          </cell>
          <cell r="J74">
            <v>40</v>
          </cell>
          <cell r="K74">
            <v>0</v>
          </cell>
          <cell r="L74">
            <v>0</v>
          </cell>
          <cell r="M74"/>
        </row>
        <row r="75">
          <cell r="A75" t="str">
            <v>4_5_5_10</v>
          </cell>
          <cell r="B75">
            <v>11</v>
          </cell>
          <cell r="C75">
            <v>4</v>
          </cell>
          <cell r="D75">
            <v>55</v>
          </cell>
          <cell r="E75" t="str">
            <v>5</v>
          </cell>
          <cell r="F75">
            <v>5</v>
          </cell>
          <cell r="G75">
            <v>10</v>
          </cell>
          <cell r="H75">
            <v>0</v>
          </cell>
          <cell r="I75">
            <v>55.1</v>
          </cell>
          <cell r="J75">
            <v>45</v>
          </cell>
          <cell r="K75">
            <v>0</v>
          </cell>
          <cell r="L75">
            <v>0</v>
          </cell>
          <cell r="M75"/>
        </row>
        <row r="76">
          <cell r="A76" t="str">
            <v>4_5_5_11</v>
          </cell>
          <cell r="B76">
            <v>11</v>
          </cell>
          <cell r="C76">
            <v>4</v>
          </cell>
          <cell r="D76">
            <v>55</v>
          </cell>
          <cell r="E76" t="str">
            <v>5</v>
          </cell>
          <cell r="F76">
            <v>5</v>
          </cell>
          <cell r="G76">
            <v>11</v>
          </cell>
          <cell r="H76">
            <v>0</v>
          </cell>
          <cell r="I76">
            <v>55.11</v>
          </cell>
          <cell r="J76">
            <v>50</v>
          </cell>
          <cell r="K76">
            <v>0</v>
          </cell>
          <cell r="L76">
            <v>0</v>
          </cell>
          <cell r="M76"/>
        </row>
        <row r="77">
          <cell r="A77" t="str">
            <v>4_5_5_12</v>
          </cell>
          <cell r="B77">
            <v>11</v>
          </cell>
          <cell r="C77">
            <v>4</v>
          </cell>
          <cell r="D77">
            <v>55</v>
          </cell>
          <cell r="E77" t="str">
            <v>5</v>
          </cell>
          <cell r="F77">
            <v>5</v>
          </cell>
          <cell r="G77">
            <v>12</v>
          </cell>
          <cell r="H77">
            <v>0.1198</v>
          </cell>
          <cell r="I77">
            <v>55.12</v>
          </cell>
          <cell r="J77">
            <v>55</v>
          </cell>
          <cell r="K77">
            <v>6.5890000000000004</v>
          </cell>
          <cell r="L77">
            <v>0.10272920743067845</v>
          </cell>
          <cell r="M77"/>
        </row>
        <row r="78">
          <cell r="A78" t="str">
            <v>4_5_5_13</v>
          </cell>
          <cell r="B78">
            <v>11</v>
          </cell>
          <cell r="C78">
            <v>4</v>
          </cell>
          <cell r="D78">
            <v>55</v>
          </cell>
          <cell r="E78" t="str">
            <v>5</v>
          </cell>
          <cell r="F78">
            <v>5</v>
          </cell>
          <cell r="G78">
            <v>13</v>
          </cell>
          <cell r="H78">
            <v>0</v>
          </cell>
          <cell r="I78">
            <v>55.13</v>
          </cell>
          <cell r="J78">
            <v>60</v>
          </cell>
          <cell r="K78">
            <v>0</v>
          </cell>
          <cell r="L78">
            <v>0</v>
          </cell>
          <cell r="M78"/>
        </row>
        <row r="79">
          <cell r="A79" t="str">
            <v>4_5_5_14</v>
          </cell>
          <cell r="B79">
            <v>11</v>
          </cell>
          <cell r="C79">
            <v>4</v>
          </cell>
          <cell r="D79">
            <v>55</v>
          </cell>
          <cell r="E79" t="str">
            <v>5</v>
          </cell>
          <cell r="F79">
            <v>5</v>
          </cell>
          <cell r="G79">
            <v>14</v>
          </cell>
          <cell r="H79">
            <v>0.82750000000000001</v>
          </cell>
          <cell r="I79">
            <v>55.14</v>
          </cell>
          <cell r="J79">
            <v>65</v>
          </cell>
          <cell r="K79">
            <v>53.787500000000001</v>
          </cell>
          <cell r="L79">
            <v>0.83860179764419751</v>
          </cell>
          <cell r="M79"/>
        </row>
        <row r="80">
          <cell r="A80" t="str">
            <v>4_5_5_15</v>
          </cell>
          <cell r="B80">
            <v>11</v>
          </cell>
          <cell r="C80">
            <v>4</v>
          </cell>
          <cell r="D80">
            <v>55</v>
          </cell>
          <cell r="E80" t="str">
            <v>5</v>
          </cell>
          <cell r="F80">
            <v>5</v>
          </cell>
          <cell r="G80">
            <v>15</v>
          </cell>
          <cell r="H80">
            <v>3.7900000000000003E-2</v>
          </cell>
          <cell r="I80">
            <v>55.15</v>
          </cell>
          <cell r="J80">
            <v>70</v>
          </cell>
          <cell r="K80">
            <v>2.653</v>
          </cell>
          <cell r="L80">
            <v>4.1362966658611312E-2</v>
          </cell>
          <cell r="M80"/>
        </row>
        <row r="81">
          <cell r="A81" t="str">
            <v>4_5_5_16</v>
          </cell>
          <cell r="B81">
            <v>11</v>
          </cell>
          <cell r="C81">
            <v>4</v>
          </cell>
          <cell r="D81">
            <v>55</v>
          </cell>
          <cell r="E81" t="str">
            <v>5</v>
          </cell>
          <cell r="F81">
            <v>5</v>
          </cell>
          <cell r="G81">
            <v>16</v>
          </cell>
          <cell r="H81">
            <v>1.4800000000000001E-2</v>
          </cell>
          <cell r="I81">
            <v>55.16</v>
          </cell>
          <cell r="J81">
            <v>75</v>
          </cell>
          <cell r="K81">
            <v>1.1100000000000001</v>
          </cell>
          <cell r="L81">
            <v>1.7306028266512837E-2</v>
          </cell>
          <cell r="M81">
            <v>1</v>
          </cell>
        </row>
        <row r="82">
          <cell r="A82" t="str">
            <v>4_5_6_1</v>
          </cell>
          <cell r="B82">
            <v>11</v>
          </cell>
          <cell r="C82">
            <v>4</v>
          </cell>
          <cell r="D82">
            <v>65</v>
          </cell>
          <cell r="E82" t="str">
            <v>5</v>
          </cell>
          <cell r="F82">
            <v>6</v>
          </cell>
          <cell r="G82">
            <v>1</v>
          </cell>
          <cell r="H82">
            <v>0</v>
          </cell>
          <cell r="I82">
            <v>65.010000000000005</v>
          </cell>
          <cell r="J82">
            <v>2.5</v>
          </cell>
          <cell r="K82">
            <v>0</v>
          </cell>
          <cell r="L82">
            <v>0</v>
          </cell>
        </row>
        <row r="83">
          <cell r="A83" t="str">
            <v>4_5_6_2</v>
          </cell>
          <cell r="B83">
            <v>11</v>
          </cell>
          <cell r="C83">
            <v>4</v>
          </cell>
          <cell r="D83">
            <v>65</v>
          </cell>
          <cell r="E83" t="str">
            <v>5</v>
          </cell>
          <cell r="F83">
            <v>6</v>
          </cell>
          <cell r="G83">
            <v>2</v>
          </cell>
          <cell r="H83">
            <v>0</v>
          </cell>
          <cell r="I83">
            <v>65.02</v>
          </cell>
          <cell r="J83">
            <v>5</v>
          </cell>
          <cell r="K83">
            <v>0</v>
          </cell>
          <cell r="L83">
            <v>0</v>
          </cell>
          <cell r="M83"/>
        </row>
        <row r="84">
          <cell r="A84" t="str">
            <v>4_5_6_3</v>
          </cell>
          <cell r="B84">
            <v>11</v>
          </cell>
          <cell r="C84">
            <v>4</v>
          </cell>
          <cell r="D84">
            <v>65</v>
          </cell>
          <cell r="E84" t="str">
            <v>5</v>
          </cell>
          <cell r="F84">
            <v>6</v>
          </cell>
          <cell r="G84">
            <v>3</v>
          </cell>
          <cell r="H84">
            <v>0</v>
          </cell>
          <cell r="I84">
            <v>65.03</v>
          </cell>
          <cell r="J84">
            <v>10</v>
          </cell>
          <cell r="K84">
            <v>0</v>
          </cell>
          <cell r="L84">
            <v>0</v>
          </cell>
          <cell r="M84"/>
        </row>
        <row r="85">
          <cell r="A85" t="str">
            <v>4_5_6_4</v>
          </cell>
          <cell r="B85">
            <v>11</v>
          </cell>
          <cell r="C85">
            <v>4</v>
          </cell>
          <cell r="D85">
            <v>65</v>
          </cell>
          <cell r="E85" t="str">
            <v>5</v>
          </cell>
          <cell r="F85">
            <v>6</v>
          </cell>
          <cell r="G85">
            <v>4</v>
          </cell>
          <cell r="H85">
            <v>0</v>
          </cell>
          <cell r="I85">
            <v>65.040000000000006</v>
          </cell>
          <cell r="J85">
            <v>15</v>
          </cell>
          <cell r="K85">
            <v>0</v>
          </cell>
          <cell r="L85">
            <v>0</v>
          </cell>
          <cell r="M85"/>
        </row>
        <row r="86">
          <cell r="A86" t="str">
            <v>4_5_6_5</v>
          </cell>
          <cell r="B86">
            <v>11</v>
          </cell>
          <cell r="C86">
            <v>4</v>
          </cell>
          <cell r="D86">
            <v>65</v>
          </cell>
          <cell r="E86" t="str">
            <v>5</v>
          </cell>
          <cell r="F86">
            <v>6</v>
          </cell>
          <cell r="G86">
            <v>5</v>
          </cell>
          <cell r="H86">
            <v>0</v>
          </cell>
          <cell r="I86">
            <v>65.05</v>
          </cell>
          <cell r="J86">
            <v>20</v>
          </cell>
          <cell r="K86">
            <v>0</v>
          </cell>
          <cell r="L86">
            <v>0</v>
          </cell>
          <cell r="M86"/>
        </row>
        <row r="87">
          <cell r="A87" t="str">
            <v>4_5_6_6</v>
          </cell>
          <cell r="B87">
            <v>11</v>
          </cell>
          <cell r="C87">
            <v>4</v>
          </cell>
          <cell r="D87">
            <v>65</v>
          </cell>
          <cell r="E87" t="str">
            <v>5</v>
          </cell>
          <cell r="F87">
            <v>6</v>
          </cell>
          <cell r="G87">
            <v>6</v>
          </cell>
          <cell r="H87">
            <v>0</v>
          </cell>
          <cell r="I87">
            <v>65.06</v>
          </cell>
          <cell r="J87">
            <v>25</v>
          </cell>
          <cell r="K87">
            <v>0</v>
          </cell>
          <cell r="L87">
            <v>0</v>
          </cell>
          <cell r="M87"/>
        </row>
        <row r="88">
          <cell r="A88" t="str">
            <v>4_5_6_7</v>
          </cell>
          <cell r="B88">
            <v>11</v>
          </cell>
          <cell r="C88">
            <v>4</v>
          </cell>
          <cell r="D88">
            <v>65</v>
          </cell>
          <cell r="E88" t="str">
            <v>5</v>
          </cell>
          <cell r="F88">
            <v>6</v>
          </cell>
          <cell r="G88">
            <v>7</v>
          </cell>
          <cell r="H88">
            <v>0</v>
          </cell>
          <cell r="I88">
            <v>65.069999999999993</v>
          </cell>
          <cell r="J88">
            <v>30</v>
          </cell>
          <cell r="K88">
            <v>0</v>
          </cell>
          <cell r="L88">
            <v>0</v>
          </cell>
          <cell r="M88"/>
        </row>
        <row r="89">
          <cell r="A89" t="str">
            <v>4_5_6_8</v>
          </cell>
          <cell r="B89">
            <v>11</v>
          </cell>
          <cell r="C89">
            <v>4</v>
          </cell>
          <cell r="D89">
            <v>65</v>
          </cell>
          <cell r="E89" t="str">
            <v>5</v>
          </cell>
          <cell r="F89">
            <v>6</v>
          </cell>
          <cell r="G89">
            <v>8</v>
          </cell>
          <cell r="H89">
            <v>3.6400000000000002E-2</v>
          </cell>
          <cell r="I89">
            <v>65.08</v>
          </cell>
          <cell r="J89">
            <v>35</v>
          </cell>
          <cell r="K89">
            <v>1.274</v>
          </cell>
          <cell r="L89">
            <v>2.1419864654701359E-2</v>
          </cell>
          <cell r="M89"/>
        </row>
        <row r="90">
          <cell r="A90" t="str">
            <v>4_5_6_9</v>
          </cell>
          <cell r="B90">
            <v>11</v>
          </cell>
          <cell r="C90">
            <v>4</v>
          </cell>
          <cell r="D90">
            <v>65</v>
          </cell>
          <cell r="E90" t="str">
            <v>5</v>
          </cell>
          <cell r="F90">
            <v>6</v>
          </cell>
          <cell r="G90">
            <v>9</v>
          </cell>
          <cell r="H90">
            <v>4.2999999999999997E-2</v>
          </cell>
          <cell r="I90">
            <v>65.09</v>
          </cell>
          <cell r="J90">
            <v>40</v>
          </cell>
          <cell r="K90">
            <v>1.7199999999999998</v>
          </cell>
          <cell r="L90">
            <v>2.8918498591904502E-2</v>
          </cell>
          <cell r="M90"/>
        </row>
        <row r="91">
          <cell r="A91" t="str">
            <v>4_5_6_10</v>
          </cell>
          <cell r="B91">
            <v>11</v>
          </cell>
          <cell r="C91">
            <v>4</v>
          </cell>
          <cell r="D91">
            <v>65</v>
          </cell>
          <cell r="E91" t="str">
            <v>5</v>
          </cell>
          <cell r="F91">
            <v>6</v>
          </cell>
          <cell r="G91">
            <v>10</v>
          </cell>
          <cell r="H91">
            <v>3.2599999999999997E-2</v>
          </cell>
          <cell r="I91">
            <v>65.099999999999994</v>
          </cell>
          <cell r="J91">
            <v>45</v>
          </cell>
          <cell r="K91">
            <v>1.4669999999999999</v>
          </cell>
          <cell r="L91">
            <v>2.466478920600227E-2</v>
          </cell>
          <cell r="M91"/>
        </row>
        <row r="92">
          <cell r="A92" t="str">
            <v>4_5_6_11</v>
          </cell>
          <cell r="B92">
            <v>11</v>
          </cell>
          <cell r="C92">
            <v>4</v>
          </cell>
          <cell r="D92">
            <v>65</v>
          </cell>
          <cell r="E92" t="str">
            <v>5</v>
          </cell>
          <cell r="F92">
            <v>6</v>
          </cell>
          <cell r="G92">
            <v>11</v>
          </cell>
          <cell r="H92">
            <v>9.5799999999999996E-2</v>
          </cell>
          <cell r="I92">
            <v>65.11</v>
          </cell>
          <cell r="J92">
            <v>50</v>
          </cell>
          <cell r="K92">
            <v>4.79</v>
          </cell>
          <cell r="L92">
            <v>8.0534655962338705E-2</v>
          </cell>
          <cell r="M92"/>
        </row>
        <row r="93">
          <cell r="A93" t="str">
            <v>4_5_6_12</v>
          </cell>
          <cell r="B93">
            <v>11</v>
          </cell>
          <cell r="C93">
            <v>4</v>
          </cell>
          <cell r="D93">
            <v>65</v>
          </cell>
          <cell r="E93" t="str">
            <v>5</v>
          </cell>
          <cell r="F93">
            <v>6</v>
          </cell>
          <cell r="G93">
            <v>12</v>
          </cell>
          <cell r="H93">
            <v>0.1305</v>
          </cell>
          <cell r="I93">
            <v>65.12</v>
          </cell>
          <cell r="J93">
            <v>55</v>
          </cell>
          <cell r="K93">
            <v>7.1775000000000002</v>
          </cell>
          <cell r="L93">
            <v>0.1206758858391829</v>
          </cell>
          <cell r="M93"/>
        </row>
        <row r="94">
          <cell r="A94" t="str">
            <v>4_5_6_13</v>
          </cell>
          <cell r="B94">
            <v>11</v>
          </cell>
          <cell r="C94">
            <v>4</v>
          </cell>
          <cell r="D94">
            <v>65</v>
          </cell>
          <cell r="E94" t="str">
            <v>5</v>
          </cell>
          <cell r="F94">
            <v>6</v>
          </cell>
          <cell r="G94">
            <v>13</v>
          </cell>
          <cell r="H94">
            <v>6.0299999999999999E-2</v>
          </cell>
          <cell r="I94">
            <v>65.13</v>
          </cell>
          <cell r="J94">
            <v>60</v>
          </cell>
          <cell r="K94">
            <v>3.6179999999999999</v>
          </cell>
          <cell r="L94">
            <v>6.0829725526459592E-2</v>
          </cell>
          <cell r="M94"/>
        </row>
        <row r="95">
          <cell r="A95" t="str">
            <v>4_5_6_14</v>
          </cell>
          <cell r="B95">
            <v>11</v>
          </cell>
          <cell r="C95">
            <v>4</v>
          </cell>
          <cell r="D95">
            <v>65</v>
          </cell>
          <cell r="E95" t="str">
            <v>5</v>
          </cell>
          <cell r="F95">
            <v>6</v>
          </cell>
          <cell r="G95">
            <v>14</v>
          </cell>
          <cell r="H95">
            <v>0.55269999999999997</v>
          </cell>
          <cell r="I95">
            <v>65.14</v>
          </cell>
          <cell r="J95">
            <v>65</v>
          </cell>
          <cell r="K95">
            <v>35.9255</v>
          </cell>
          <cell r="L95">
            <v>0.6040183262578287</v>
          </cell>
          <cell r="M95"/>
        </row>
        <row r="96">
          <cell r="A96" t="str">
            <v>4_5_6_15</v>
          </cell>
          <cell r="B96">
            <v>11</v>
          </cell>
          <cell r="C96">
            <v>4</v>
          </cell>
          <cell r="D96">
            <v>65</v>
          </cell>
          <cell r="E96" t="str">
            <v>5</v>
          </cell>
          <cell r="F96">
            <v>6</v>
          </cell>
          <cell r="G96">
            <v>15</v>
          </cell>
          <cell r="H96">
            <v>2.9399999999999999E-2</v>
          </cell>
          <cell r="I96">
            <v>65.150000000000006</v>
          </cell>
          <cell r="J96">
            <v>70</v>
          </cell>
          <cell r="K96">
            <v>2.0579999999999998</v>
          </cell>
          <cell r="L96">
            <v>3.4601319826825273E-2</v>
          </cell>
          <cell r="M96"/>
        </row>
        <row r="97">
          <cell r="A97" t="str">
            <v>4_5_6_16</v>
          </cell>
          <cell r="B97">
            <v>11</v>
          </cell>
          <cell r="C97">
            <v>4</v>
          </cell>
          <cell r="D97">
            <v>65</v>
          </cell>
          <cell r="E97" t="str">
            <v>5</v>
          </cell>
          <cell r="F97">
            <v>6</v>
          </cell>
          <cell r="G97">
            <v>16</v>
          </cell>
          <cell r="H97">
            <v>1.9300000000000001E-2</v>
          </cell>
          <cell r="I97">
            <v>65.16</v>
          </cell>
          <cell r="J97">
            <v>75</v>
          </cell>
          <cell r="K97">
            <v>1.4475</v>
          </cell>
          <cell r="L97">
            <v>2.4336934134756846E-2</v>
          </cell>
          <cell r="M97">
            <v>1.0000000000000002</v>
          </cell>
        </row>
        <row r="98">
          <cell r="A98" t="str">
            <v>4_5_7_1</v>
          </cell>
          <cell r="B98">
            <v>11</v>
          </cell>
          <cell r="C98">
            <v>4</v>
          </cell>
          <cell r="D98">
            <v>75</v>
          </cell>
          <cell r="E98" t="str">
            <v>5</v>
          </cell>
          <cell r="F98">
            <v>7</v>
          </cell>
          <cell r="G98">
            <v>1</v>
          </cell>
          <cell r="H98">
            <v>0</v>
          </cell>
          <cell r="I98">
            <v>75.010000000000005</v>
          </cell>
          <cell r="J98">
            <v>2.5</v>
          </cell>
          <cell r="K98">
            <v>0</v>
          </cell>
          <cell r="L98">
            <v>0</v>
          </cell>
        </row>
        <row r="99">
          <cell r="A99" t="str">
            <v>4_5_7_2</v>
          </cell>
          <cell r="B99">
            <v>11</v>
          </cell>
          <cell r="C99">
            <v>4</v>
          </cell>
          <cell r="D99">
            <v>75</v>
          </cell>
          <cell r="E99" t="str">
            <v>5</v>
          </cell>
          <cell r="F99">
            <v>7</v>
          </cell>
          <cell r="G99">
            <v>2</v>
          </cell>
          <cell r="H99">
            <v>0</v>
          </cell>
          <cell r="I99">
            <v>75.02</v>
          </cell>
          <cell r="J99">
            <v>5</v>
          </cell>
          <cell r="K99">
            <v>0</v>
          </cell>
          <cell r="L99">
            <v>0</v>
          </cell>
          <cell r="M99"/>
        </row>
        <row r="100">
          <cell r="A100" t="str">
            <v>4_5_7_3</v>
          </cell>
          <cell r="B100">
            <v>11</v>
          </cell>
          <cell r="C100">
            <v>4</v>
          </cell>
          <cell r="D100">
            <v>75</v>
          </cell>
          <cell r="E100" t="str">
            <v>5</v>
          </cell>
          <cell r="F100">
            <v>7</v>
          </cell>
          <cell r="G100">
            <v>3</v>
          </cell>
          <cell r="H100">
            <v>0</v>
          </cell>
          <cell r="I100">
            <v>75.03</v>
          </cell>
          <cell r="J100">
            <v>10</v>
          </cell>
          <cell r="K100">
            <v>0</v>
          </cell>
          <cell r="L100">
            <v>0</v>
          </cell>
          <cell r="M100"/>
        </row>
        <row r="101">
          <cell r="A101" t="str">
            <v>4_5_7_4</v>
          </cell>
          <cell r="B101">
            <v>11</v>
          </cell>
          <cell r="C101">
            <v>4</v>
          </cell>
          <cell r="D101">
            <v>75</v>
          </cell>
          <cell r="E101" t="str">
            <v>5</v>
          </cell>
          <cell r="F101">
            <v>7</v>
          </cell>
          <cell r="G101">
            <v>4</v>
          </cell>
          <cell r="H101">
            <v>0</v>
          </cell>
          <cell r="I101">
            <v>75.040000000000006</v>
          </cell>
          <cell r="J101">
            <v>15</v>
          </cell>
          <cell r="K101">
            <v>0</v>
          </cell>
          <cell r="L101">
            <v>0</v>
          </cell>
          <cell r="M101"/>
        </row>
        <row r="102">
          <cell r="A102" t="str">
            <v>4_5_7_5</v>
          </cell>
          <cell r="B102">
            <v>11</v>
          </cell>
          <cell r="C102">
            <v>4</v>
          </cell>
          <cell r="D102">
            <v>75</v>
          </cell>
          <cell r="E102" t="str">
            <v>5</v>
          </cell>
          <cell r="F102">
            <v>7</v>
          </cell>
          <cell r="G102">
            <v>5</v>
          </cell>
          <cell r="H102">
            <v>0</v>
          </cell>
          <cell r="I102">
            <v>75.05</v>
          </cell>
          <cell r="J102">
            <v>20</v>
          </cell>
          <cell r="K102">
            <v>0</v>
          </cell>
          <cell r="L102">
            <v>0</v>
          </cell>
          <cell r="M102"/>
        </row>
        <row r="103">
          <cell r="A103" t="str">
            <v>4_5_7_6</v>
          </cell>
          <cell r="B103">
            <v>11</v>
          </cell>
          <cell r="C103">
            <v>4</v>
          </cell>
          <cell r="D103">
            <v>75</v>
          </cell>
          <cell r="E103" t="str">
            <v>5</v>
          </cell>
          <cell r="F103">
            <v>7</v>
          </cell>
          <cell r="G103">
            <v>6</v>
          </cell>
          <cell r="H103">
            <v>0</v>
          </cell>
          <cell r="I103">
            <v>75.06</v>
          </cell>
          <cell r="J103">
            <v>25</v>
          </cell>
          <cell r="K103">
            <v>0</v>
          </cell>
          <cell r="L103">
            <v>0</v>
          </cell>
          <cell r="M103"/>
        </row>
        <row r="104">
          <cell r="A104" t="str">
            <v>4_5_7_7</v>
          </cell>
          <cell r="B104">
            <v>11</v>
          </cell>
          <cell r="C104">
            <v>4</v>
          </cell>
          <cell r="D104">
            <v>75</v>
          </cell>
          <cell r="E104" t="str">
            <v>5</v>
          </cell>
          <cell r="F104">
            <v>7</v>
          </cell>
          <cell r="G104">
            <v>7</v>
          </cell>
          <cell r="H104">
            <v>0</v>
          </cell>
          <cell r="I104">
            <v>75.069999999999993</v>
          </cell>
          <cell r="J104">
            <v>30</v>
          </cell>
          <cell r="K104">
            <v>0</v>
          </cell>
          <cell r="L104">
            <v>0</v>
          </cell>
          <cell r="M104"/>
        </row>
        <row r="105">
          <cell r="A105" t="str">
            <v>4_5_7_8</v>
          </cell>
          <cell r="B105">
            <v>11</v>
          </cell>
          <cell r="C105">
            <v>4</v>
          </cell>
          <cell r="D105">
            <v>75</v>
          </cell>
          <cell r="E105" t="str">
            <v>5</v>
          </cell>
          <cell r="F105">
            <v>7</v>
          </cell>
          <cell r="G105">
            <v>8</v>
          </cell>
          <cell r="H105">
            <v>3.6400000000000002E-2</v>
          </cell>
          <cell r="I105">
            <v>75.08</v>
          </cell>
          <cell r="J105">
            <v>35</v>
          </cell>
          <cell r="K105">
            <v>1.274</v>
          </cell>
          <cell r="L105">
            <v>2.1419864654701359E-2</v>
          </cell>
          <cell r="M105"/>
        </row>
        <row r="106">
          <cell r="A106" t="str">
            <v>4_5_7_9</v>
          </cell>
          <cell r="B106">
            <v>11</v>
          </cell>
          <cell r="C106">
            <v>4</v>
          </cell>
          <cell r="D106">
            <v>75</v>
          </cell>
          <cell r="E106" t="str">
            <v>5</v>
          </cell>
          <cell r="F106">
            <v>7</v>
          </cell>
          <cell r="G106">
            <v>9</v>
          </cell>
          <cell r="H106">
            <v>4.2999999999999997E-2</v>
          </cell>
          <cell r="I106">
            <v>75.09</v>
          </cell>
          <cell r="J106">
            <v>40</v>
          </cell>
          <cell r="K106">
            <v>1.7199999999999998</v>
          </cell>
          <cell r="L106">
            <v>2.8918498591904502E-2</v>
          </cell>
          <cell r="M106"/>
        </row>
        <row r="107">
          <cell r="A107" t="str">
            <v>4_5_7_10</v>
          </cell>
          <cell r="B107">
            <v>11</v>
          </cell>
          <cell r="C107">
            <v>4</v>
          </cell>
          <cell r="D107">
            <v>75</v>
          </cell>
          <cell r="E107" t="str">
            <v>5</v>
          </cell>
          <cell r="F107">
            <v>7</v>
          </cell>
          <cell r="G107">
            <v>10</v>
          </cell>
          <cell r="H107">
            <v>3.2599999999999997E-2</v>
          </cell>
          <cell r="I107">
            <v>75.099999999999994</v>
          </cell>
          <cell r="J107">
            <v>45</v>
          </cell>
          <cell r="K107">
            <v>1.4669999999999999</v>
          </cell>
          <cell r="L107">
            <v>2.466478920600227E-2</v>
          </cell>
          <cell r="M107"/>
        </row>
        <row r="108">
          <cell r="A108" t="str">
            <v>4_5_7_11</v>
          </cell>
          <cell r="B108">
            <v>11</v>
          </cell>
          <cell r="C108">
            <v>4</v>
          </cell>
          <cell r="D108">
            <v>75</v>
          </cell>
          <cell r="E108" t="str">
            <v>5</v>
          </cell>
          <cell r="F108">
            <v>7</v>
          </cell>
          <cell r="G108">
            <v>11</v>
          </cell>
          <cell r="H108">
            <v>9.5799999999999996E-2</v>
          </cell>
          <cell r="I108">
            <v>75.11</v>
          </cell>
          <cell r="J108">
            <v>50</v>
          </cell>
          <cell r="K108">
            <v>4.79</v>
          </cell>
          <cell r="L108">
            <v>8.0534655962338705E-2</v>
          </cell>
          <cell r="M108"/>
        </row>
        <row r="109">
          <cell r="A109" t="str">
            <v>4_5_7_12</v>
          </cell>
          <cell r="B109">
            <v>11</v>
          </cell>
          <cell r="C109">
            <v>4</v>
          </cell>
          <cell r="D109">
            <v>75</v>
          </cell>
          <cell r="E109" t="str">
            <v>5</v>
          </cell>
          <cell r="F109">
            <v>7</v>
          </cell>
          <cell r="G109">
            <v>12</v>
          </cell>
          <cell r="H109">
            <v>0.1305</v>
          </cell>
          <cell r="I109">
            <v>75.12</v>
          </cell>
          <cell r="J109">
            <v>55</v>
          </cell>
          <cell r="K109">
            <v>7.1775000000000002</v>
          </cell>
          <cell r="L109">
            <v>0.1206758858391829</v>
          </cell>
          <cell r="M109"/>
        </row>
        <row r="110">
          <cell r="A110" t="str">
            <v>4_5_7_13</v>
          </cell>
          <cell r="B110">
            <v>11</v>
          </cell>
          <cell r="C110">
            <v>4</v>
          </cell>
          <cell r="D110">
            <v>75</v>
          </cell>
          <cell r="E110" t="str">
            <v>5</v>
          </cell>
          <cell r="F110">
            <v>7</v>
          </cell>
          <cell r="G110">
            <v>13</v>
          </cell>
          <cell r="H110">
            <v>6.0299999999999999E-2</v>
          </cell>
          <cell r="I110">
            <v>75.13</v>
          </cell>
          <cell r="J110">
            <v>60</v>
          </cell>
          <cell r="K110">
            <v>3.6179999999999999</v>
          </cell>
          <cell r="L110">
            <v>6.0829725526459592E-2</v>
          </cell>
          <cell r="M110"/>
        </row>
        <row r="111">
          <cell r="A111" t="str">
            <v>4_5_7_14</v>
          </cell>
          <cell r="B111">
            <v>11</v>
          </cell>
          <cell r="C111">
            <v>4</v>
          </cell>
          <cell r="D111">
            <v>75</v>
          </cell>
          <cell r="E111" t="str">
            <v>5</v>
          </cell>
          <cell r="F111">
            <v>7</v>
          </cell>
          <cell r="G111">
            <v>14</v>
          </cell>
          <cell r="H111">
            <v>0.55269999999999997</v>
          </cell>
          <cell r="I111">
            <v>75.14</v>
          </cell>
          <cell r="J111">
            <v>65</v>
          </cell>
          <cell r="K111">
            <v>35.9255</v>
          </cell>
          <cell r="L111">
            <v>0.6040183262578287</v>
          </cell>
          <cell r="M111"/>
        </row>
        <row r="112">
          <cell r="A112" t="str">
            <v>4_5_7_15</v>
          </cell>
          <cell r="B112">
            <v>11</v>
          </cell>
          <cell r="C112">
            <v>4</v>
          </cell>
          <cell r="D112">
            <v>75</v>
          </cell>
          <cell r="E112" t="str">
            <v>5</v>
          </cell>
          <cell r="F112">
            <v>7</v>
          </cell>
          <cell r="G112">
            <v>15</v>
          </cell>
          <cell r="H112">
            <v>2.9399999999999999E-2</v>
          </cell>
          <cell r="I112">
            <v>75.150000000000006</v>
          </cell>
          <cell r="J112">
            <v>70</v>
          </cell>
          <cell r="K112">
            <v>2.0579999999999998</v>
          </cell>
          <cell r="L112">
            <v>3.4601319826825273E-2</v>
          </cell>
          <cell r="M112"/>
        </row>
        <row r="113">
          <cell r="A113" t="str">
            <v>4_5_7_16</v>
          </cell>
          <cell r="B113">
            <v>11</v>
          </cell>
          <cell r="C113">
            <v>4</v>
          </cell>
          <cell r="D113">
            <v>75</v>
          </cell>
          <cell r="E113" t="str">
            <v>5</v>
          </cell>
          <cell r="F113">
            <v>7</v>
          </cell>
          <cell r="G113">
            <v>16</v>
          </cell>
          <cell r="H113">
            <v>1.9300000000000001E-2</v>
          </cell>
          <cell r="I113">
            <v>75.16</v>
          </cell>
          <cell r="J113">
            <v>75</v>
          </cell>
          <cell r="K113">
            <v>1.4475</v>
          </cell>
          <cell r="L113">
            <v>2.4336934134756846E-2</v>
          </cell>
          <cell r="M113">
            <v>1.0000000000000002</v>
          </cell>
        </row>
        <row r="114">
          <cell r="A114" t="str">
            <v>4_5_8_1</v>
          </cell>
          <cell r="B114">
            <v>11</v>
          </cell>
          <cell r="C114">
            <v>4</v>
          </cell>
          <cell r="D114">
            <v>85</v>
          </cell>
          <cell r="E114" t="str">
            <v>5</v>
          </cell>
          <cell r="F114">
            <v>8</v>
          </cell>
          <cell r="G114">
            <v>1</v>
          </cell>
          <cell r="H114">
            <v>0</v>
          </cell>
          <cell r="I114">
            <v>85.01</v>
          </cell>
          <cell r="J114">
            <v>2.5</v>
          </cell>
          <cell r="K114">
            <v>0</v>
          </cell>
          <cell r="L114">
            <v>0</v>
          </cell>
        </row>
        <row r="115">
          <cell r="A115" t="str">
            <v>4_5_8_2</v>
          </cell>
          <cell r="B115">
            <v>11</v>
          </cell>
          <cell r="C115">
            <v>4</v>
          </cell>
          <cell r="D115">
            <v>85</v>
          </cell>
          <cell r="E115" t="str">
            <v>5</v>
          </cell>
          <cell r="F115">
            <v>8</v>
          </cell>
          <cell r="G115">
            <v>2</v>
          </cell>
          <cell r="H115">
            <v>0</v>
          </cell>
          <cell r="I115">
            <v>85.02</v>
          </cell>
          <cell r="J115">
            <v>5</v>
          </cell>
          <cell r="K115">
            <v>0</v>
          </cell>
          <cell r="L115">
            <v>0</v>
          </cell>
          <cell r="M115"/>
        </row>
        <row r="116">
          <cell r="A116" t="str">
            <v>4_5_8_3</v>
          </cell>
          <cell r="B116">
            <v>11</v>
          </cell>
          <cell r="C116">
            <v>4</v>
          </cell>
          <cell r="D116">
            <v>85</v>
          </cell>
          <cell r="E116" t="str">
            <v>5</v>
          </cell>
          <cell r="F116">
            <v>8</v>
          </cell>
          <cell r="G116">
            <v>3</v>
          </cell>
          <cell r="H116">
            <v>0</v>
          </cell>
          <cell r="I116">
            <v>85.03</v>
          </cell>
          <cell r="J116">
            <v>10</v>
          </cell>
          <cell r="K116">
            <v>0</v>
          </cell>
          <cell r="L116">
            <v>0</v>
          </cell>
          <cell r="M116"/>
        </row>
        <row r="117">
          <cell r="A117" t="str">
            <v>4_5_8_4</v>
          </cell>
          <cell r="B117">
            <v>11</v>
          </cell>
          <cell r="C117">
            <v>4</v>
          </cell>
          <cell r="D117">
            <v>85</v>
          </cell>
          <cell r="E117" t="str">
            <v>5</v>
          </cell>
          <cell r="F117">
            <v>8</v>
          </cell>
          <cell r="G117">
            <v>4</v>
          </cell>
          <cell r="H117">
            <v>0</v>
          </cell>
          <cell r="I117">
            <v>85.04</v>
          </cell>
          <cell r="J117">
            <v>15</v>
          </cell>
          <cell r="K117">
            <v>0</v>
          </cell>
          <cell r="L117">
            <v>0</v>
          </cell>
          <cell r="M117"/>
        </row>
        <row r="118">
          <cell r="A118" t="str">
            <v>4_5_8_5</v>
          </cell>
          <cell r="B118">
            <v>11</v>
          </cell>
          <cell r="C118">
            <v>4</v>
          </cell>
          <cell r="D118">
            <v>85</v>
          </cell>
          <cell r="E118" t="str">
            <v>5</v>
          </cell>
          <cell r="F118">
            <v>8</v>
          </cell>
          <cell r="G118">
            <v>5</v>
          </cell>
          <cell r="H118">
            <v>0</v>
          </cell>
          <cell r="I118">
            <v>85.05</v>
          </cell>
          <cell r="J118">
            <v>20</v>
          </cell>
          <cell r="K118">
            <v>0</v>
          </cell>
          <cell r="L118">
            <v>0</v>
          </cell>
          <cell r="M118"/>
        </row>
        <row r="119">
          <cell r="A119" t="str">
            <v>4_5_8_6</v>
          </cell>
          <cell r="B119">
            <v>11</v>
          </cell>
          <cell r="C119">
            <v>4</v>
          </cell>
          <cell r="D119">
            <v>85</v>
          </cell>
          <cell r="E119" t="str">
            <v>5</v>
          </cell>
          <cell r="F119">
            <v>8</v>
          </cell>
          <cell r="G119">
            <v>6</v>
          </cell>
          <cell r="H119">
            <v>0</v>
          </cell>
          <cell r="I119">
            <v>85.06</v>
          </cell>
          <cell r="J119">
            <v>25</v>
          </cell>
          <cell r="K119">
            <v>0</v>
          </cell>
          <cell r="L119">
            <v>0</v>
          </cell>
          <cell r="M119"/>
        </row>
        <row r="120">
          <cell r="A120" t="str">
            <v>4_5_8_7</v>
          </cell>
          <cell r="B120">
            <v>11</v>
          </cell>
          <cell r="C120">
            <v>4</v>
          </cell>
          <cell r="D120">
            <v>85</v>
          </cell>
          <cell r="E120" t="str">
            <v>5</v>
          </cell>
          <cell r="F120">
            <v>8</v>
          </cell>
          <cell r="G120">
            <v>7</v>
          </cell>
          <cell r="H120">
            <v>0</v>
          </cell>
          <cell r="I120">
            <v>85.07</v>
          </cell>
          <cell r="J120">
            <v>30</v>
          </cell>
          <cell r="K120">
            <v>0</v>
          </cell>
          <cell r="L120">
            <v>0</v>
          </cell>
          <cell r="M120"/>
        </row>
        <row r="121">
          <cell r="A121" t="str">
            <v>4_5_8_8</v>
          </cell>
          <cell r="B121">
            <v>11</v>
          </cell>
          <cell r="C121">
            <v>4</v>
          </cell>
          <cell r="D121">
            <v>85</v>
          </cell>
          <cell r="E121" t="str">
            <v>5</v>
          </cell>
          <cell r="F121">
            <v>8</v>
          </cell>
          <cell r="G121">
            <v>8</v>
          </cell>
          <cell r="H121">
            <v>3.6400000000000002E-2</v>
          </cell>
          <cell r="I121">
            <v>85.08</v>
          </cell>
          <cell r="J121">
            <v>35</v>
          </cell>
          <cell r="K121">
            <v>1.274</v>
          </cell>
          <cell r="L121">
            <v>2.1419864654701359E-2</v>
          </cell>
          <cell r="M121"/>
        </row>
        <row r="122">
          <cell r="A122" t="str">
            <v>4_5_8_9</v>
          </cell>
          <cell r="B122">
            <v>11</v>
          </cell>
          <cell r="C122">
            <v>4</v>
          </cell>
          <cell r="D122">
            <v>85</v>
          </cell>
          <cell r="E122" t="str">
            <v>5</v>
          </cell>
          <cell r="F122">
            <v>8</v>
          </cell>
          <cell r="G122">
            <v>9</v>
          </cell>
          <cell r="H122">
            <v>4.2999999999999997E-2</v>
          </cell>
          <cell r="I122">
            <v>85.09</v>
          </cell>
          <cell r="J122">
            <v>40</v>
          </cell>
          <cell r="K122">
            <v>1.7199999999999998</v>
          </cell>
          <cell r="L122">
            <v>2.8918498591904502E-2</v>
          </cell>
          <cell r="M122"/>
        </row>
        <row r="123">
          <cell r="A123" t="str">
            <v>4_5_8_10</v>
          </cell>
          <cell r="B123">
            <v>11</v>
          </cell>
          <cell r="C123">
            <v>4</v>
          </cell>
          <cell r="D123">
            <v>85</v>
          </cell>
          <cell r="E123" t="str">
            <v>5</v>
          </cell>
          <cell r="F123">
            <v>8</v>
          </cell>
          <cell r="G123">
            <v>10</v>
          </cell>
          <cell r="H123">
            <v>3.2599999999999997E-2</v>
          </cell>
          <cell r="I123">
            <v>85.1</v>
          </cell>
          <cell r="J123">
            <v>45</v>
          </cell>
          <cell r="K123">
            <v>1.4669999999999999</v>
          </cell>
          <cell r="L123">
            <v>2.466478920600227E-2</v>
          </cell>
          <cell r="M123"/>
        </row>
        <row r="124">
          <cell r="A124" t="str">
            <v>4_5_8_11</v>
          </cell>
          <cell r="B124">
            <v>11</v>
          </cell>
          <cell r="C124">
            <v>4</v>
          </cell>
          <cell r="D124">
            <v>85</v>
          </cell>
          <cell r="E124" t="str">
            <v>5</v>
          </cell>
          <cell r="F124">
            <v>8</v>
          </cell>
          <cell r="G124">
            <v>11</v>
          </cell>
          <cell r="H124">
            <v>9.5799999999999996E-2</v>
          </cell>
          <cell r="I124">
            <v>85.11</v>
          </cell>
          <cell r="J124">
            <v>50</v>
          </cell>
          <cell r="K124">
            <v>4.79</v>
          </cell>
          <cell r="L124">
            <v>8.0534655962338705E-2</v>
          </cell>
          <cell r="M124"/>
        </row>
        <row r="125">
          <cell r="A125" t="str">
            <v>4_5_8_12</v>
          </cell>
          <cell r="B125">
            <v>11</v>
          </cell>
          <cell r="C125">
            <v>4</v>
          </cell>
          <cell r="D125">
            <v>85</v>
          </cell>
          <cell r="E125" t="str">
            <v>5</v>
          </cell>
          <cell r="F125">
            <v>8</v>
          </cell>
          <cell r="G125">
            <v>12</v>
          </cell>
          <cell r="H125">
            <v>0.1305</v>
          </cell>
          <cell r="I125">
            <v>85.12</v>
          </cell>
          <cell r="J125">
            <v>55</v>
          </cell>
          <cell r="K125">
            <v>7.1775000000000002</v>
          </cell>
          <cell r="L125">
            <v>0.1206758858391829</v>
          </cell>
          <cell r="M125"/>
        </row>
        <row r="126">
          <cell r="A126" t="str">
            <v>4_5_8_13</v>
          </cell>
          <cell r="B126">
            <v>11</v>
          </cell>
          <cell r="C126">
            <v>4</v>
          </cell>
          <cell r="D126">
            <v>85</v>
          </cell>
          <cell r="E126" t="str">
            <v>5</v>
          </cell>
          <cell r="F126">
            <v>8</v>
          </cell>
          <cell r="G126">
            <v>13</v>
          </cell>
          <cell r="H126">
            <v>6.0299999999999999E-2</v>
          </cell>
          <cell r="I126">
            <v>85.13</v>
          </cell>
          <cell r="J126">
            <v>60</v>
          </cell>
          <cell r="K126">
            <v>3.6179999999999999</v>
          </cell>
          <cell r="L126">
            <v>6.0829725526459592E-2</v>
          </cell>
          <cell r="M126"/>
        </row>
        <row r="127">
          <cell r="A127" t="str">
            <v>4_5_8_14</v>
          </cell>
          <cell r="B127">
            <v>11</v>
          </cell>
          <cell r="C127">
            <v>4</v>
          </cell>
          <cell r="D127">
            <v>85</v>
          </cell>
          <cell r="E127" t="str">
            <v>5</v>
          </cell>
          <cell r="F127">
            <v>8</v>
          </cell>
          <cell r="G127">
            <v>14</v>
          </cell>
          <cell r="H127">
            <v>0.55269999999999997</v>
          </cell>
          <cell r="I127">
            <v>85.14</v>
          </cell>
          <cell r="J127">
            <v>65</v>
          </cell>
          <cell r="K127">
            <v>35.9255</v>
          </cell>
          <cell r="L127">
            <v>0.6040183262578287</v>
          </cell>
          <cell r="M127"/>
        </row>
        <row r="128">
          <cell r="A128" t="str">
            <v>4_5_8_15</v>
          </cell>
          <cell r="B128">
            <v>11</v>
          </cell>
          <cell r="C128">
            <v>4</v>
          </cell>
          <cell r="D128">
            <v>85</v>
          </cell>
          <cell r="E128" t="str">
            <v>5</v>
          </cell>
          <cell r="F128">
            <v>8</v>
          </cell>
          <cell r="G128">
            <v>15</v>
          </cell>
          <cell r="H128">
            <v>2.9399999999999999E-2</v>
          </cell>
          <cell r="I128">
            <v>85.15</v>
          </cell>
          <cell r="J128">
            <v>70</v>
          </cell>
          <cell r="K128">
            <v>2.0579999999999998</v>
          </cell>
          <cell r="L128">
            <v>3.4601319826825273E-2</v>
          </cell>
          <cell r="M128"/>
        </row>
        <row r="129">
          <cell r="A129" t="str">
            <v>4_5_8_16</v>
          </cell>
          <cell r="B129">
            <v>11</v>
          </cell>
          <cell r="C129">
            <v>4</v>
          </cell>
          <cell r="D129">
            <v>85</v>
          </cell>
          <cell r="E129" t="str">
            <v>5</v>
          </cell>
          <cell r="F129">
            <v>8</v>
          </cell>
          <cell r="G129">
            <v>16</v>
          </cell>
          <cell r="H129">
            <v>1.9300000000000001E-2</v>
          </cell>
          <cell r="I129">
            <v>85.16</v>
          </cell>
          <cell r="J129">
            <v>75</v>
          </cell>
          <cell r="K129">
            <v>1.4475</v>
          </cell>
          <cell r="L129">
            <v>2.4336934134756846E-2</v>
          </cell>
          <cell r="M129">
            <v>1.0000000000000002</v>
          </cell>
        </row>
        <row r="130">
          <cell r="A130" t="str">
            <v>4_5_9_1</v>
          </cell>
          <cell r="B130">
            <v>11</v>
          </cell>
          <cell r="C130">
            <v>4</v>
          </cell>
          <cell r="D130">
            <v>95</v>
          </cell>
          <cell r="E130" t="str">
            <v>5</v>
          </cell>
          <cell r="F130">
            <v>9</v>
          </cell>
          <cell r="G130">
            <v>1</v>
          </cell>
          <cell r="H130">
            <v>0</v>
          </cell>
          <cell r="I130">
            <v>95.01</v>
          </cell>
          <cell r="J130">
            <v>2.5</v>
          </cell>
          <cell r="K130">
            <v>0</v>
          </cell>
          <cell r="L130">
            <v>0</v>
          </cell>
        </row>
        <row r="131">
          <cell r="A131" t="str">
            <v>4_5_9_2</v>
          </cell>
          <cell r="B131">
            <v>11</v>
          </cell>
          <cell r="C131">
            <v>4</v>
          </cell>
          <cell r="D131">
            <v>95</v>
          </cell>
          <cell r="E131" t="str">
            <v>5</v>
          </cell>
          <cell r="F131">
            <v>9</v>
          </cell>
          <cell r="G131">
            <v>2</v>
          </cell>
          <cell r="H131">
            <v>0</v>
          </cell>
          <cell r="I131">
            <v>95.02</v>
          </cell>
          <cell r="J131">
            <v>5</v>
          </cell>
          <cell r="K131">
            <v>0</v>
          </cell>
          <cell r="L131">
            <v>0</v>
          </cell>
          <cell r="M131"/>
        </row>
        <row r="132">
          <cell r="A132" t="str">
            <v>4_5_9_3</v>
          </cell>
          <cell r="B132">
            <v>11</v>
          </cell>
          <cell r="C132">
            <v>4</v>
          </cell>
          <cell r="D132">
            <v>95</v>
          </cell>
          <cell r="E132" t="str">
            <v>5</v>
          </cell>
          <cell r="F132">
            <v>9</v>
          </cell>
          <cell r="G132">
            <v>3</v>
          </cell>
          <cell r="H132">
            <v>0</v>
          </cell>
          <cell r="I132">
            <v>95.03</v>
          </cell>
          <cell r="J132">
            <v>10</v>
          </cell>
          <cell r="K132">
            <v>0</v>
          </cell>
          <cell r="L132">
            <v>0</v>
          </cell>
          <cell r="M132"/>
        </row>
        <row r="133">
          <cell r="A133" t="str">
            <v>4_5_9_4</v>
          </cell>
          <cell r="B133">
            <v>11</v>
          </cell>
          <cell r="C133">
            <v>4</v>
          </cell>
          <cell r="D133">
            <v>95</v>
          </cell>
          <cell r="E133" t="str">
            <v>5</v>
          </cell>
          <cell r="F133">
            <v>9</v>
          </cell>
          <cell r="G133">
            <v>4</v>
          </cell>
          <cell r="H133">
            <v>0</v>
          </cell>
          <cell r="I133">
            <v>95.04</v>
          </cell>
          <cell r="J133">
            <v>15</v>
          </cell>
          <cell r="K133">
            <v>0</v>
          </cell>
          <cell r="L133">
            <v>0</v>
          </cell>
          <cell r="M133"/>
        </row>
        <row r="134">
          <cell r="A134" t="str">
            <v>4_5_9_5</v>
          </cell>
          <cell r="B134">
            <v>11</v>
          </cell>
          <cell r="C134">
            <v>4</v>
          </cell>
          <cell r="D134">
            <v>95</v>
          </cell>
          <cell r="E134" t="str">
            <v>5</v>
          </cell>
          <cell r="F134">
            <v>9</v>
          </cell>
          <cell r="G134">
            <v>5</v>
          </cell>
          <cell r="H134">
            <v>0</v>
          </cell>
          <cell r="I134">
            <v>95.05</v>
          </cell>
          <cell r="J134">
            <v>20</v>
          </cell>
          <cell r="K134">
            <v>0</v>
          </cell>
          <cell r="L134">
            <v>0</v>
          </cell>
          <cell r="M134"/>
        </row>
        <row r="135">
          <cell r="A135" t="str">
            <v>4_5_9_6</v>
          </cell>
          <cell r="B135">
            <v>11</v>
          </cell>
          <cell r="C135">
            <v>4</v>
          </cell>
          <cell r="D135">
            <v>95</v>
          </cell>
          <cell r="E135" t="str">
            <v>5</v>
          </cell>
          <cell r="F135">
            <v>9</v>
          </cell>
          <cell r="G135">
            <v>6</v>
          </cell>
          <cell r="H135">
            <v>0</v>
          </cell>
          <cell r="I135">
            <v>95.06</v>
          </cell>
          <cell r="J135">
            <v>25</v>
          </cell>
          <cell r="K135">
            <v>0</v>
          </cell>
          <cell r="L135">
            <v>0</v>
          </cell>
          <cell r="M135"/>
        </row>
        <row r="136">
          <cell r="A136" t="str">
            <v>4_5_9_7</v>
          </cell>
          <cell r="B136">
            <v>11</v>
          </cell>
          <cell r="C136">
            <v>4</v>
          </cell>
          <cell r="D136">
            <v>95</v>
          </cell>
          <cell r="E136" t="str">
            <v>5</v>
          </cell>
          <cell r="F136">
            <v>9</v>
          </cell>
          <cell r="G136">
            <v>7</v>
          </cell>
          <cell r="H136">
            <v>0</v>
          </cell>
          <cell r="I136">
            <v>95.07</v>
          </cell>
          <cell r="J136">
            <v>30</v>
          </cell>
          <cell r="K136">
            <v>0</v>
          </cell>
          <cell r="L136">
            <v>0</v>
          </cell>
          <cell r="M136"/>
        </row>
        <row r="137">
          <cell r="A137" t="str">
            <v>4_5_9_8</v>
          </cell>
          <cell r="B137">
            <v>11</v>
          </cell>
          <cell r="C137">
            <v>4</v>
          </cell>
          <cell r="D137">
            <v>95</v>
          </cell>
          <cell r="E137" t="str">
            <v>5</v>
          </cell>
          <cell r="F137">
            <v>9</v>
          </cell>
          <cell r="G137">
            <v>8</v>
          </cell>
          <cell r="H137">
            <v>0</v>
          </cell>
          <cell r="I137">
            <v>95.08</v>
          </cell>
          <cell r="J137">
            <v>35</v>
          </cell>
          <cell r="K137">
            <v>0</v>
          </cell>
          <cell r="L137">
            <v>0</v>
          </cell>
          <cell r="M137"/>
        </row>
        <row r="138">
          <cell r="A138" t="str">
            <v>4_5_9_9</v>
          </cell>
          <cell r="B138">
            <v>11</v>
          </cell>
          <cell r="C138">
            <v>4</v>
          </cell>
          <cell r="D138">
            <v>95</v>
          </cell>
          <cell r="E138" t="str">
            <v>5</v>
          </cell>
          <cell r="F138">
            <v>9</v>
          </cell>
          <cell r="G138">
            <v>9</v>
          </cell>
          <cell r="H138">
            <v>0</v>
          </cell>
          <cell r="I138">
            <v>95.09</v>
          </cell>
          <cell r="J138">
            <v>40</v>
          </cell>
          <cell r="K138">
            <v>0</v>
          </cell>
          <cell r="L138">
            <v>0</v>
          </cell>
          <cell r="M138"/>
        </row>
        <row r="139">
          <cell r="A139" t="str">
            <v>4_5_9_10</v>
          </cell>
          <cell r="B139">
            <v>11</v>
          </cell>
          <cell r="C139">
            <v>4</v>
          </cell>
          <cell r="D139">
            <v>95</v>
          </cell>
          <cell r="E139" t="str">
            <v>5</v>
          </cell>
          <cell r="F139">
            <v>9</v>
          </cell>
          <cell r="G139">
            <v>10</v>
          </cell>
          <cell r="H139">
            <v>3.5999999999999999E-3</v>
          </cell>
          <cell r="I139">
            <v>95.1</v>
          </cell>
          <cell r="J139">
            <v>45</v>
          </cell>
          <cell r="K139">
            <v>0.16200000000000001</v>
          </cell>
          <cell r="L139">
            <v>2.5275376790339188E-3</v>
          </cell>
          <cell r="M139"/>
        </row>
        <row r="140">
          <cell r="A140" t="str">
            <v>4_5_9_11</v>
          </cell>
          <cell r="B140">
            <v>11</v>
          </cell>
          <cell r="C140">
            <v>4</v>
          </cell>
          <cell r="D140">
            <v>95</v>
          </cell>
          <cell r="E140" t="str">
            <v>5</v>
          </cell>
          <cell r="F140">
            <v>9</v>
          </cell>
          <cell r="G140">
            <v>11</v>
          </cell>
          <cell r="H140">
            <v>7.0000000000000001E-3</v>
          </cell>
          <cell r="I140">
            <v>95.11</v>
          </cell>
          <cell r="J140">
            <v>50</v>
          </cell>
          <cell r="K140">
            <v>0.35000000000000003</v>
          </cell>
          <cell r="L140">
            <v>5.4607295534683433E-3</v>
          </cell>
          <cell r="M140"/>
        </row>
        <row r="141">
          <cell r="A141" t="str">
            <v>4_5_9_12</v>
          </cell>
          <cell r="B141">
            <v>11</v>
          </cell>
          <cell r="C141">
            <v>4</v>
          </cell>
          <cell r="D141">
            <v>95</v>
          </cell>
          <cell r="E141" t="str">
            <v>5</v>
          </cell>
          <cell r="F141">
            <v>9</v>
          </cell>
          <cell r="G141">
            <v>12</v>
          </cell>
          <cell r="H141">
            <v>0.10879999999999999</v>
          </cell>
          <cell r="I141">
            <v>95.12</v>
          </cell>
          <cell r="J141">
            <v>55</v>
          </cell>
          <cell r="K141">
            <v>5.984</v>
          </cell>
          <cell r="L141">
            <v>9.3362873279870182E-2</v>
          </cell>
          <cell r="M141"/>
        </row>
        <row r="142">
          <cell r="A142" t="str">
            <v>4_5_9_13</v>
          </cell>
          <cell r="B142">
            <v>11</v>
          </cell>
          <cell r="C142">
            <v>4</v>
          </cell>
          <cell r="D142">
            <v>95</v>
          </cell>
          <cell r="E142" t="str">
            <v>5</v>
          </cell>
          <cell r="F142">
            <v>9</v>
          </cell>
          <cell r="G142">
            <v>13</v>
          </cell>
          <cell r="H142">
            <v>0</v>
          </cell>
          <cell r="I142">
            <v>95.13</v>
          </cell>
          <cell r="J142">
            <v>60</v>
          </cell>
          <cell r="K142">
            <v>0</v>
          </cell>
          <cell r="L142">
            <v>0</v>
          </cell>
          <cell r="M142"/>
        </row>
        <row r="143">
          <cell r="A143" t="str">
            <v>4_5_9_14</v>
          </cell>
          <cell r="B143">
            <v>11</v>
          </cell>
          <cell r="C143">
            <v>4</v>
          </cell>
          <cell r="D143">
            <v>95</v>
          </cell>
          <cell r="E143" t="str">
            <v>5</v>
          </cell>
          <cell r="F143">
            <v>9</v>
          </cell>
          <cell r="G143">
            <v>14</v>
          </cell>
          <cell r="H143">
            <v>0.8266</v>
          </cell>
          <cell r="I143">
            <v>95.14</v>
          </cell>
          <cell r="J143">
            <v>65</v>
          </cell>
          <cell r="K143">
            <v>53.728999999999999</v>
          </cell>
          <cell r="L143">
            <v>0.83828439479514449</v>
          </cell>
          <cell r="M143"/>
        </row>
        <row r="144">
          <cell r="A144" t="str">
            <v>4_5_9_15</v>
          </cell>
          <cell r="B144">
            <v>11</v>
          </cell>
          <cell r="C144">
            <v>4</v>
          </cell>
          <cell r="D144">
            <v>95</v>
          </cell>
          <cell r="E144" t="str">
            <v>5</v>
          </cell>
          <cell r="F144">
            <v>9</v>
          </cell>
          <cell r="G144">
            <v>15</v>
          </cell>
          <cell r="H144">
            <v>3.4700000000000002E-2</v>
          </cell>
          <cell r="I144">
            <v>95.15</v>
          </cell>
          <cell r="J144">
            <v>70</v>
          </cell>
          <cell r="K144">
            <v>2.4290000000000003</v>
          </cell>
          <cell r="L144">
            <v>3.7897463101070304E-2</v>
          </cell>
          <cell r="M144"/>
        </row>
        <row r="145">
          <cell r="A145" t="str">
            <v>4_5_9_16</v>
          </cell>
          <cell r="B145">
            <v>11</v>
          </cell>
          <cell r="C145">
            <v>4</v>
          </cell>
          <cell r="D145">
            <v>95</v>
          </cell>
          <cell r="E145" t="str">
            <v>5</v>
          </cell>
          <cell r="F145">
            <v>9</v>
          </cell>
          <cell r="G145">
            <v>16</v>
          </cell>
          <cell r="H145">
            <v>1.9199999999999998E-2</v>
          </cell>
          <cell r="I145">
            <v>95.16</v>
          </cell>
          <cell r="J145">
            <v>75</v>
          </cell>
          <cell r="K145">
            <v>1.44</v>
          </cell>
          <cell r="L145">
            <v>2.246700159141261E-2</v>
          </cell>
          <cell r="M145">
            <v>0.99999999999999989</v>
          </cell>
        </row>
        <row r="146">
          <cell r="A146" t="str">
            <v>4_5_10_1</v>
          </cell>
          <cell r="B146">
            <v>11</v>
          </cell>
          <cell r="C146">
            <v>4</v>
          </cell>
          <cell r="D146">
            <v>105</v>
          </cell>
          <cell r="E146" t="str">
            <v>5</v>
          </cell>
          <cell r="F146">
            <v>10</v>
          </cell>
          <cell r="G146">
            <v>1</v>
          </cell>
          <cell r="H146">
            <v>0</v>
          </cell>
          <cell r="I146">
            <v>105.01</v>
          </cell>
          <cell r="J146">
            <v>2.5</v>
          </cell>
          <cell r="K146">
            <v>0</v>
          </cell>
          <cell r="L146">
            <v>0</v>
          </cell>
        </row>
        <row r="147">
          <cell r="A147" t="str">
            <v>4_5_10_2</v>
          </cell>
          <cell r="B147">
            <v>11</v>
          </cell>
          <cell r="C147">
            <v>4</v>
          </cell>
          <cell r="D147">
            <v>105</v>
          </cell>
          <cell r="E147" t="str">
            <v>5</v>
          </cell>
          <cell r="F147">
            <v>10</v>
          </cell>
          <cell r="G147">
            <v>2</v>
          </cell>
          <cell r="H147">
            <v>0</v>
          </cell>
          <cell r="I147">
            <v>105.02</v>
          </cell>
          <cell r="J147">
            <v>5</v>
          </cell>
          <cell r="K147">
            <v>0</v>
          </cell>
          <cell r="L147">
            <v>0</v>
          </cell>
          <cell r="M147"/>
        </row>
        <row r="148">
          <cell r="A148" t="str">
            <v>4_5_10_3</v>
          </cell>
          <cell r="B148">
            <v>11</v>
          </cell>
          <cell r="C148">
            <v>4</v>
          </cell>
          <cell r="D148">
            <v>105</v>
          </cell>
          <cell r="E148" t="str">
            <v>5</v>
          </cell>
          <cell r="F148">
            <v>10</v>
          </cell>
          <cell r="G148">
            <v>3</v>
          </cell>
          <cell r="H148">
            <v>0</v>
          </cell>
          <cell r="I148">
            <v>105.03</v>
          </cell>
          <cell r="J148">
            <v>10</v>
          </cell>
          <cell r="K148">
            <v>0</v>
          </cell>
          <cell r="L148">
            <v>0</v>
          </cell>
          <cell r="M148"/>
        </row>
        <row r="149">
          <cell r="A149" t="str">
            <v>4_5_10_4</v>
          </cell>
          <cell r="B149">
            <v>11</v>
          </cell>
          <cell r="C149">
            <v>4</v>
          </cell>
          <cell r="D149">
            <v>105</v>
          </cell>
          <cell r="E149" t="str">
            <v>5</v>
          </cell>
          <cell r="F149">
            <v>10</v>
          </cell>
          <cell r="G149">
            <v>4</v>
          </cell>
          <cell r="H149">
            <v>0</v>
          </cell>
          <cell r="I149">
            <v>105.04</v>
          </cell>
          <cell r="J149">
            <v>15</v>
          </cell>
          <cell r="K149">
            <v>0</v>
          </cell>
          <cell r="L149">
            <v>0</v>
          </cell>
          <cell r="M149"/>
        </row>
        <row r="150">
          <cell r="A150" t="str">
            <v>4_5_10_5</v>
          </cell>
          <cell r="B150">
            <v>11</v>
          </cell>
          <cell r="C150">
            <v>4</v>
          </cell>
          <cell r="D150">
            <v>105</v>
          </cell>
          <cell r="E150" t="str">
            <v>5</v>
          </cell>
          <cell r="F150">
            <v>10</v>
          </cell>
          <cell r="G150">
            <v>5</v>
          </cell>
          <cell r="H150">
            <v>0</v>
          </cell>
          <cell r="I150">
            <v>105.05</v>
          </cell>
          <cell r="J150">
            <v>20</v>
          </cell>
          <cell r="K150">
            <v>0</v>
          </cell>
          <cell r="L150">
            <v>0</v>
          </cell>
          <cell r="M150"/>
        </row>
        <row r="151">
          <cell r="A151" t="str">
            <v>4_5_10_6</v>
          </cell>
          <cell r="B151">
            <v>11</v>
          </cell>
          <cell r="C151">
            <v>4</v>
          </cell>
          <cell r="D151">
            <v>105</v>
          </cell>
          <cell r="E151" t="str">
            <v>5</v>
          </cell>
          <cell r="F151">
            <v>10</v>
          </cell>
          <cell r="G151">
            <v>6</v>
          </cell>
          <cell r="H151">
            <v>0</v>
          </cell>
          <cell r="I151">
            <v>105.06</v>
          </cell>
          <cell r="J151">
            <v>25</v>
          </cell>
          <cell r="K151">
            <v>0</v>
          </cell>
          <cell r="L151">
            <v>0</v>
          </cell>
          <cell r="M151"/>
        </row>
        <row r="152">
          <cell r="A152" t="str">
            <v>4_5_10_7</v>
          </cell>
          <cell r="B152">
            <v>11</v>
          </cell>
          <cell r="C152">
            <v>4</v>
          </cell>
          <cell r="D152">
            <v>105</v>
          </cell>
          <cell r="E152" t="str">
            <v>5</v>
          </cell>
          <cell r="F152">
            <v>10</v>
          </cell>
          <cell r="G152">
            <v>7</v>
          </cell>
          <cell r="H152">
            <v>0</v>
          </cell>
          <cell r="I152">
            <v>105.07</v>
          </cell>
          <cell r="J152">
            <v>30</v>
          </cell>
          <cell r="K152">
            <v>0</v>
          </cell>
          <cell r="L152">
            <v>0</v>
          </cell>
          <cell r="M152"/>
        </row>
        <row r="153">
          <cell r="A153" t="str">
            <v>4_5_10_8</v>
          </cell>
          <cell r="B153">
            <v>11</v>
          </cell>
          <cell r="C153">
            <v>4</v>
          </cell>
          <cell r="D153">
            <v>105</v>
          </cell>
          <cell r="E153" t="str">
            <v>5</v>
          </cell>
          <cell r="F153">
            <v>10</v>
          </cell>
          <cell r="G153">
            <v>8</v>
          </cell>
          <cell r="H153">
            <v>0</v>
          </cell>
          <cell r="I153">
            <v>105.08</v>
          </cell>
          <cell r="J153">
            <v>35</v>
          </cell>
          <cell r="K153">
            <v>0</v>
          </cell>
          <cell r="L153">
            <v>0</v>
          </cell>
          <cell r="M153"/>
        </row>
        <row r="154">
          <cell r="A154" t="str">
            <v>4_5_10_9</v>
          </cell>
          <cell r="B154">
            <v>11</v>
          </cell>
          <cell r="C154">
            <v>4</v>
          </cell>
          <cell r="D154">
            <v>105</v>
          </cell>
          <cell r="E154" t="str">
            <v>5</v>
          </cell>
          <cell r="F154">
            <v>10</v>
          </cell>
          <cell r="G154">
            <v>9</v>
          </cell>
          <cell r="H154">
            <v>0</v>
          </cell>
          <cell r="I154">
            <v>105.09</v>
          </cell>
          <cell r="J154">
            <v>40</v>
          </cell>
          <cell r="K154">
            <v>0</v>
          </cell>
          <cell r="L154">
            <v>0</v>
          </cell>
          <cell r="M154"/>
        </row>
        <row r="155">
          <cell r="A155" t="str">
            <v>4_5_10_10</v>
          </cell>
          <cell r="B155">
            <v>11</v>
          </cell>
          <cell r="C155">
            <v>4</v>
          </cell>
          <cell r="D155">
            <v>105</v>
          </cell>
          <cell r="E155" t="str">
            <v>5</v>
          </cell>
          <cell r="F155">
            <v>10</v>
          </cell>
          <cell r="G155">
            <v>10</v>
          </cell>
          <cell r="H155">
            <v>3.5999999999999999E-3</v>
          </cell>
          <cell r="I155">
            <v>105.1</v>
          </cell>
          <cell r="J155">
            <v>45</v>
          </cell>
          <cell r="K155">
            <v>0.16200000000000001</v>
          </cell>
          <cell r="L155">
            <v>2.5275376790339188E-3</v>
          </cell>
          <cell r="M155"/>
        </row>
        <row r="156">
          <cell r="A156" t="str">
            <v>4_5_10_11</v>
          </cell>
          <cell r="B156">
            <v>11</v>
          </cell>
          <cell r="C156">
            <v>4</v>
          </cell>
          <cell r="D156">
            <v>105</v>
          </cell>
          <cell r="E156" t="str">
            <v>5</v>
          </cell>
          <cell r="F156">
            <v>10</v>
          </cell>
          <cell r="G156">
            <v>11</v>
          </cell>
          <cell r="H156">
            <v>7.0000000000000001E-3</v>
          </cell>
          <cell r="I156">
            <v>105.11</v>
          </cell>
          <cell r="J156">
            <v>50</v>
          </cell>
          <cell r="K156">
            <v>0.35000000000000003</v>
          </cell>
          <cell r="L156">
            <v>5.4607295534683433E-3</v>
          </cell>
          <cell r="M156"/>
        </row>
        <row r="157">
          <cell r="A157" t="str">
            <v>4_5_10_12</v>
          </cell>
          <cell r="B157">
            <v>11</v>
          </cell>
          <cell r="C157">
            <v>4</v>
          </cell>
          <cell r="D157">
            <v>105</v>
          </cell>
          <cell r="E157" t="str">
            <v>5</v>
          </cell>
          <cell r="F157">
            <v>10</v>
          </cell>
          <cell r="G157">
            <v>12</v>
          </cell>
          <cell r="H157">
            <v>0.10879999999999999</v>
          </cell>
          <cell r="I157">
            <v>105.12</v>
          </cell>
          <cell r="J157">
            <v>55</v>
          </cell>
          <cell r="K157">
            <v>5.984</v>
          </cell>
          <cell r="L157">
            <v>9.3362873279870182E-2</v>
          </cell>
          <cell r="M157"/>
        </row>
        <row r="158">
          <cell r="A158" t="str">
            <v>4_5_10_13</v>
          </cell>
          <cell r="B158">
            <v>11</v>
          </cell>
          <cell r="C158">
            <v>4</v>
          </cell>
          <cell r="D158">
            <v>105</v>
          </cell>
          <cell r="E158" t="str">
            <v>5</v>
          </cell>
          <cell r="F158">
            <v>10</v>
          </cell>
          <cell r="G158">
            <v>13</v>
          </cell>
          <cell r="H158">
            <v>0</v>
          </cell>
          <cell r="I158">
            <v>105.13</v>
          </cell>
          <cell r="J158">
            <v>60</v>
          </cell>
          <cell r="K158">
            <v>0</v>
          </cell>
          <cell r="L158">
            <v>0</v>
          </cell>
          <cell r="M158"/>
        </row>
        <row r="159">
          <cell r="A159" t="str">
            <v>4_5_10_14</v>
          </cell>
          <cell r="B159">
            <v>11</v>
          </cell>
          <cell r="C159">
            <v>4</v>
          </cell>
          <cell r="D159">
            <v>105</v>
          </cell>
          <cell r="E159" t="str">
            <v>5</v>
          </cell>
          <cell r="F159">
            <v>10</v>
          </cell>
          <cell r="G159">
            <v>14</v>
          </cell>
          <cell r="H159">
            <v>0.8266</v>
          </cell>
          <cell r="I159">
            <v>105.14</v>
          </cell>
          <cell r="J159">
            <v>65</v>
          </cell>
          <cell r="K159">
            <v>53.728999999999999</v>
          </cell>
          <cell r="L159">
            <v>0.83828439479514449</v>
          </cell>
          <cell r="M159"/>
        </row>
        <row r="160">
          <cell r="A160" t="str">
            <v>4_5_10_15</v>
          </cell>
          <cell r="B160">
            <v>11</v>
          </cell>
          <cell r="C160">
            <v>4</v>
          </cell>
          <cell r="D160">
            <v>105</v>
          </cell>
          <cell r="E160" t="str">
            <v>5</v>
          </cell>
          <cell r="F160">
            <v>10</v>
          </cell>
          <cell r="G160">
            <v>15</v>
          </cell>
          <cell r="H160">
            <v>3.4700000000000002E-2</v>
          </cell>
          <cell r="I160">
            <v>105.15</v>
          </cell>
          <cell r="J160">
            <v>70</v>
          </cell>
          <cell r="K160">
            <v>2.4290000000000003</v>
          </cell>
          <cell r="L160">
            <v>3.7897463101070304E-2</v>
          </cell>
          <cell r="M160"/>
        </row>
        <row r="161">
          <cell r="A161" t="str">
            <v>4_5_10_16</v>
          </cell>
          <cell r="B161">
            <v>11</v>
          </cell>
          <cell r="C161">
            <v>4</v>
          </cell>
          <cell r="D161">
            <v>105</v>
          </cell>
          <cell r="E161" t="str">
            <v>5</v>
          </cell>
          <cell r="F161">
            <v>10</v>
          </cell>
          <cell r="G161">
            <v>16</v>
          </cell>
          <cell r="H161">
            <v>1.9199999999999998E-2</v>
          </cell>
          <cell r="I161">
            <v>105.16</v>
          </cell>
          <cell r="J161">
            <v>75</v>
          </cell>
          <cell r="K161">
            <v>1.44</v>
          </cell>
          <cell r="L161">
            <v>2.246700159141261E-2</v>
          </cell>
          <cell r="M161">
            <v>0.99999999999999989</v>
          </cell>
        </row>
        <row r="162">
          <cell r="A162" t="str">
            <v>4_5_11_1</v>
          </cell>
          <cell r="B162">
            <v>11</v>
          </cell>
          <cell r="C162">
            <v>4</v>
          </cell>
          <cell r="D162">
            <v>115</v>
          </cell>
          <cell r="E162" t="str">
            <v>5</v>
          </cell>
          <cell r="F162">
            <v>11</v>
          </cell>
          <cell r="G162">
            <v>1</v>
          </cell>
          <cell r="H162">
            <v>0</v>
          </cell>
          <cell r="I162">
            <v>115.01</v>
          </cell>
          <cell r="J162">
            <v>2.5</v>
          </cell>
          <cell r="K162">
            <v>0</v>
          </cell>
          <cell r="L162">
            <v>0</v>
          </cell>
        </row>
        <row r="163">
          <cell r="A163" t="str">
            <v>4_5_11_2</v>
          </cell>
          <cell r="B163">
            <v>11</v>
          </cell>
          <cell r="C163">
            <v>4</v>
          </cell>
          <cell r="D163">
            <v>115</v>
          </cell>
          <cell r="E163" t="str">
            <v>5</v>
          </cell>
          <cell r="F163">
            <v>11</v>
          </cell>
          <cell r="G163">
            <v>2</v>
          </cell>
          <cell r="H163">
            <v>0</v>
          </cell>
          <cell r="I163">
            <v>115.02</v>
          </cell>
          <cell r="J163">
            <v>5</v>
          </cell>
          <cell r="K163">
            <v>0</v>
          </cell>
          <cell r="L163">
            <v>0</v>
          </cell>
          <cell r="M163"/>
        </row>
        <row r="164">
          <cell r="A164" t="str">
            <v>4_5_11_3</v>
          </cell>
          <cell r="B164">
            <v>11</v>
          </cell>
          <cell r="C164">
            <v>4</v>
          </cell>
          <cell r="D164">
            <v>115</v>
          </cell>
          <cell r="E164" t="str">
            <v>5</v>
          </cell>
          <cell r="F164">
            <v>11</v>
          </cell>
          <cell r="G164">
            <v>3</v>
          </cell>
          <cell r="H164">
            <v>0</v>
          </cell>
          <cell r="I164">
            <v>115.03</v>
          </cell>
          <cell r="J164">
            <v>10</v>
          </cell>
          <cell r="K164">
            <v>0</v>
          </cell>
          <cell r="L164">
            <v>0</v>
          </cell>
          <cell r="M164"/>
        </row>
        <row r="165">
          <cell r="A165" t="str">
            <v>4_5_11_4</v>
          </cell>
          <cell r="B165">
            <v>11</v>
          </cell>
          <cell r="C165">
            <v>4</v>
          </cell>
          <cell r="D165">
            <v>115</v>
          </cell>
          <cell r="E165" t="str">
            <v>5</v>
          </cell>
          <cell r="F165">
            <v>11</v>
          </cell>
          <cell r="G165">
            <v>4</v>
          </cell>
          <cell r="H165">
            <v>0</v>
          </cell>
          <cell r="I165">
            <v>115.04</v>
          </cell>
          <cell r="J165">
            <v>15</v>
          </cell>
          <cell r="K165">
            <v>0</v>
          </cell>
          <cell r="L165">
            <v>0</v>
          </cell>
          <cell r="M165"/>
        </row>
        <row r="166">
          <cell r="A166" t="str">
            <v>4_5_11_5</v>
          </cell>
          <cell r="B166">
            <v>11</v>
          </cell>
          <cell r="C166">
            <v>4</v>
          </cell>
          <cell r="D166">
            <v>115</v>
          </cell>
          <cell r="E166" t="str">
            <v>5</v>
          </cell>
          <cell r="F166">
            <v>11</v>
          </cell>
          <cell r="G166">
            <v>5</v>
          </cell>
          <cell r="H166">
            <v>0</v>
          </cell>
          <cell r="I166">
            <v>115.05</v>
          </cell>
          <cell r="J166">
            <v>20</v>
          </cell>
          <cell r="K166">
            <v>0</v>
          </cell>
          <cell r="L166">
            <v>0</v>
          </cell>
          <cell r="M166"/>
        </row>
        <row r="167">
          <cell r="A167" t="str">
            <v>4_5_11_6</v>
          </cell>
          <cell r="B167">
            <v>11</v>
          </cell>
          <cell r="C167">
            <v>4</v>
          </cell>
          <cell r="D167">
            <v>115</v>
          </cell>
          <cell r="E167" t="str">
            <v>5</v>
          </cell>
          <cell r="F167">
            <v>11</v>
          </cell>
          <cell r="G167">
            <v>6</v>
          </cell>
          <cell r="H167">
            <v>0</v>
          </cell>
          <cell r="I167">
            <v>115.06</v>
          </cell>
          <cell r="J167">
            <v>25</v>
          </cell>
          <cell r="K167">
            <v>0</v>
          </cell>
          <cell r="L167">
            <v>0</v>
          </cell>
          <cell r="M167"/>
        </row>
        <row r="168">
          <cell r="A168" t="str">
            <v>4_5_11_7</v>
          </cell>
          <cell r="B168">
            <v>11</v>
          </cell>
          <cell r="C168">
            <v>4</v>
          </cell>
          <cell r="D168">
            <v>115</v>
          </cell>
          <cell r="E168" t="str">
            <v>5</v>
          </cell>
          <cell r="F168">
            <v>11</v>
          </cell>
          <cell r="G168">
            <v>7</v>
          </cell>
          <cell r="H168">
            <v>0</v>
          </cell>
          <cell r="I168">
            <v>115.07</v>
          </cell>
          <cell r="J168">
            <v>30</v>
          </cell>
          <cell r="K168">
            <v>0</v>
          </cell>
          <cell r="L168">
            <v>0</v>
          </cell>
          <cell r="M168"/>
        </row>
        <row r="169">
          <cell r="A169" t="str">
            <v>4_5_11_8</v>
          </cell>
          <cell r="B169">
            <v>11</v>
          </cell>
          <cell r="C169">
            <v>4</v>
          </cell>
          <cell r="D169">
            <v>115</v>
          </cell>
          <cell r="E169" t="str">
            <v>5</v>
          </cell>
          <cell r="F169">
            <v>11</v>
          </cell>
          <cell r="G169">
            <v>8</v>
          </cell>
          <cell r="H169">
            <v>0</v>
          </cell>
          <cell r="I169">
            <v>115.08</v>
          </cell>
          <cell r="J169">
            <v>35</v>
          </cell>
          <cell r="K169">
            <v>0</v>
          </cell>
          <cell r="L169">
            <v>0</v>
          </cell>
          <cell r="M169"/>
        </row>
        <row r="170">
          <cell r="A170" t="str">
            <v>4_5_11_9</v>
          </cell>
          <cell r="B170">
            <v>11</v>
          </cell>
          <cell r="C170">
            <v>4</v>
          </cell>
          <cell r="D170">
            <v>115</v>
          </cell>
          <cell r="E170" t="str">
            <v>5</v>
          </cell>
          <cell r="F170">
            <v>11</v>
          </cell>
          <cell r="G170">
            <v>9</v>
          </cell>
          <cell r="H170">
            <v>0</v>
          </cell>
          <cell r="I170">
            <v>115.09</v>
          </cell>
          <cell r="J170">
            <v>40</v>
          </cell>
          <cell r="K170">
            <v>0</v>
          </cell>
          <cell r="L170">
            <v>0</v>
          </cell>
          <cell r="M170"/>
        </row>
        <row r="171">
          <cell r="A171" t="str">
            <v>4_5_11_10</v>
          </cell>
          <cell r="B171">
            <v>11</v>
          </cell>
          <cell r="C171">
            <v>4</v>
          </cell>
          <cell r="D171">
            <v>115</v>
          </cell>
          <cell r="E171" t="str">
            <v>5</v>
          </cell>
          <cell r="F171">
            <v>11</v>
          </cell>
          <cell r="G171">
            <v>10</v>
          </cell>
          <cell r="H171">
            <v>3.5999999999999999E-3</v>
          </cell>
          <cell r="I171">
            <v>115.1</v>
          </cell>
          <cell r="J171">
            <v>45</v>
          </cell>
          <cell r="K171">
            <v>0.16200000000000001</v>
          </cell>
          <cell r="L171">
            <v>2.5275376790339188E-3</v>
          </cell>
          <cell r="M171"/>
        </row>
        <row r="172">
          <cell r="A172" t="str">
            <v>4_5_11_11</v>
          </cell>
          <cell r="B172">
            <v>11</v>
          </cell>
          <cell r="C172">
            <v>4</v>
          </cell>
          <cell r="D172">
            <v>115</v>
          </cell>
          <cell r="E172" t="str">
            <v>5</v>
          </cell>
          <cell r="F172">
            <v>11</v>
          </cell>
          <cell r="G172">
            <v>11</v>
          </cell>
          <cell r="H172">
            <v>7.0000000000000001E-3</v>
          </cell>
          <cell r="I172">
            <v>115.11</v>
          </cell>
          <cell r="J172">
            <v>50</v>
          </cell>
          <cell r="K172">
            <v>0.35000000000000003</v>
          </cell>
          <cell r="L172">
            <v>5.4607295534683433E-3</v>
          </cell>
          <cell r="M172"/>
        </row>
        <row r="173">
          <cell r="A173" t="str">
            <v>4_5_11_12</v>
          </cell>
          <cell r="B173">
            <v>11</v>
          </cell>
          <cell r="C173">
            <v>4</v>
          </cell>
          <cell r="D173">
            <v>115</v>
          </cell>
          <cell r="E173" t="str">
            <v>5</v>
          </cell>
          <cell r="F173">
            <v>11</v>
          </cell>
          <cell r="G173">
            <v>12</v>
          </cell>
          <cell r="H173">
            <v>0.10879999999999999</v>
          </cell>
          <cell r="I173">
            <v>115.12</v>
          </cell>
          <cell r="J173">
            <v>55</v>
          </cell>
          <cell r="K173">
            <v>5.984</v>
          </cell>
          <cell r="L173">
            <v>9.3362873279870182E-2</v>
          </cell>
          <cell r="M173"/>
        </row>
        <row r="174">
          <cell r="A174" t="str">
            <v>4_5_11_13</v>
          </cell>
          <cell r="B174">
            <v>11</v>
          </cell>
          <cell r="C174">
            <v>4</v>
          </cell>
          <cell r="D174">
            <v>115</v>
          </cell>
          <cell r="E174" t="str">
            <v>5</v>
          </cell>
          <cell r="F174">
            <v>11</v>
          </cell>
          <cell r="G174">
            <v>13</v>
          </cell>
          <cell r="H174">
            <v>0</v>
          </cell>
          <cell r="I174">
            <v>115.13</v>
          </cell>
          <cell r="J174">
            <v>60</v>
          </cell>
          <cell r="K174">
            <v>0</v>
          </cell>
          <cell r="L174">
            <v>0</v>
          </cell>
          <cell r="M174"/>
        </row>
        <row r="175">
          <cell r="A175" t="str">
            <v>4_5_11_14</v>
          </cell>
          <cell r="B175">
            <v>11</v>
          </cell>
          <cell r="C175">
            <v>4</v>
          </cell>
          <cell r="D175">
            <v>115</v>
          </cell>
          <cell r="E175" t="str">
            <v>5</v>
          </cell>
          <cell r="F175">
            <v>11</v>
          </cell>
          <cell r="G175">
            <v>14</v>
          </cell>
          <cell r="H175">
            <v>0.8266</v>
          </cell>
          <cell r="I175">
            <v>115.14</v>
          </cell>
          <cell r="J175">
            <v>65</v>
          </cell>
          <cell r="K175">
            <v>53.728999999999999</v>
          </cell>
          <cell r="L175">
            <v>0.83828439479514449</v>
          </cell>
          <cell r="M175"/>
        </row>
        <row r="176">
          <cell r="A176" t="str">
            <v>4_5_11_15</v>
          </cell>
          <cell r="B176">
            <v>11</v>
          </cell>
          <cell r="C176">
            <v>4</v>
          </cell>
          <cell r="D176">
            <v>115</v>
          </cell>
          <cell r="E176" t="str">
            <v>5</v>
          </cell>
          <cell r="F176">
            <v>11</v>
          </cell>
          <cell r="G176">
            <v>15</v>
          </cell>
          <cell r="H176">
            <v>3.4700000000000002E-2</v>
          </cell>
          <cell r="I176">
            <v>115.15</v>
          </cell>
          <cell r="J176">
            <v>70</v>
          </cell>
          <cell r="K176">
            <v>2.4290000000000003</v>
          </cell>
          <cell r="L176">
            <v>3.7897463101070304E-2</v>
          </cell>
          <cell r="M176"/>
        </row>
        <row r="177">
          <cell r="A177" t="str">
            <v>4_5_11_16</v>
          </cell>
          <cell r="B177">
            <v>11</v>
          </cell>
          <cell r="C177">
            <v>4</v>
          </cell>
          <cell r="D177">
            <v>115</v>
          </cell>
          <cell r="E177" t="str">
            <v>5</v>
          </cell>
          <cell r="F177">
            <v>11</v>
          </cell>
          <cell r="G177">
            <v>16</v>
          </cell>
          <cell r="H177">
            <v>1.9199999999999998E-2</v>
          </cell>
          <cell r="I177">
            <v>115.16</v>
          </cell>
          <cell r="J177">
            <v>75</v>
          </cell>
          <cell r="K177">
            <v>1.44</v>
          </cell>
          <cell r="L177">
            <v>2.246700159141261E-2</v>
          </cell>
          <cell r="M177">
            <v>0.99999999999999989</v>
          </cell>
        </row>
        <row r="178">
          <cell r="A178" t="str">
            <v>4_5_12_1</v>
          </cell>
          <cell r="B178">
            <v>11</v>
          </cell>
          <cell r="C178">
            <v>4</v>
          </cell>
          <cell r="D178">
            <v>125</v>
          </cell>
          <cell r="E178" t="str">
            <v>5</v>
          </cell>
          <cell r="F178">
            <v>12</v>
          </cell>
          <cell r="G178">
            <v>1</v>
          </cell>
          <cell r="H178">
            <v>0</v>
          </cell>
          <cell r="I178">
            <v>125.01</v>
          </cell>
          <cell r="J178">
            <v>2.5</v>
          </cell>
          <cell r="K178">
            <v>0</v>
          </cell>
          <cell r="L178">
            <v>0</v>
          </cell>
        </row>
        <row r="179">
          <cell r="A179" t="str">
            <v>4_5_12_2</v>
          </cell>
          <cell r="B179">
            <v>11</v>
          </cell>
          <cell r="C179">
            <v>4</v>
          </cell>
          <cell r="D179">
            <v>125</v>
          </cell>
          <cell r="E179" t="str">
            <v>5</v>
          </cell>
          <cell r="F179">
            <v>12</v>
          </cell>
          <cell r="G179">
            <v>2</v>
          </cell>
          <cell r="H179">
            <v>0</v>
          </cell>
          <cell r="I179">
            <v>125.02</v>
          </cell>
          <cell r="J179">
            <v>5</v>
          </cell>
          <cell r="K179">
            <v>0</v>
          </cell>
          <cell r="L179">
            <v>0</v>
          </cell>
          <cell r="M179"/>
        </row>
        <row r="180">
          <cell r="A180" t="str">
            <v>4_5_12_3</v>
          </cell>
          <cell r="B180">
            <v>11</v>
          </cell>
          <cell r="C180">
            <v>4</v>
          </cell>
          <cell r="D180">
            <v>125</v>
          </cell>
          <cell r="E180" t="str">
            <v>5</v>
          </cell>
          <cell r="F180">
            <v>12</v>
          </cell>
          <cell r="G180">
            <v>3</v>
          </cell>
          <cell r="H180">
            <v>0</v>
          </cell>
          <cell r="I180">
            <v>125.03</v>
          </cell>
          <cell r="J180">
            <v>10</v>
          </cell>
          <cell r="K180">
            <v>0</v>
          </cell>
          <cell r="L180">
            <v>0</v>
          </cell>
          <cell r="M180"/>
        </row>
        <row r="181">
          <cell r="A181" t="str">
            <v>4_5_12_4</v>
          </cell>
          <cell r="B181">
            <v>11</v>
          </cell>
          <cell r="C181">
            <v>4</v>
          </cell>
          <cell r="D181">
            <v>125</v>
          </cell>
          <cell r="E181" t="str">
            <v>5</v>
          </cell>
          <cell r="F181">
            <v>12</v>
          </cell>
          <cell r="G181">
            <v>4</v>
          </cell>
          <cell r="H181">
            <v>0</v>
          </cell>
          <cell r="I181">
            <v>125.04</v>
          </cell>
          <cell r="J181">
            <v>15</v>
          </cell>
          <cell r="K181">
            <v>0</v>
          </cell>
          <cell r="L181">
            <v>0</v>
          </cell>
          <cell r="M181"/>
        </row>
        <row r="182">
          <cell r="A182" t="str">
            <v>4_5_12_5</v>
          </cell>
          <cell r="B182">
            <v>11</v>
          </cell>
          <cell r="C182">
            <v>4</v>
          </cell>
          <cell r="D182">
            <v>125</v>
          </cell>
          <cell r="E182" t="str">
            <v>5</v>
          </cell>
          <cell r="F182">
            <v>12</v>
          </cell>
          <cell r="G182">
            <v>5</v>
          </cell>
          <cell r="H182">
            <v>0</v>
          </cell>
          <cell r="I182">
            <v>125.05</v>
          </cell>
          <cell r="J182">
            <v>20</v>
          </cell>
          <cell r="K182">
            <v>0</v>
          </cell>
          <cell r="L182">
            <v>0</v>
          </cell>
          <cell r="M182"/>
        </row>
        <row r="183">
          <cell r="A183" t="str">
            <v>4_5_12_6</v>
          </cell>
          <cell r="B183">
            <v>11</v>
          </cell>
          <cell r="C183">
            <v>4</v>
          </cell>
          <cell r="D183">
            <v>125</v>
          </cell>
          <cell r="E183" t="str">
            <v>5</v>
          </cell>
          <cell r="F183">
            <v>12</v>
          </cell>
          <cell r="G183">
            <v>6</v>
          </cell>
          <cell r="H183">
            <v>0</v>
          </cell>
          <cell r="I183">
            <v>125.06</v>
          </cell>
          <cell r="J183">
            <v>25</v>
          </cell>
          <cell r="K183">
            <v>0</v>
          </cell>
          <cell r="L183">
            <v>0</v>
          </cell>
          <cell r="M183"/>
        </row>
        <row r="184">
          <cell r="A184" t="str">
            <v>4_5_12_7</v>
          </cell>
          <cell r="B184">
            <v>11</v>
          </cell>
          <cell r="C184">
            <v>4</v>
          </cell>
          <cell r="D184">
            <v>125</v>
          </cell>
          <cell r="E184" t="str">
            <v>5</v>
          </cell>
          <cell r="F184">
            <v>12</v>
          </cell>
          <cell r="G184">
            <v>7</v>
          </cell>
          <cell r="H184">
            <v>0</v>
          </cell>
          <cell r="I184">
            <v>125.07</v>
          </cell>
          <cell r="J184">
            <v>30</v>
          </cell>
          <cell r="K184">
            <v>0</v>
          </cell>
          <cell r="L184">
            <v>0</v>
          </cell>
          <cell r="M184"/>
        </row>
        <row r="185">
          <cell r="A185" t="str">
            <v>4_5_12_8</v>
          </cell>
          <cell r="B185">
            <v>11</v>
          </cell>
          <cell r="C185">
            <v>4</v>
          </cell>
          <cell r="D185">
            <v>125</v>
          </cell>
          <cell r="E185" t="str">
            <v>5</v>
          </cell>
          <cell r="F185">
            <v>12</v>
          </cell>
          <cell r="G185">
            <v>8</v>
          </cell>
          <cell r="H185">
            <v>0</v>
          </cell>
          <cell r="I185">
            <v>125.08</v>
          </cell>
          <cell r="J185">
            <v>35</v>
          </cell>
          <cell r="K185">
            <v>0</v>
          </cell>
          <cell r="L185">
            <v>0</v>
          </cell>
          <cell r="M185"/>
        </row>
        <row r="186">
          <cell r="A186" t="str">
            <v>4_5_12_9</v>
          </cell>
          <cell r="B186">
            <v>11</v>
          </cell>
          <cell r="C186">
            <v>4</v>
          </cell>
          <cell r="D186">
            <v>125</v>
          </cell>
          <cell r="E186" t="str">
            <v>5</v>
          </cell>
          <cell r="F186">
            <v>12</v>
          </cell>
          <cell r="G186">
            <v>9</v>
          </cell>
          <cell r="H186">
            <v>0</v>
          </cell>
          <cell r="I186">
            <v>125.09</v>
          </cell>
          <cell r="J186">
            <v>40</v>
          </cell>
          <cell r="K186">
            <v>0</v>
          </cell>
          <cell r="L186">
            <v>0</v>
          </cell>
          <cell r="M186"/>
        </row>
        <row r="187">
          <cell r="A187" t="str">
            <v>4_5_12_10</v>
          </cell>
          <cell r="B187">
            <v>11</v>
          </cell>
          <cell r="C187">
            <v>4</v>
          </cell>
          <cell r="D187">
            <v>125</v>
          </cell>
          <cell r="E187" t="str">
            <v>5</v>
          </cell>
          <cell r="F187">
            <v>12</v>
          </cell>
          <cell r="G187">
            <v>10</v>
          </cell>
          <cell r="H187">
            <v>3.5999999999999999E-3</v>
          </cell>
          <cell r="I187">
            <v>125.1</v>
          </cell>
          <cell r="J187">
            <v>45</v>
          </cell>
          <cell r="K187">
            <v>0.16200000000000001</v>
          </cell>
          <cell r="L187">
            <v>2.5275376790339188E-3</v>
          </cell>
          <cell r="M187"/>
        </row>
        <row r="188">
          <cell r="A188" t="str">
            <v>4_5_12_11</v>
          </cell>
          <cell r="B188">
            <v>11</v>
          </cell>
          <cell r="C188">
            <v>4</v>
          </cell>
          <cell r="D188">
            <v>125</v>
          </cell>
          <cell r="E188" t="str">
            <v>5</v>
          </cell>
          <cell r="F188">
            <v>12</v>
          </cell>
          <cell r="G188">
            <v>11</v>
          </cell>
          <cell r="H188">
            <v>7.0000000000000001E-3</v>
          </cell>
          <cell r="I188">
            <v>125.11</v>
          </cell>
          <cell r="J188">
            <v>50</v>
          </cell>
          <cell r="K188">
            <v>0.35000000000000003</v>
          </cell>
          <cell r="L188">
            <v>5.4607295534683433E-3</v>
          </cell>
          <cell r="M188"/>
        </row>
        <row r="189">
          <cell r="A189" t="str">
            <v>4_5_12_12</v>
          </cell>
          <cell r="B189">
            <v>11</v>
          </cell>
          <cell r="C189">
            <v>4</v>
          </cell>
          <cell r="D189">
            <v>125</v>
          </cell>
          <cell r="E189" t="str">
            <v>5</v>
          </cell>
          <cell r="F189">
            <v>12</v>
          </cell>
          <cell r="G189">
            <v>12</v>
          </cell>
          <cell r="H189">
            <v>0.10879999999999999</v>
          </cell>
          <cell r="I189">
            <v>125.12</v>
          </cell>
          <cell r="J189">
            <v>55</v>
          </cell>
          <cell r="K189">
            <v>5.984</v>
          </cell>
          <cell r="L189">
            <v>9.3362873279870182E-2</v>
          </cell>
          <cell r="M189"/>
        </row>
        <row r="190">
          <cell r="A190" t="str">
            <v>4_5_12_13</v>
          </cell>
          <cell r="B190">
            <v>11</v>
          </cell>
          <cell r="C190">
            <v>4</v>
          </cell>
          <cell r="D190">
            <v>125</v>
          </cell>
          <cell r="E190" t="str">
            <v>5</v>
          </cell>
          <cell r="F190">
            <v>12</v>
          </cell>
          <cell r="G190">
            <v>13</v>
          </cell>
          <cell r="H190">
            <v>0</v>
          </cell>
          <cell r="I190">
            <v>125.13</v>
          </cell>
          <cell r="J190">
            <v>60</v>
          </cell>
          <cell r="K190">
            <v>0</v>
          </cell>
          <cell r="L190">
            <v>0</v>
          </cell>
          <cell r="M190"/>
        </row>
        <row r="191">
          <cell r="A191" t="str">
            <v>4_5_12_14</v>
          </cell>
          <cell r="B191">
            <v>11</v>
          </cell>
          <cell r="C191">
            <v>4</v>
          </cell>
          <cell r="D191">
            <v>125</v>
          </cell>
          <cell r="E191" t="str">
            <v>5</v>
          </cell>
          <cell r="F191">
            <v>12</v>
          </cell>
          <cell r="G191">
            <v>14</v>
          </cell>
          <cell r="H191">
            <v>0.8266</v>
          </cell>
          <cell r="I191">
            <v>125.14</v>
          </cell>
          <cell r="J191">
            <v>65</v>
          </cell>
          <cell r="K191">
            <v>53.728999999999999</v>
          </cell>
          <cell r="L191">
            <v>0.83828439479514449</v>
          </cell>
          <cell r="M191"/>
        </row>
        <row r="192">
          <cell r="A192" t="str">
            <v>4_5_12_15</v>
          </cell>
          <cell r="B192">
            <v>11</v>
          </cell>
          <cell r="C192">
            <v>4</v>
          </cell>
          <cell r="D192">
            <v>125</v>
          </cell>
          <cell r="E192" t="str">
            <v>5</v>
          </cell>
          <cell r="F192">
            <v>12</v>
          </cell>
          <cell r="G192">
            <v>15</v>
          </cell>
          <cell r="H192">
            <v>3.4700000000000002E-2</v>
          </cell>
          <cell r="I192">
            <v>125.15</v>
          </cell>
          <cell r="J192">
            <v>70</v>
          </cell>
          <cell r="K192">
            <v>2.4290000000000003</v>
          </cell>
          <cell r="L192">
            <v>3.7897463101070304E-2</v>
          </cell>
          <cell r="M192"/>
        </row>
        <row r="193">
          <cell r="A193" t="str">
            <v>4_5_12_16</v>
          </cell>
          <cell r="B193">
            <v>11</v>
          </cell>
          <cell r="C193">
            <v>4</v>
          </cell>
          <cell r="D193">
            <v>125</v>
          </cell>
          <cell r="E193" t="str">
            <v>5</v>
          </cell>
          <cell r="F193">
            <v>12</v>
          </cell>
          <cell r="G193">
            <v>16</v>
          </cell>
          <cell r="H193">
            <v>1.9199999999999998E-2</v>
          </cell>
          <cell r="I193">
            <v>125.16</v>
          </cell>
          <cell r="J193">
            <v>75</v>
          </cell>
          <cell r="K193">
            <v>1.44</v>
          </cell>
          <cell r="L193">
            <v>2.246700159141261E-2</v>
          </cell>
          <cell r="M193">
            <v>0.99999999999999989</v>
          </cell>
        </row>
        <row r="194">
          <cell r="A194" t="str">
            <v>4_5_13_1</v>
          </cell>
          <cell r="B194">
            <v>11</v>
          </cell>
          <cell r="C194">
            <v>4</v>
          </cell>
          <cell r="D194">
            <v>135</v>
          </cell>
          <cell r="E194" t="str">
            <v>5</v>
          </cell>
          <cell r="F194">
            <v>13</v>
          </cell>
          <cell r="G194">
            <v>1</v>
          </cell>
          <cell r="H194">
            <v>0</v>
          </cell>
          <cell r="I194">
            <v>135.01</v>
          </cell>
          <cell r="J194">
            <v>2.5</v>
          </cell>
          <cell r="K194">
            <v>0</v>
          </cell>
          <cell r="L194">
            <v>0</v>
          </cell>
        </row>
        <row r="195">
          <cell r="A195" t="str">
            <v>4_5_13_2</v>
          </cell>
          <cell r="B195">
            <v>11</v>
          </cell>
          <cell r="C195">
            <v>4</v>
          </cell>
          <cell r="D195">
            <v>135</v>
          </cell>
          <cell r="E195" t="str">
            <v>5</v>
          </cell>
          <cell r="F195">
            <v>13</v>
          </cell>
          <cell r="G195">
            <v>2</v>
          </cell>
          <cell r="H195">
            <v>0</v>
          </cell>
          <cell r="I195">
            <v>135.02000000000001</v>
          </cell>
          <cell r="J195">
            <v>5</v>
          </cell>
          <cell r="K195">
            <v>0</v>
          </cell>
          <cell r="L195">
            <v>0</v>
          </cell>
          <cell r="M195"/>
        </row>
        <row r="196">
          <cell r="A196" t="str">
            <v>4_5_13_3</v>
          </cell>
          <cell r="B196">
            <v>11</v>
          </cell>
          <cell r="C196">
            <v>4</v>
          </cell>
          <cell r="D196">
            <v>135</v>
          </cell>
          <cell r="E196" t="str">
            <v>5</v>
          </cell>
          <cell r="F196">
            <v>13</v>
          </cell>
          <cell r="G196">
            <v>3</v>
          </cell>
          <cell r="H196">
            <v>0</v>
          </cell>
          <cell r="I196">
            <v>135.03</v>
          </cell>
          <cell r="J196">
            <v>10</v>
          </cell>
          <cell r="K196">
            <v>0</v>
          </cell>
          <cell r="L196">
            <v>0</v>
          </cell>
          <cell r="M196"/>
        </row>
        <row r="197">
          <cell r="A197" t="str">
            <v>4_5_13_4</v>
          </cell>
          <cell r="B197">
            <v>11</v>
          </cell>
          <cell r="C197">
            <v>4</v>
          </cell>
          <cell r="D197">
            <v>135</v>
          </cell>
          <cell r="E197" t="str">
            <v>5</v>
          </cell>
          <cell r="F197">
            <v>13</v>
          </cell>
          <cell r="G197">
            <v>4</v>
          </cell>
          <cell r="H197">
            <v>0</v>
          </cell>
          <cell r="I197">
            <v>135.04</v>
          </cell>
          <cell r="J197">
            <v>15</v>
          </cell>
          <cell r="K197">
            <v>0</v>
          </cell>
          <cell r="L197">
            <v>0</v>
          </cell>
          <cell r="M197"/>
        </row>
        <row r="198">
          <cell r="A198" t="str">
            <v>4_5_13_5</v>
          </cell>
          <cell r="B198">
            <v>11</v>
          </cell>
          <cell r="C198">
            <v>4</v>
          </cell>
          <cell r="D198">
            <v>135</v>
          </cell>
          <cell r="E198" t="str">
            <v>5</v>
          </cell>
          <cell r="F198">
            <v>13</v>
          </cell>
          <cell r="G198">
            <v>5</v>
          </cell>
          <cell r="H198">
            <v>0</v>
          </cell>
          <cell r="I198">
            <v>135.05000000000001</v>
          </cell>
          <cell r="J198">
            <v>20</v>
          </cell>
          <cell r="K198">
            <v>0</v>
          </cell>
          <cell r="L198">
            <v>0</v>
          </cell>
          <cell r="M198"/>
        </row>
        <row r="199">
          <cell r="A199" t="str">
            <v>4_5_13_6</v>
          </cell>
          <cell r="B199">
            <v>11</v>
          </cell>
          <cell r="C199">
            <v>4</v>
          </cell>
          <cell r="D199">
            <v>135</v>
          </cell>
          <cell r="E199" t="str">
            <v>5</v>
          </cell>
          <cell r="F199">
            <v>13</v>
          </cell>
          <cell r="G199">
            <v>6</v>
          </cell>
          <cell r="H199">
            <v>0</v>
          </cell>
          <cell r="I199">
            <v>135.06</v>
          </cell>
          <cell r="J199">
            <v>25</v>
          </cell>
          <cell r="K199">
            <v>0</v>
          </cell>
          <cell r="L199">
            <v>0</v>
          </cell>
          <cell r="M199"/>
        </row>
        <row r="200">
          <cell r="A200" t="str">
            <v>4_5_13_7</v>
          </cell>
          <cell r="B200">
            <v>11</v>
          </cell>
          <cell r="C200">
            <v>4</v>
          </cell>
          <cell r="D200">
            <v>135</v>
          </cell>
          <cell r="E200" t="str">
            <v>5</v>
          </cell>
          <cell r="F200">
            <v>13</v>
          </cell>
          <cell r="G200">
            <v>7</v>
          </cell>
          <cell r="H200">
            <v>0</v>
          </cell>
          <cell r="I200">
            <v>135.07</v>
          </cell>
          <cell r="J200">
            <v>30</v>
          </cell>
          <cell r="K200">
            <v>0</v>
          </cell>
          <cell r="L200">
            <v>0</v>
          </cell>
          <cell r="M200"/>
        </row>
        <row r="201">
          <cell r="A201" t="str">
            <v>4_5_13_8</v>
          </cell>
          <cell r="B201">
            <v>11</v>
          </cell>
          <cell r="C201">
            <v>4</v>
          </cell>
          <cell r="D201">
            <v>135</v>
          </cell>
          <cell r="E201" t="str">
            <v>5</v>
          </cell>
          <cell r="F201">
            <v>13</v>
          </cell>
          <cell r="G201">
            <v>8</v>
          </cell>
          <cell r="H201">
            <v>0</v>
          </cell>
          <cell r="I201">
            <v>135.08000000000001</v>
          </cell>
          <cell r="J201">
            <v>35</v>
          </cell>
          <cell r="K201">
            <v>0</v>
          </cell>
          <cell r="L201">
            <v>0</v>
          </cell>
          <cell r="M201"/>
        </row>
        <row r="202">
          <cell r="A202" t="str">
            <v>4_5_13_9</v>
          </cell>
          <cell r="B202">
            <v>11</v>
          </cell>
          <cell r="C202">
            <v>4</v>
          </cell>
          <cell r="D202">
            <v>135</v>
          </cell>
          <cell r="E202" t="str">
            <v>5</v>
          </cell>
          <cell r="F202">
            <v>13</v>
          </cell>
          <cell r="G202">
            <v>9</v>
          </cell>
          <cell r="H202">
            <v>0</v>
          </cell>
          <cell r="I202">
            <v>135.09</v>
          </cell>
          <cell r="J202">
            <v>40</v>
          </cell>
          <cell r="K202">
            <v>0</v>
          </cell>
          <cell r="L202">
            <v>0</v>
          </cell>
          <cell r="M202"/>
        </row>
        <row r="203">
          <cell r="A203" t="str">
            <v>4_5_13_10</v>
          </cell>
          <cell r="B203">
            <v>11</v>
          </cell>
          <cell r="C203">
            <v>4</v>
          </cell>
          <cell r="D203">
            <v>135</v>
          </cell>
          <cell r="E203" t="str">
            <v>5</v>
          </cell>
          <cell r="F203">
            <v>13</v>
          </cell>
          <cell r="G203">
            <v>10</v>
          </cell>
          <cell r="H203">
            <v>3.5999999999999999E-3</v>
          </cell>
          <cell r="I203">
            <v>135.1</v>
          </cell>
          <cell r="J203">
            <v>45</v>
          </cell>
          <cell r="K203">
            <v>0.16200000000000001</v>
          </cell>
          <cell r="L203">
            <v>2.5275376790339188E-3</v>
          </cell>
          <cell r="M203"/>
        </row>
        <row r="204">
          <cell r="A204" t="str">
            <v>4_5_13_11</v>
          </cell>
          <cell r="B204">
            <v>11</v>
          </cell>
          <cell r="C204">
            <v>4</v>
          </cell>
          <cell r="D204">
            <v>135</v>
          </cell>
          <cell r="E204" t="str">
            <v>5</v>
          </cell>
          <cell r="F204">
            <v>13</v>
          </cell>
          <cell r="G204">
            <v>11</v>
          </cell>
          <cell r="H204">
            <v>7.0000000000000001E-3</v>
          </cell>
          <cell r="I204">
            <v>135.11000000000001</v>
          </cell>
          <cell r="J204">
            <v>50</v>
          </cell>
          <cell r="K204">
            <v>0.35000000000000003</v>
          </cell>
          <cell r="L204">
            <v>5.4607295534683433E-3</v>
          </cell>
          <cell r="M204"/>
        </row>
        <row r="205">
          <cell r="A205" t="str">
            <v>4_5_13_12</v>
          </cell>
          <cell r="B205">
            <v>11</v>
          </cell>
          <cell r="C205">
            <v>4</v>
          </cell>
          <cell r="D205">
            <v>135</v>
          </cell>
          <cell r="E205" t="str">
            <v>5</v>
          </cell>
          <cell r="F205">
            <v>13</v>
          </cell>
          <cell r="G205">
            <v>12</v>
          </cell>
          <cell r="H205">
            <v>0.10879999999999999</v>
          </cell>
          <cell r="I205">
            <v>135.12</v>
          </cell>
          <cell r="J205">
            <v>55</v>
          </cell>
          <cell r="K205">
            <v>5.984</v>
          </cell>
          <cell r="L205">
            <v>9.3362873279870182E-2</v>
          </cell>
          <cell r="M205"/>
        </row>
        <row r="206">
          <cell r="A206" t="str">
            <v>4_5_13_13</v>
          </cell>
          <cell r="B206">
            <v>11</v>
          </cell>
          <cell r="C206">
            <v>4</v>
          </cell>
          <cell r="D206">
            <v>135</v>
          </cell>
          <cell r="E206" t="str">
            <v>5</v>
          </cell>
          <cell r="F206">
            <v>13</v>
          </cell>
          <cell r="G206">
            <v>13</v>
          </cell>
          <cell r="H206">
            <v>0</v>
          </cell>
          <cell r="I206">
            <v>135.13</v>
          </cell>
          <cell r="J206">
            <v>60</v>
          </cell>
          <cell r="K206">
            <v>0</v>
          </cell>
          <cell r="L206">
            <v>0</v>
          </cell>
          <cell r="M206"/>
        </row>
        <row r="207">
          <cell r="A207" t="str">
            <v>4_5_13_14</v>
          </cell>
          <cell r="B207">
            <v>11</v>
          </cell>
          <cell r="C207">
            <v>4</v>
          </cell>
          <cell r="D207">
            <v>135</v>
          </cell>
          <cell r="E207" t="str">
            <v>5</v>
          </cell>
          <cell r="F207">
            <v>13</v>
          </cell>
          <cell r="G207">
            <v>14</v>
          </cell>
          <cell r="H207">
            <v>0.8266</v>
          </cell>
          <cell r="I207">
            <v>135.13999999999999</v>
          </cell>
          <cell r="J207">
            <v>65</v>
          </cell>
          <cell r="K207">
            <v>53.728999999999999</v>
          </cell>
          <cell r="L207">
            <v>0.83828439479514449</v>
          </cell>
          <cell r="M207"/>
        </row>
        <row r="208">
          <cell r="A208" t="str">
            <v>4_5_13_15</v>
          </cell>
          <cell r="B208">
            <v>11</v>
          </cell>
          <cell r="C208">
            <v>4</v>
          </cell>
          <cell r="D208">
            <v>135</v>
          </cell>
          <cell r="E208" t="str">
            <v>5</v>
          </cell>
          <cell r="F208">
            <v>13</v>
          </cell>
          <cell r="G208">
            <v>15</v>
          </cell>
          <cell r="H208">
            <v>3.4700000000000002E-2</v>
          </cell>
          <cell r="I208">
            <v>135.15</v>
          </cell>
          <cell r="J208">
            <v>70</v>
          </cell>
          <cell r="K208">
            <v>2.4290000000000003</v>
          </cell>
          <cell r="L208">
            <v>3.7897463101070304E-2</v>
          </cell>
          <cell r="M208"/>
        </row>
        <row r="209">
          <cell r="A209" t="str">
            <v>4_5_13_16</v>
          </cell>
          <cell r="B209">
            <v>11</v>
          </cell>
          <cell r="C209">
            <v>4</v>
          </cell>
          <cell r="D209">
            <v>135</v>
          </cell>
          <cell r="E209" t="str">
            <v>5</v>
          </cell>
          <cell r="F209">
            <v>13</v>
          </cell>
          <cell r="G209">
            <v>16</v>
          </cell>
          <cell r="H209">
            <v>1.9199999999999998E-2</v>
          </cell>
          <cell r="I209">
            <v>135.16</v>
          </cell>
          <cell r="J209">
            <v>75</v>
          </cell>
          <cell r="K209">
            <v>1.44</v>
          </cell>
          <cell r="L209">
            <v>2.246700159141261E-2</v>
          </cell>
          <cell r="M209">
            <v>0.99999999999999989</v>
          </cell>
        </row>
        <row r="210">
          <cell r="A210" t="str">
            <v>4_5_14_1</v>
          </cell>
          <cell r="B210">
            <v>11</v>
          </cell>
          <cell r="C210">
            <v>4</v>
          </cell>
          <cell r="D210">
            <v>145</v>
          </cell>
          <cell r="E210" t="str">
            <v>5</v>
          </cell>
          <cell r="F210">
            <v>14</v>
          </cell>
          <cell r="G210">
            <v>1</v>
          </cell>
          <cell r="H210">
            <v>0</v>
          </cell>
          <cell r="I210">
            <v>145.01</v>
          </cell>
          <cell r="J210">
            <v>2.5</v>
          </cell>
          <cell r="K210">
            <v>0</v>
          </cell>
          <cell r="L210">
            <v>0</v>
          </cell>
        </row>
        <row r="211">
          <cell r="A211" t="str">
            <v>4_5_14_2</v>
          </cell>
          <cell r="B211">
            <v>11</v>
          </cell>
          <cell r="C211">
            <v>4</v>
          </cell>
          <cell r="D211">
            <v>145</v>
          </cell>
          <cell r="E211" t="str">
            <v>5</v>
          </cell>
          <cell r="F211">
            <v>14</v>
          </cell>
          <cell r="G211">
            <v>2</v>
          </cell>
          <cell r="H211">
            <v>0</v>
          </cell>
          <cell r="I211">
            <v>145.02000000000001</v>
          </cell>
          <cell r="J211">
            <v>5</v>
          </cell>
          <cell r="K211">
            <v>0</v>
          </cell>
          <cell r="L211">
            <v>0</v>
          </cell>
          <cell r="M211"/>
        </row>
        <row r="212">
          <cell r="A212" t="str">
            <v>4_5_14_3</v>
          </cell>
          <cell r="B212">
            <v>11</v>
          </cell>
          <cell r="C212">
            <v>4</v>
          </cell>
          <cell r="D212">
            <v>145</v>
          </cell>
          <cell r="E212" t="str">
            <v>5</v>
          </cell>
          <cell r="F212">
            <v>14</v>
          </cell>
          <cell r="G212">
            <v>3</v>
          </cell>
          <cell r="H212">
            <v>0</v>
          </cell>
          <cell r="I212">
            <v>145.03</v>
          </cell>
          <cell r="J212">
            <v>10</v>
          </cell>
          <cell r="K212">
            <v>0</v>
          </cell>
          <cell r="L212">
            <v>0</v>
          </cell>
          <cell r="M212"/>
        </row>
        <row r="213">
          <cell r="A213" t="str">
            <v>4_5_14_4</v>
          </cell>
          <cell r="B213">
            <v>11</v>
          </cell>
          <cell r="C213">
            <v>4</v>
          </cell>
          <cell r="D213">
            <v>145</v>
          </cell>
          <cell r="E213" t="str">
            <v>5</v>
          </cell>
          <cell r="F213">
            <v>14</v>
          </cell>
          <cell r="G213">
            <v>4</v>
          </cell>
          <cell r="H213">
            <v>0</v>
          </cell>
          <cell r="I213">
            <v>145.04</v>
          </cell>
          <cell r="J213">
            <v>15</v>
          </cell>
          <cell r="K213">
            <v>0</v>
          </cell>
          <cell r="L213">
            <v>0</v>
          </cell>
          <cell r="M213"/>
        </row>
        <row r="214">
          <cell r="A214" t="str">
            <v>4_5_14_5</v>
          </cell>
          <cell r="B214">
            <v>11</v>
          </cell>
          <cell r="C214">
            <v>4</v>
          </cell>
          <cell r="D214">
            <v>145</v>
          </cell>
          <cell r="E214" t="str">
            <v>5</v>
          </cell>
          <cell r="F214">
            <v>14</v>
          </cell>
          <cell r="G214">
            <v>5</v>
          </cell>
          <cell r="H214">
            <v>0</v>
          </cell>
          <cell r="I214">
            <v>145.05000000000001</v>
          </cell>
          <cell r="J214">
            <v>20</v>
          </cell>
          <cell r="K214">
            <v>0</v>
          </cell>
          <cell r="L214">
            <v>0</v>
          </cell>
          <cell r="M214"/>
        </row>
        <row r="215">
          <cell r="A215" t="str">
            <v>4_5_14_6</v>
          </cell>
          <cell r="B215">
            <v>11</v>
          </cell>
          <cell r="C215">
            <v>4</v>
          </cell>
          <cell r="D215">
            <v>145</v>
          </cell>
          <cell r="E215" t="str">
            <v>5</v>
          </cell>
          <cell r="F215">
            <v>14</v>
          </cell>
          <cell r="G215">
            <v>6</v>
          </cell>
          <cell r="H215">
            <v>0</v>
          </cell>
          <cell r="I215">
            <v>145.06</v>
          </cell>
          <cell r="J215">
            <v>25</v>
          </cell>
          <cell r="K215">
            <v>0</v>
          </cell>
          <cell r="L215">
            <v>0</v>
          </cell>
          <cell r="M215"/>
        </row>
        <row r="216">
          <cell r="A216" t="str">
            <v>4_5_14_7</v>
          </cell>
          <cell r="B216">
            <v>11</v>
          </cell>
          <cell r="C216">
            <v>4</v>
          </cell>
          <cell r="D216">
            <v>145</v>
          </cell>
          <cell r="E216" t="str">
            <v>5</v>
          </cell>
          <cell r="F216">
            <v>14</v>
          </cell>
          <cell r="G216">
            <v>7</v>
          </cell>
          <cell r="H216">
            <v>0</v>
          </cell>
          <cell r="I216">
            <v>145.07</v>
          </cell>
          <cell r="J216">
            <v>30</v>
          </cell>
          <cell r="K216">
            <v>0</v>
          </cell>
          <cell r="L216">
            <v>0</v>
          </cell>
          <cell r="M216"/>
        </row>
        <row r="217">
          <cell r="A217" t="str">
            <v>4_5_14_8</v>
          </cell>
          <cell r="B217">
            <v>11</v>
          </cell>
          <cell r="C217">
            <v>4</v>
          </cell>
          <cell r="D217">
            <v>145</v>
          </cell>
          <cell r="E217" t="str">
            <v>5</v>
          </cell>
          <cell r="F217">
            <v>14</v>
          </cell>
          <cell r="G217">
            <v>8</v>
          </cell>
          <cell r="H217">
            <v>0</v>
          </cell>
          <cell r="I217">
            <v>145.08000000000001</v>
          </cell>
          <cell r="J217">
            <v>35</v>
          </cell>
          <cell r="K217">
            <v>0</v>
          </cell>
          <cell r="L217">
            <v>0</v>
          </cell>
          <cell r="M217"/>
        </row>
        <row r="218">
          <cell r="A218" t="str">
            <v>4_5_14_9</v>
          </cell>
          <cell r="B218">
            <v>11</v>
          </cell>
          <cell r="C218">
            <v>4</v>
          </cell>
          <cell r="D218">
            <v>145</v>
          </cell>
          <cell r="E218" t="str">
            <v>5</v>
          </cell>
          <cell r="F218">
            <v>14</v>
          </cell>
          <cell r="G218">
            <v>9</v>
          </cell>
          <cell r="H218">
            <v>0</v>
          </cell>
          <cell r="I218">
            <v>145.09</v>
          </cell>
          <cell r="J218">
            <v>40</v>
          </cell>
          <cell r="K218">
            <v>0</v>
          </cell>
          <cell r="L218">
            <v>0</v>
          </cell>
          <cell r="M218"/>
        </row>
        <row r="219">
          <cell r="A219" t="str">
            <v>4_5_14_10</v>
          </cell>
          <cell r="B219">
            <v>11</v>
          </cell>
          <cell r="C219">
            <v>4</v>
          </cell>
          <cell r="D219">
            <v>145</v>
          </cell>
          <cell r="E219" t="str">
            <v>5</v>
          </cell>
          <cell r="F219">
            <v>14</v>
          </cell>
          <cell r="G219">
            <v>10</v>
          </cell>
          <cell r="H219">
            <v>3.5999999999999999E-3</v>
          </cell>
          <cell r="I219">
            <v>145.1</v>
          </cell>
          <cell r="J219">
            <v>45</v>
          </cell>
          <cell r="K219">
            <v>0.16200000000000001</v>
          </cell>
          <cell r="L219">
            <v>2.5275376790339188E-3</v>
          </cell>
          <cell r="M219"/>
        </row>
        <row r="220">
          <cell r="A220" t="str">
            <v>4_5_14_11</v>
          </cell>
          <cell r="B220">
            <v>11</v>
          </cell>
          <cell r="C220">
            <v>4</v>
          </cell>
          <cell r="D220">
            <v>145</v>
          </cell>
          <cell r="E220" t="str">
            <v>5</v>
          </cell>
          <cell r="F220">
            <v>14</v>
          </cell>
          <cell r="G220">
            <v>11</v>
          </cell>
          <cell r="H220">
            <v>7.0000000000000001E-3</v>
          </cell>
          <cell r="I220">
            <v>145.11000000000001</v>
          </cell>
          <cell r="J220">
            <v>50</v>
          </cell>
          <cell r="K220">
            <v>0.35000000000000003</v>
          </cell>
          <cell r="L220">
            <v>5.4607295534683433E-3</v>
          </cell>
          <cell r="M220"/>
        </row>
        <row r="221">
          <cell r="A221" t="str">
            <v>4_5_14_12</v>
          </cell>
          <cell r="B221">
            <v>11</v>
          </cell>
          <cell r="C221">
            <v>4</v>
          </cell>
          <cell r="D221">
            <v>145</v>
          </cell>
          <cell r="E221" t="str">
            <v>5</v>
          </cell>
          <cell r="F221">
            <v>14</v>
          </cell>
          <cell r="G221">
            <v>12</v>
          </cell>
          <cell r="H221">
            <v>0.10879999999999999</v>
          </cell>
          <cell r="I221">
            <v>145.12</v>
          </cell>
          <cell r="J221">
            <v>55</v>
          </cell>
          <cell r="K221">
            <v>5.984</v>
          </cell>
          <cell r="L221">
            <v>9.3362873279870182E-2</v>
          </cell>
          <cell r="M221"/>
        </row>
        <row r="222">
          <cell r="A222" t="str">
            <v>4_5_14_13</v>
          </cell>
          <cell r="B222">
            <v>11</v>
          </cell>
          <cell r="C222">
            <v>4</v>
          </cell>
          <cell r="D222">
            <v>145</v>
          </cell>
          <cell r="E222" t="str">
            <v>5</v>
          </cell>
          <cell r="F222">
            <v>14</v>
          </cell>
          <cell r="G222">
            <v>13</v>
          </cell>
          <cell r="H222">
            <v>0</v>
          </cell>
          <cell r="I222">
            <v>145.13</v>
          </cell>
          <cell r="J222">
            <v>60</v>
          </cell>
          <cell r="K222">
            <v>0</v>
          </cell>
          <cell r="L222">
            <v>0</v>
          </cell>
          <cell r="M222"/>
        </row>
        <row r="223">
          <cell r="A223" t="str">
            <v>4_5_14_14</v>
          </cell>
          <cell r="B223">
            <v>11</v>
          </cell>
          <cell r="C223">
            <v>4</v>
          </cell>
          <cell r="D223">
            <v>145</v>
          </cell>
          <cell r="E223" t="str">
            <v>5</v>
          </cell>
          <cell r="F223">
            <v>14</v>
          </cell>
          <cell r="G223">
            <v>14</v>
          </cell>
          <cell r="H223">
            <v>0.8266</v>
          </cell>
          <cell r="I223">
            <v>145.13999999999999</v>
          </cell>
          <cell r="J223">
            <v>65</v>
          </cell>
          <cell r="K223">
            <v>53.728999999999999</v>
          </cell>
          <cell r="L223">
            <v>0.83828439479514449</v>
          </cell>
          <cell r="M223"/>
        </row>
        <row r="224">
          <cell r="A224" t="str">
            <v>4_5_14_15</v>
          </cell>
          <cell r="B224">
            <v>11</v>
          </cell>
          <cell r="C224">
            <v>4</v>
          </cell>
          <cell r="D224">
            <v>145</v>
          </cell>
          <cell r="E224" t="str">
            <v>5</v>
          </cell>
          <cell r="F224">
            <v>14</v>
          </cell>
          <cell r="G224">
            <v>15</v>
          </cell>
          <cell r="H224">
            <v>3.4700000000000002E-2</v>
          </cell>
          <cell r="I224">
            <v>145.15</v>
          </cell>
          <cell r="J224">
            <v>70</v>
          </cell>
          <cell r="K224">
            <v>2.4290000000000003</v>
          </cell>
          <cell r="L224">
            <v>3.7897463101070304E-2</v>
          </cell>
          <cell r="M224"/>
        </row>
        <row r="225">
          <cell r="A225" t="str">
            <v>4_5_14_16</v>
          </cell>
          <cell r="B225">
            <v>11</v>
          </cell>
          <cell r="C225">
            <v>4</v>
          </cell>
          <cell r="D225">
            <v>145</v>
          </cell>
          <cell r="E225" t="str">
            <v>5</v>
          </cell>
          <cell r="F225">
            <v>14</v>
          </cell>
          <cell r="G225">
            <v>16</v>
          </cell>
          <cell r="H225">
            <v>1.9199999999999998E-2</v>
          </cell>
          <cell r="I225">
            <v>145.16</v>
          </cell>
          <cell r="J225">
            <v>75</v>
          </cell>
          <cell r="K225">
            <v>1.44</v>
          </cell>
          <cell r="L225">
            <v>2.246700159141261E-2</v>
          </cell>
          <cell r="M225">
            <v>0.99999999999999989</v>
          </cell>
        </row>
        <row r="226">
          <cell r="A226" t="str">
            <v>4_5_15_1</v>
          </cell>
          <cell r="B226">
            <v>11</v>
          </cell>
          <cell r="C226">
            <v>4</v>
          </cell>
          <cell r="D226">
            <v>155</v>
          </cell>
          <cell r="E226" t="str">
            <v>5</v>
          </cell>
          <cell r="F226">
            <v>15</v>
          </cell>
          <cell r="G226">
            <v>1</v>
          </cell>
          <cell r="H226">
            <v>0</v>
          </cell>
          <cell r="I226">
            <v>155.01</v>
          </cell>
          <cell r="J226">
            <v>2.5</v>
          </cell>
          <cell r="K226">
            <v>0</v>
          </cell>
          <cell r="L226">
            <v>0</v>
          </cell>
        </row>
        <row r="227">
          <cell r="A227" t="str">
            <v>4_5_15_2</v>
          </cell>
          <cell r="B227">
            <v>11</v>
          </cell>
          <cell r="C227">
            <v>4</v>
          </cell>
          <cell r="D227">
            <v>155</v>
          </cell>
          <cell r="E227" t="str">
            <v>5</v>
          </cell>
          <cell r="F227">
            <v>15</v>
          </cell>
          <cell r="G227">
            <v>2</v>
          </cell>
          <cell r="H227">
            <v>0</v>
          </cell>
          <cell r="I227">
            <v>155.02000000000001</v>
          </cell>
          <cell r="J227">
            <v>5</v>
          </cell>
          <cell r="K227">
            <v>0</v>
          </cell>
          <cell r="L227">
            <v>0</v>
          </cell>
          <cell r="M227"/>
        </row>
        <row r="228">
          <cell r="A228" t="str">
            <v>4_5_15_3</v>
          </cell>
          <cell r="B228">
            <v>11</v>
          </cell>
          <cell r="C228">
            <v>4</v>
          </cell>
          <cell r="D228">
            <v>155</v>
          </cell>
          <cell r="E228" t="str">
            <v>5</v>
          </cell>
          <cell r="F228">
            <v>15</v>
          </cell>
          <cell r="G228">
            <v>3</v>
          </cell>
          <cell r="H228">
            <v>0</v>
          </cell>
          <cell r="I228">
            <v>155.03</v>
          </cell>
          <cell r="J228">
            <v>10</v>
          </cell>
          <cell r="K228">
            <v>0</v>
          </cell>
          <cell r="L228">
            <v>0</v>
          </cell>
          <cell r="M228"/>
        </row>
        <row r="229">
          <cell r="A229" t="str">
            <v>4_5_15_4</v>
          </cell>
          <cell r="B229">
            <v>11</v>
          </cell>
          <cell r="C229">
            <v>4</v>
          </cell>
          <cell r="D229">
            <v>155</v>
          </cell>
          <cell r="E229" t="str">
            <v>5</v>
          </cell>
          <cell r="F229">
            <v>15</v>
          </cell>
          <cell r="G229">
            <v>4</v>
          </cell>
          <cell r="H229">
            <v>0</v>
          </cell>
          <cell r="I229">
            <v>155.04</v>
          </cell>
          <cell r="J229">
            <v>15</v>
          </cell>
          <cell r="K229">
            <v>0</v>
          </cell>
          <cell r="L229">
            <v>0</v>
          </cell>
          <cell r="M229"/>
        </row>
        <row r="230">
          <cell r="A230" t="str">
            <v>4_5_15_5</v>
          </cell>
          <cell r="B230">
            <v>11</v>
          </cell>
          <cell r="C230">
            <v>4</v>
          </cell>
          <cell r="D230">
            <v>155</v>
          </cell>
          <cell r="E230" t="str">
            <v>5</v>
          </cell>
          <cell r="F230">
            <v>15</v>
          </cell>
          <cell r="G230">
            <v>5</v>
          </cell>
          <cell r="H230">
            <v>5.7999999999999996E-3</v>
          </cell>
          <cell r="I230">
            <v>155.05000000000001</v>
          </cell>
          <cell r="J230">
            <v>20</v>
          </cell>
          <cell r="K230">
            <v>0.11599999999999999</v>
          </cell>
          <cell r="L230">
            <v>1.9745184983446383E-3</v>
          </cell>
          <cell r="M230"/>
        </row>
        <row r="231">
          <cell r="A231" t="str">
            <v>4_5_15_6</v>
          </cell>
          <cell r="B231">
            <v>11</v>
          </cell>
          <cell r="C231">
            <v>4</v>
          </cell>
          <cell r="D231">
            <v>155</v>
          </cell>
          <cell r="E231" t="str">
            <v>5</v>
          </cell>
          <cell r="F231">
            <v>15</v>
          </cell>
          <cell r="G231">
            <v>6</v>
          </cell>
          <cell r="H231">
            <v>2.3E-3</v>
          </cell>
          <cell r="I231">
            <v>155.06</v>
          </cell>
          <cell r="J231">
            <v>25</v>
          </cell>
          <cell r="K231">
            <v>5.7499999999999996E-2</v>
          </cell>
          <cell r="L231">
            <v>9.7874839357600598E-4</v>
          </cell>
          <cell r="M231"/>
        </row>
        <row r="232">
          <cell r="A232" t="str">
            <v>4_5_15_7</v>
          </cell>
          <cell r="B232">
            <v>11</v>
          </cell>
          <cell r="C232">
            <v>4</v>
          </cell>
          <cell r="D232">
            <v>155</v>
          </cell>
          <cell r="E232" t="str">
            <v>5</v>
          </cell>
          <cell r="F232">
            <v>15</v>
          </cell>
          <cell r="G232">
            <v>7</v>
          </cell>
          <cell r="H232">
            <v>4.0399999999999998E-2</v>
          </cell>
          <cell r="I232">
            <v>155.07</v>
          </cell>
          <cell r="J232">
            <v>30</v>
          </cell>
          <cell r="K232">
            <v>1.212</v>
          </cell>
          <cell r="L232">
            <v>2.0630313965462947E-2</v>
          </cell>
          <cell r="M232"/>
        </row>
        <row r="233">
          <cell r="A233" t="str">
            <v>4_5_15_8</v>
          </cell>
          <cell r="B233">
            <v>11</v>
          </cell>
          <cell r="C233">
            <v>4</v>
          </cell>
          <cell r="D233">
            <v>155</v>
          </cell>
          <cell r="E233" t="str">
            <v>5</v>
          </cell>
          <cell r="F233">
            <v>15</v>
          </cell>
          <cell r="G233">
            <v>8</v>
          </cell>
          <cell r="H233">
            <v>3.8800000000000001E-2</v>
          </cell>
          <cell r="I233">
            <v>155.08000000000001</v>
          </cell>
          <cell r="J233">
            <v>35</v>
          </cell>
          <cell r="K233">
            <v>1.3580000000000001</v>
          </cell>
          <cell r="L233">
            <v>2.3115483799586372E-2</v>
          </cell>
          <cell r="M233"/>
        </row>
        <row r="234">
          <cell r="A234" t="str">
            <v>4_5_15_9</v>
          </cell>
          <cell r="B234">
            <v>11</v>
          </cell>
          <cell r="C234">
            <v>4</v>
          </cell>
          <cell r="D234">
            <v>155</v>
          </cell>
          <cell r="E234" t="str">
            <v>5</v>
          </cell>
          <cell r="F234">
            <v>15</v>
          </cell>
          <cell r="G234">
            <v>9</v>
          </cell>
          <cell r="H234">
            <v>1.6E-2</v>
          </cell>
          <cell r="I234">
            <v>155.09</v>
          </cell>
          <cell r="J234">
            <v>40</v>
          </cell>
          <cell r="K234">
            <v>0.64</v>
          </cell>
          <cell r="L234">
            <v>1.0893895163280763E-2</v>
          </cell>
          <cell r="M234"/>
        </row>
        <row r="235">
          <cell r="A235" t="str">
            <v>4_5_15_10</v>
          </cell>
          <cell r="B235">
            <v>11</v>
          </cell>
          <cell r="C235">
            <v>4</v>
          </cell>
          <cell r="D235">
            <v>155</v>
          </cell>
          <cell r="E235" t="str">
            <v>5</v>
          </cell>
          <cell r="F235">
            <v>15</v>
          </cell>
          <cell r="G235">
            <v>10</v>
          </cell>
          <cell r="H235">
            <v>7.1999999999999995E-2</v>
          </cell>
          <cell r="I235">
            <v>155.1</v>
          </cell>
          <cell r="J235">
            <v>45</v>
          </cell>
          <cell r="K235">
            <v>3.2399999999999998</v>
          </cell>
          <cell r="L235">
            <v>5.5150344264108864E-2</v>
          </cell>
          <cell r="M235"/>
        </row>
        <row r="236">
          <cell r="A236" t="str">
            <v>4_5_15_11</v>
          </cell>
          <cell r="B236">
            <v>11</v>
          </cell>
          <cell r="C236">
            <v>4</v>
          </cell>
          <cell r="D236">
            <v>155</v>
          </cell>
          <cell r="E236" t="str">
            <v>5</v>
          </cell>
          <cell r="F236">
            <v>15</v>
          </cell>
          <cell r="G236">
            <v>11</v>
          </cell>
          <cell r="H236">
            <v>3.7400000000000003E-2</v>
          </cell>
          <cell r="I236">
            <v>155.11000000000001</v>
          </cell>
          <cell r="J236">
            <v>50</v>
          </cell>
          <cell r="K236">
            <v>1.87</v>
          </cell>
          <cell r="L236">
            <v>3.1830599930210979E-2</v>
          </cell>
          <cell r="M236"/>
        </row>
        <row r="237">
          <cell r="A237" t="str">
            <v>4_5_15_12</v>
          </cell>
          <cell r="B237">
            <v>11</v>
          </cell>
          <cell r="C237">
            <v>4</v>
          </cell>
          <cell r="D237">
            <v>155</v>
          </cell>
          <cell r="E237" t="str">
            <v>5</v>
          </cell>
          <cell r="F237">
            <v>15</v>
          </cell>
          <cell r="G237">
            <v>12</v>
          </cell>
          <cell r="H237">
            <v>0.10780000000000001</v>
          </cell>
          <cell r="I237">
            <v>155.12</v>
          </cell>
          <cell r="J237">
            <v>55</v>
          </cell>
          <cell r="K237">
            <v>5.9290000000000003</v>
          </cell>
          <cell r="L237">
            <v>0.10092172566108071</v>
          </cell>
          <cell r="M237"/>
        </row>
        <row r="238">
          <cell r="A238" t="str">
            <v>4_5_15_13</v>
          </cell>
          <cell r="B238">
            <v>11</v>
          </cell>
          <cell r="C238">
            <v>4</v>
          </cell>
          <cell r="D238">
            <v>155</v>
          </cell>
          <cell r="E238" t="str">
            <v>5</v>
          </cell>
          <cell r="F238">
            <v>15</v>
          </cell>
          <cell r="G238">
            <v>13</v>
          </cell>
          <cell r="H238">
            <v>5.21E-2</v>
          </cell>
          <cell r="I238">
            <v>155.13</v>
          </cell>
          <cell r="J238">
            <v>60</v>
          </cell>
          <cell r="K238">
            <v>3.1259999999999999</v>
          </cell>
          <cell r="L238">
            <v>5.3209869188149475E-2</v>
          </cell>
          <cell r="M238"/>
        </row>
        <row r="239">
          <cell r="A239" t="str">
            <v>4_5_15_14</v>
          </cell>
          <cell r="B239">
            <v>11</v>
          </cell>
          <cell r="C239">
            <v>4</v>
          </cell>
          <cell r="D239">
            <v>155</v>
          </cell>
          <cell r="E239" t="str">
            <v>5</v>
          </cell>
          <cell r="F239">
            <v>15</v>
          </cell>
          <cell r="G239">
            <v>14</v>
          </cell>
          <cell r="H239">
            <v>0.56420000000000003</v>
          </cell>
          <cell r="I239">
            <v>155.13999999999999</v>
          </cell>
          <cell r="J239">
            <v>65</v>
          </cell>
          <cell r="K239">
            <v>36.673000000000002</v>
          </cell>
          <cell r="L239">
            <v>0.6242372145671804</v>
          </cell>
          <cell r="M239"/>
        </row>
        <row r="240">
          <cell r="A240" t="str">
            <v>4_5_15_15</v>
          </cell>
          <cell r="B240">
            <v>11</v>
          </cell>
          <cell r="C240">
            <v>4</v>
          </cell>
          <cell r="D240">
            <v>155</v>
          </cell>
          <cell r="E240" t="str">
            <v>5</v>
          </cell>
          <cell r="F240">
            <v>15</v>
          </cell>
          <cell r="G240">
            <v>15</v>
          </cell>
          <cell r="H240">
            <v>4.41E-2</v>
          </cell>
          <cell r="I240">
            <v>155.15</v>
          </cell>
          <cell r="J240">
            <v>70</v>
          </cell>
          <cell r="K240">
            <v>3.0870000000000002</v>
          </cell>
          <cell r="L240">
            <v>5.2546022451637059E-2</v>
          </cell>
          <cell r="M240"/>
        </row>
        <row r="241">
          <cell r="A241" t="str">
            <v>4_5_15_16</v>
          </cell>
          <cell r="B241">
            <v>11</v>
          </cell>
          <cell r="C241">
            <v>4</v>
          </cell>
          <cell r="D241">
            <v>155</v>
          </cell>
          <cell r="E241" t="str">
            <v>5</v>
          </cell>
          <cell r="F241">
            <v>15</v>
          </cell>
          <cell r="G241">
            <v>16</v>
          </cell>
          <cell r="H241">
            <v>1.9199999999999998E-2</v>
          </cell>
          <cell r="I241">
            <v>155.16</v>
          </cell>
          <cell r="J241">
            <v>75</v>
          </cell>
          <cell r="K241">
            <v>1.44</v>
          </cell>
          <cell r="L241">
            <v>2.4511264117381717E-2</v>
          </cell>
          <cell r="M241">
            <v>0.99999999999999989</v>
          </cell>
        </row>
        <row r="242">
          <cell r="A242" t="str">
            <v>4_5_16_1</v>
          </cell>
          <cell r="B242">
            <v>11</v>
          </cell>
          <cell r="C242">
            <v>4</v>
          </cell>
          <cell r="D242">
            <v>165</v>
          </cell>
          <cell r="E242" t="str">
            <v>5</v>
          </cell>
          <cell r="F242">
            <v>16</v>
          </cell>
          <cell r="G242">
            <v>1</v>
          </cell>
          <cell r="H242">
            <v>0</v>
          </cell>
          <cell r="I242">
            <v>165.01</v>
          </cell>
          <cell r="J242">
            <v>2.5</v>
          </cell>
          <cell r="K242">
            <v>0</v>
          </cell>
          <cell r="L242">
            <v>0</v>
          </cell>
        </row>
        <row r="243">
          <cell r="A243" t="str">
            <v>4_5_16_2</v>
          </cell>
          <cell r="B243">
            <v>11</v>
          </cell>
          <cell r="C243">
            <v>4</v>
          </cell>
          <cell r="D243">
            <v>165</v>
          </cell>
          <cell r="E243" t="str">
            <v>5</v>
          </cell>
          <cell r="F243">
            <v>16</v>
          </cell>
          <cell r="G243">
            <v>2</v>
          </cell>
          <cell r="H243">
            <v>0</v>
          </cell>
          <cell r="I243">
            <v>165.02</v>
          </cell>
          <cell r="J243">
            <v>5</v>
          </cell>
          <cell r="K243">
            <v>0</v>
          </cell>
          <cell r="L243">
            <v>0</v>
          </cell>
          <cell r="M243"/>
        </row>
        <row r="244">
          <cell r="A244" t="str">
            <v>4_5_16_3</v>
          </cell>
          <cell r="B244">
            <v>11</v>
          </cell>
          <cell r="C244">
            <v>4</v>
          </cell>
          <cell r="D244">
            <v>165</v>
          </cell>
          <cell r="E244" t="str">
            <v>5</v>
          </cell>
          <cell r="F244">
            <v>16</v>
          </cell>
          <cell r="G244">
            <v>3</v>
          </cell>
          <cell r="H244">
            <v>0</v>
          </cell>
          <cell r="I244">
            <v>165.03</v>
          </cell>
          <cell r="J244">
            <v>10</v>
          </cell>
          <cell r="K244">
            <v>0</v>
          </cell>
          <cell r="L244">
            <v>0</v>
          </cell>
          <cell r="M244"/>
        </row>
        <row r="245">
          <cell r="A245" t="str">
            <v>4_5_16_4</v>
          </cell>
          <cell r="B245">
            <v>11</v>
          </cell>
          <cell r="C245">
            <v>4</v>
          </cell>
          <cell r="D245">
            <v>165</v>
          </cell>
          <cell r="E245" t="str">
            <v>5</v>
          </cell>
          <cell r="F245">
            <v>16</v>
          </cell>
          <cell r="G245">
            <v>4</v>
          </cell>
          <cell r="H245">
            <v>0</v>
          </cell>
          <cell r="I245">
            <v>165.04</v>
          </cell>
          <cell r="J245">
            <v>15</v>
          </cell>
          <cell r="K245">
            <v>0</v>
          </cell>
          <cell r="L245">
            <v>0</v>
          </cell>
          <cell r="M245"/>
        </row>
        <row r="246">
          <cell r="A246" t="str">
            <v>4_5_16_5</v>
          </cell>
          <cell r="B246">
            <v>11</v>
          </cell>
          <cell r="C246">
            <v>4</v>
          </cell>
          <cell r="D246">
            <v>165</v>
          </cell>
          <cell r="E246" t="str">
            <v>5</v>
          </cell>
          <cell r="F246">
            <v>16</v>
          </cell>
          <cell r="G246">
            <v>5</v>
          </cell>
          <cell r="H246">
            <v>5.7999999999999996E-3</v>
          </cell>
          <cell r="I246">
            <v>165.05</v>
          </cell>
          <cell r="J246">
            <v>20</v>
          </cell>
          <cell r="K246">
            <v>0.11599999999999999</v>
          </cell>
          <cell r="L246">
            <v>1.9745184983446383E-3</v>
          </cell>
          <cell r="M246"/>
        </row>
        <row r="247">
          <cell r="A247" t="str">
            <v>4_5_16_6</v>
          </cell>
          <cell r="B247">
            <v>11</v>
          </cell>
          <cell r="C247">
            <v>4</v>
          </cell>
          <cell r="D247">
            <v>165</v>
          </cell>
          <cell r="E247" t="str">
            <v>5</v>
          </cell>
          <cell r="F247">
            <v>16</v>
          </cell>
          <cell r="G247">
            <v>6</v>
          </cell>
          <cell r="H247">
            <v>2.3E-3</v>
          </cell>
          <cell r="I247">
            <v>165.06</v>
          </cell>
          <cell r="J247">
            <v>25</v>
          </cell>
          <cell r="K247">
            <v>5.7499999999999996E-2</v>
          </cell>
          <cell r="L247">
            <v>9.7874839357600598E-4</v>
          </cell>
          <cell r="M247"/>
        </row>
        <row r="248">
          <cell r="A248" t="str">
            <v>4_5_16_7</v>
          </cell>
          <cell r="B248">
            <v>11</v>
          </cell>
          <cell r="C248">
            <v>4</v>
          </cell>
          <cell r="D248">
            <v>165</v>
          </cell>
          <cell r="E248" t="str">
            <v>5</v>
          </cell>
          <cell r="F248">
            <v>16</v>
          </cell>
          <cell r="G248">
            <v>7</v>
          </cell>
          <cell r="H248">
            <v>4.0399999999999998E-2</v>
          </cell>
          <cell r="I248">
            <v>165.07</v>
          </cell>
          <cell r="J248">
            <v>30</v>
          </cell>
          <cell r="K248">
            <v>1.212</v>
          </cell>
          <cell r="L248">
            <v>2.0630313965462947E-2</v>
          </cell>
          <cell r="M248"/>
        </row>
        <row r="249">
          <cell r="A249" t="str">
            <v>4_5_16_8</v>
          </cell>
          <cell r="B249">
            <v>11</v>
          </cell>
          <cell r="C249">
            <v>4</v>
          </cell>
          <cell r="D249">
            <v>165</v>
          </cell>
          <cell r="E249" t="str">
            <v>5</v>
          </cell>
          <cell r="F249">
            <v>16</v>
          </cell>
          <cell r="G249">
            <v>8</v>
          </cell>
          <cell r="H249">
            <v>3.8800000000000001E-2</v>
          </cell>
          <cell r="I249">
            <v>165.08</v>
          </cell>
          <cell r="J249">
            <v>35</v>
          </cell>
          <cell r="K249">
            <v>1.3580000000000001</v>
          </cell>
          <cell r="L249">
            <v>2.3115483799586372E-2</v>
          </cell>
          <cell r="M249"/>
        </row>
        <row r="250">
          <cell r="A250" t="str">
            <v>4_5_16_9</v>
          </cell>
          <cell r="B250">
            <v>11</v>
          </cell>
          <cell r="C250">
            <v>4</v>
          </cell>
          <cell r="D250">
            <v>165</v>
          </cell>
          <cell r="E250" t="str">
            <v>5</v>
          </cell>
          <cell r="F250">
            <v>16</v>
          </cell>
          <cell r="G250">
            <v>9</v>
          </cell>
          <cell r="H250">
            <v>1.6E-2</v>
          </cell>
          <cell r="I250">
            <v>165.09</v>
          </cell>
          <cell r="J250">
            <v>40</v>
          </cell>
          <cell r="K250">
            <v>0.64</v>
          </cell>
          <cell r="L250">
            <v>1.0893895163280763E-2</v>
          </cell>
          <cell r="M250"/>
        </row>
        <row r="251">
          <cell r="A251" t="str">
            <v>4_5_16_10</v>
          </cell>
          <cell r="B251">
            <v>11</v>
          </cell>
          <cell r="C251">
            <v>4</v>
          </cell>
          <cell r="D251">
            <v>165</v>
          </cell>
          <cell r="E251" t="str">
            <v>5</v>
          </cell>
          <cell r="F251">
            <v>16</v>
          </cell>
          <cell r="G251">
            <v>10</v>
          </cell>
          <cell r="H251">
            <v>7.1999999999999995E-2</v>
          </cell>
          <cell r="I251">
            <v>165.1</v>
          </cell>
          <cell r="J251">
            <v>45</v>
          </cell>
          <cell r="K251">
            <v>3.2399999999999998</v>
          </cell>
          <cell r="L251">
            <v>5.5150344264108864E-2</v>
          </cell>
          <cell r="M251"/>
        </row>
        <row r="252">
          <cell r="A252" t="str">
            <v>4_5_16_11</v>
          </cell>
          <cell r="B252">
            <v>11</v>
          </cell>
          <cell r="C252">
            <v>4</v>
          </cell>
          <cell r="D252">
            <v>165</v>
          </cell>
          <cell r="E252" t="str">
            <v>5</v>
          </cell>
          <cell r="F252">
            <v>16</v>
          </cell>
          <cell r="G252">
            <v>11</v>
          </cell>
          <cell r="H252">
            <v>3.7400000000000003E-2</v>
          </cell>
          <cell r="I252">
            <v>165.11</v>
          </cell>
          <cell r="J252">
            <v>50</v>
          </cell>
          <cell r="K252">
            <v>1.87</v>
          </cell>
          <cell r="L252">
            <v>3.1830599930210979E-2</v>
          </cell>
          <cell r="M252"/>
        </row>
        <row r="253">
          <cell r="A253" t="str">
            <v>4_5_16_12</v>
          </cell>
          <cell r="B253">
            <v>11</v>
          </cell>
          <cell r="C253">
            <v>4</v>
          </cell>
          <cell r="D253">
            <v>165</v>
          </cell>
          <cell r="E253" t="str">
            <v>5</v>
          </cell>
          <cell r="F253">
            <v>16</v>
          </cell>
          <cell r="G253">
            <v>12</v>
          </cell>
          <cell r="H253">
            <v>0.10780000000000001</v>
          </cell>
          <cell r="I253">
            <v>165.12</v>
          </cell>
          <cell r="J253">
            <v>55</v>
          </cell>
          <cell r="K253">
            <v>5.9290000000000003</v>
          </cell>
          <cell r="L253">
            <v>0.10092172566108071</v>
          </cell>
          <cell r="M253"/>
        </row>
        <row r="254">
          <cell r="A254" t="str">
            <v>4_5_16_13</v>
          </cell>
          <cell r="B254">
            <v>11</v>
          </cell>
          <cell r="C254">
            <v>4</v>
          </cell>
          <cell r="D254">
            <v>165</v>
          </cell>
          <cell r="E254" t="str">
            <v>5</v>
          </cell>
          <cell r="F254">
            <v>16</v>
          </cell>
          <cell r="G254">
            <v>13</v>
          </cell>
          <cell r="H254">
            <v>5.21E-2</v>
          </cell>
          <cell r="I254">
            <v>165.13</v>
          </cell>
          <cell r="J254">
            <v>60</v>
          </cell>
          <cell r="K254">
            <v>3.1259999999999999</v>
          </cell>
          <cell r="L254">
            <v>5.3209869188149475E-2</v>
          </cell>
          <cell r="M254"/>
        </row>
        <row r="255">
          <cell r="A255" t="str">
            <v>4_5_16_14</v>
          </cell>
          <cell r="B255">
            <v>11</v>
          </cell>
          <cell r="C255">
            <v>4</v>
          </cell>
          <cell r="D255">
            <v>165</v>
          </cell>
          <cell r="E255" t="str">
            <v>5</v>
          </cell>
          <cell r="F255">
            <v>16</v>
          </cell>
          <cell r="G255">
            <v>14</v>
          </cell>
          <cell r="H255">
            <v>0.56420000000000003</v>
          </cell>
          <cell r="I255">
            <v>165.14</v>
          </cell>
          <cell r="J255">
            <v>65</v>
          </cell>
          <cell r="K255">
            <v>36.673000000000002</v>
          </cell>
          <cell r="L255">
            <v>0.6242372145671804</v>
          </cell>
          <cell r="M255"/>
        </row>
        <row r="256">
          <cell r="A256" t="str">
            <v>4_5_16_15</v>
          </cell>
          <cell r="B256">
            <v>11</v>
          </cell>
          <cell r="C256">
            <v>4</v>
          </cell>
          <cell r="D256">
            <v>165</v>
          </cell>
          <cell r="E256" t="str">
            <v>5</v>
          </cell>
          <cell r="F256">
            <v>16</v>
          </cell>
          <cell r="G256">
            <v>15</v>
          </cell>
          <cell r="H256">
            <v>4.41E-2</v>
          </cell>
          <cell r="I256">
            <v>165.15</v>
          </cell>
          <cell r="J256">
            <v>70</v>
          </cell>
          <cell r="K256">
            <v>3.0870000000000002</v>
          </cell>
          <cell r="L256">
            <v>5.2546022451637059E-2</v>
          </cell>
          <cell r="M256"/>
        </row>
        <row r="257">
          <cell r="A257" t="str">
            <v>4_5_16_16</v>
          </cell>
          <cell r="B257">
            <v>11</v>
          </cell>
          <cell r="C257">
            <v>4</v>
          </cell>
          <cell r="D257">
            <v>165</v>
          </cell>
          <cell r="E257" t="str">
            <v>5</v>
          </cell>
          <cell r="F257">
            <v>16</v>
          </cell>
          <cell r="G257">
            <v>16</v>
          </cell>
          <cell r="H257">
            <v>1.9199999999999998E-2</v>
          </cell>
          <cell r="I257">
            <v>165.16</v>
          </cell>
          <cell r="J257">
            <v>75</v>
          </cell>
          <cell r="K257">
            <v>1.44</v>
          </cell>
          <cell r="L257">
            <v>2.4511264117381717E-2</v>
          </cell>
          <cell r="M257">
            <v>0.99999999999999989</v>
          </cell>
        </row>
        <row r="258">
          <cell r="A258" t="str">
            <v>4_5_17_1</v>
          </cell>
          <cell r="B258">
            <v>11</v>
          </cell>
          <cell r="C258">
            <v>4</v>
          </cell>
          <cell r="D258">
            <v>175</v>
          </cell>
          <cell r="E258" t="str">
            <v>5</v>
          </cell>
          <cell r="F258">
            <v>17</v>
          </cell>
          <cell r="G258">
            <v>1</v>
          </cell>
          <cell r="H258">
            <v>0</v>
          </cell>
          <cell r="I258">
            <v>175.01</v>
          </cell>
          <cell r="J258">
            <v>2.5</v>
          </cell>
          <cell r="K258">
            <v>0</v>
          </cell>
          <cell r="L258">
            <v>0</v>
          </cell>
        </row>
        <row r="259">
          <cell r="A259" t="str">
            <v>4_5_17_2</v>
          </cell>
          <cell r="B259">
            <v>11</v>
          </cell>
          <cell r="C259">
            <v>4</v>
          </cell>
          <cell r="D259">
            <v>175</v>
          </cell>
          <cell r="E259" t="str">
            <v>5</v>
          </cell>
          <cell r="F259">
            <v>17</v>
          </cell>
          <cell r="G259">
            <v>2</v>
          </cell>
          <cell r="H259">
            <v>0</v>
          </cell>
          <cell r="I259">
            <v>175.02</v>
          </cell>
          <cell r="J259">
            <v>5</v>
          </cell>
          <cell r="K259">
            <v>0</v>
          </cell>
          <cell r="L259">
            <v>0</v>
          </cell>
          <cell r="M259"/>
        </row>
        <row r="260">
          <cell r="A260" t="str">
            <v>4_5_17_3</v>
          </cell>
          <cell r="B260">
            <v>11</v>
          </cell>
          <cell r="C260">
            <v>4</v>
          </cell>
          <cell r="D260">
            <v>175</v>
          </cell>
          <cell r="E260" t="str">
            <v>5</v>
          </cell>
          <cell r="F260">
            <v>17</v>
          </cell>
          <cell r="G260">
            <v>3</v>
          </cell>
          <cell r="H260">
            <v>0</v>
          </cell>
          <cell r="I260">
            <v>175.03</v>
          </cell>
          <cell r="J260">
            <v>10</v>
          </cell>
          <cell r="K260">
            <v>0</v>
          </cell>
          <cell r="L260">
            <v>0</v>
          </cell>
          <cell r="M260"/>
        </row>
        <row r="261">
          <cell r="A261" t="str">
            <v>4_5_17_4</v>
          </cell>
          <cell r="B261">
            <v>11</v>
          </cell>
          <cell r="C261">
            <v>4</v>
          </cell>
          <cell r="D261">
            <v>175</v>
          </cell>
          <cell r="E261" t="str">
            <v>5</v>
          </cell>
          <cell r="F261">
            <v>17</v>
          </cell>
          <cell r="G261">
            <v>4</v>
          </cell>
          <cell r="H261">
            <v>0</v>
          </cell>
          <cell r="I261">
            <v>175.04</v>
          </cell>
          <cell r="J261">
            <v>15</v>
          </cell>
          <cell r="K261">
            <v>0</v>
          </cell>
          <cell r="L261">
            <v>0</v>
          </cell>
          <cell r="M261"/>
        </row>
        <row r="262">
          <cell r="A262" t="str">
            <v>4_5_17_5</v>
          </cell>
          <cell r="B262">
            <v>11</v>
          </cell>
          <cell r="C262">
            <v>4</v>
          </cell>
          <cell r="D262">
            <v>175</v>
          </cell>
          <cell r="E262" t="str">
            <v>5</v>
          </cell>
          <cell r="F262">
            <v>17</v>
          </cell>
          <cell r="G262">
            <v>5</v>
          </cell>
          <cell r="H262">
            <v>5.7999999999999996E-3</v>
          </cell>
          <cell r="I262">
            <v>175.05</v>
          </cell>
          <cell r="J262">
            <v>20</v>
          </cell>
          <cell r="K262">
            <v>0.11599999999999999</v>
          </cell>
          <cell r="L262">
            <v>1.9745184983446383E-3</v>
          </cell>
          <cell r="M262"/>
        </row>
        <row r="263">
          <cell r="A263" t="str">
            <v>4_5_17_6</v>
          </cell>
          <cell r="B263">
            <v>11</v>
          </cell>
          <cell r="C263">
            <v>4</v>
          </cell>
          <cell r="D263">
            <v>175</v>
          </cell>
          <cell r="E263" t="str">
            <v>5</v>
          </cell>
          <cell r="F263">
            <v>17</v>
          </cell>
          <cell r="G263">
            <v>6</v>
          </cell>
          <cell r="H263">
            <v>2.3E-3</v>
          </cell>
          <cell r="I263">
            <v>175.06</v>
          </cell>
          <cell r="J263">
            <v>25</v>
          </cell>
          <cell r="K263">
            <v>5.7499999999999996E-2</v>
          </cell>
          <cell r="L263">
            <v>9.7874839357600598E-4</v>
          </cell>
          <cell r="M263"/>
        </row>
        <row r="264">
          <cell r="A264" t="str">
            <v>4_5_17_7</v>
          </cell>
          <cell r="B264">
            <v>11</v>
          </cell>
          <cell r="C264">
            <v>4</v>
          </cell>
          <cell r="D264">
            <v>175</v>
          </cell>
          <cell r="E264" t="str">
            <v>5</v>
          </cell>
          <cell r="F264">
            <v>17</v>
          </cell>
          <cell r="G264">
            <v>7</v>
          </cell>
          <cell r="H264">
            <v>4.0399999999999998E-2</v>
          </cell>
          <cell r="I264">
            <v>175.07</v>
          </cell>
          <cell r="J264">
            <v>30</v>
          </cell>
          <cell r="K264">
            <v>1.212</v>
          </cell>
          <cell r="L264">
            <v>2.0630313965462947E-2</v>
          </cell>
          <cell r="M264"/>
        </row>
        <row r="265">
          <cell r="A265" t="str">
            <v>4_5_17_8</v>
          </cell>
          <cell r="B265">
            <v>11</v>
          </cell>
          <cell r="C265">
            <v>4</v>
          </cell>
          <cell r="D265">
            <v>175</v>
          </cell>
          <cell r="E265" t="str">
            <v>5</v>
          </cell>
          <cell r="F265">
            <v>17</v>
          </cell>
          <cell r="G265">
            <v>8</v>
          </cell>
          <cell r="H265">
            <v>3.8800000000000001E-2</v>
          </cell>
          <cell r="I265">
            <v>175.08</v>
          </cell>
          <cell r="J265">
            <v>35</v>
          </cell>
          <cell r="K265">
            <v>1.3580000000000001</v>
          </cell>
          <cell r="L265">
            <v>2.3115483799586372E-2</v>
          </cell>
          <cell r="M265"/>
        </row>
        <row r="266">
          <cell r="A266" t="str">
            <v>4_5_17_9</v>
          </cell>
          <cell r="B266">
            <v>11</v>
          </cell>
          <cell r="C266">
            <v>4</v>
          </cell>
          <cell r="D266">
            <v>175</v>
          </cell>
          <cell r="E266" t="str">
            <v>5</v>
          </cell>
          <cell r="F266">
            <v>17</v>
          </cell>
          <cell r="G266">
            <v>9</v>
          </cell>
          <cell r="H266">
            <v>1.6E-2</v>
          </cell>
          <cell r="I266">
            <v>175.09</v>
          </cell>
          <cell r="J266">
            <v>40</v>
          </cell>
          <cell r="K266">
            <v>0.64</v>
          </cell>
          <cell r="L266">
            <v>1.0893895163280763E-2</v>
          </cell>
          <cell r="M266"/>
        </row>
        <row r="267">
          <cell r="A267" t="str">
            <v>4_5_17_10</v>
          </cell>
          <cell r="B267">
            <v>11</v>
          </cell>
          <cell r="C267">
            <v>4</v>
          </cell>
          <cell r="D267">
            <v>175</v>
          </cell>
          <cell r="E267" t="str">
            <v>5</v>
          </cell>
          <cell r="F267">
            <v>17</v>
          </cell>
          <cell r="G267">
            <v>10</v>
          </cell>
          <cell r="H267">
            <v>7.1999999999999995E-2</v>
          </cell>
          <cell r="I267">
            <v>175.1</v>
          </cell>
          <cell r="J267">
            <v>45</v>
          </cell>
          <cell r="K267">
            <v>3.2399999999999998</v>
          </cell>
          <cell r="L267">
            <v>5.5150344264108864E-2</v>
          </cell>
          <cell r="M267"/>
        </row>
        <row r="268">
          <cell r="A268" t="str">
            <v>4_5_17_11</v>
          </cell>
          <cell r="B268">
            <v>11</v>
          </cell>
          <cell r="C268">
            <v>4</v>
          </cell>
          <cell r="D268">
            <v>175</v>
          </cell>
          <cell r="E268" t="str">
            <v>5</v>
          </cell>
          <cell r="F268">
            <v>17</v>
          </cell>
          <cell r="G268">
            <v>11</v>
          </cell>
          <cell r="H268">
            <v>3.7400000000000003E-2</v>
          </cell>
          <cell r="I268">
            <v>175.11</v>
          </cell>
          <cell r="J268">
            <v>50</v>
          </cell>
          <cell r="K268">
            <v>1.87</v>
          </cell>
          <cell r="L268">
            <v>3.1830599930210979E-2</v>
          </cell>
          <cell r="M268"/>
        </row>
        <row r="269">
          <cell r="A269" t="str">
            <v>4_5_17_12</v>
          </cell>
          <cell r="B269">
            <v>11</v>
          </cell>
          <cell r="C269">
            <v>4</v>
          </cell>
          <cell r="D269">
            <v>175</v>
          </cell>
          <cell r="E269" t="str">
            <v>5</v>
          </cell>
          <cell r="F269">
            <v>17</v>
          </cell>
          <cell r="G269">
            <v>12</v>
          </cell>
          <cell r="H269">
            <v>0.10780000000000001</v>
          </cell>
          <cell r="I269">
            <v>175.12</v>
          </cell>
          <cell r="J269">
            <v>55</v>
          </cell>
          <cell r="K269">
            <v>5.9290000000000003</v>
          </cell>
          <cell r="L269">
            <v>0.10092172566108071</v>
          </cell>
          <cell r="M269"/>
        </row>
        <row r="270">
          <cell r="A270" t="str">
            <v>4_5_17_13</v>
          </cell>
          <cell r="B270">
            <v>11</v>
          </cell>
          <cell r="C270">
            <v>4</v>
          </cell>
          <cell r="D270">
            <v>175</v>
          </cell>
          <cell r="E270" t="str">
            <v>5</v>
          </cell>
          <cell r="F270">
            <v>17</v>
          </cell>
          <cell r="G270">
            <v>13</v>
          </cell>
          <cell r="H270">
            <v>5.21E-2</v>
          </cell>
          <cell r="I270">
            <v>175.13</v>
          </cell>
          <cell r="J270">
            <v>60</v>
          </cell>
          <cell r="K270">
            <v>3.1259999999999999</v>
          </cell>
          <cell r="L270">
            <v>5.3209869188149475E-2</v>
          </cell>
          <cell r="M270"/>
        </row>
        <row r="271">
          <cell r="A271" t="str">
            <v>4_5_17_14</v>
          </cell>
          <cell r="B271">
            <v>11</v>
          </cell>
          <cell r="C271">
            <v>4</v>
          </cell>
          <cell r="D271">
            <v>175</v>
          </cell>
          <cell r="E271" t="str">
            <v>5</v>
          </cell>
          <cell r="F271">
            <v>17</v>
          </cell>
          <cell r="G271">
            <v>14</v>
          </cell>
          <cell r="H271">
            <v>0.56420000000000003</v>
          </cell>
          <cell r="I271">
            <v>175.14</v>
          </cell>
          <cell r="J271">
            <v>65</v>
          </cell>
          <cell r="K271">
            <v>36.673000000000002</v>
          </cell>
          <cell r="L271">
            <v>0.6242372145671804</v>
          </cell>
          <cell r="M271"/>
        </row>
        <row r="272">
          <cell r="A272" t="str">
            <v>4_5_17_15</v>
          </cell>
          <cell r="B272">
            <v>11</v>
          </cell>
          <cell r="C272">
            <v>4</v>
          </cell>
          <cell r="D272">
            <v>175</v>
          </cell>
          <cell r="E272" t="str">
            <v>5</v>
          </cell>
          <cell r="F272">
            <v>17</v>
          </cell>
          <cell r="G272">
            <v>15</v>
          </cell>
          <cell r="H272">
            <v>4.41E-2</v>
          </cell>
          <cell r="I272">
            <v>175.15</v>
          </cell>
          <cell r="J272">
            <v>70</v>
          </cell>
          <cell r="K272">
            <v>3.0870000000000002</v>
          </cell>
          <cell r="L272">
            <v>5.2546022451637059E-2</v>
          </cell>
          <cell r="M272"/>
        </row>
        <row r="273">
          <cell r="A273" t="str">
            <v>4_5_17_16</v>
          </cell>
          <cell r="B273">
            <v>11</v>
          </cell>
          <cell r="C273">
            <v>4</v>
          </cell>
          <cell r="D273">
            <v>175</v>
          </cell>
          <cell r="E273" t="str">
            <v>5</v>
          </cell>
          <cell r="F273">
            <v>17</v>
          </cell>
          <cell r="G273">
            <v>16</v>
          </cell>
          <cell r="H273">
            <v>1.9199999999999998E-2</v>
          </cell>
          <cell r="I273">
            <v>175.16</v>
          </cell>
          <cell r="J273">
            <v>75</v>
          </cell>
          <cell r="K273">
            <v>1.44</v>
          </cell>
          <cell r="L273">
            <v>2.4511264117381717E-2</v>
          </cell>
          <cell r="M273">
            <v>0.99999999999999989</v>
          </cell>
        </row>
        <row r="274">
          <cell r="A274" t="str">
            <v>4_5_18_1</v>
          </cell>
          <cell r="B274">
            <v>11</v>
          </cell>
          <cell r="C274">
            <v>4</v>
          </cell>
          <cell r="D274">
            <v>185</v>
          </cell>
          <cell r="E274" t="str">
            <v>5</v>
          </cell>
          <cell r="F274">
            <v>18</v>
          </cell>
          <cell r="G274">
            <v>1</v>
          </cell>
          <cell r="H274">
            <v>0</v>
          </cell>
          <cell r="I274">
            <v>185.01</v>
          </cell>
          <cell r="J274">
            <v>2.5</v>
          </cell>
          <cell r="K274">
            <v>0</v>
          </cell>
          <cell r="L274">
            <v>0</v>
          </cell>
        </row>
        <row r="275">
          <cell r="A275" t="str">
            <v>4_5_18_2</v>
          </cell>
          <cell r="B275">
            <v>11</v>
          </cell>
          <cell r="C275">
            <v>4</v>
          </cell>
          <cell r="D275">
            <v>185</v>
          </cell>
          <cell r="E275" t="str">
            <v>5</v>
          </cell>
          <cell r="F275">
            <v>18</v>
          </cell>
          <cell r="G275">
            <v>2</v>
          </cell>
          <cell r="H275">
            <v>0</v>
          </cell>
          <cell r="I275">
            <v>185.02</v>
          </cell>
          <cell r="J275">
            <v>5</v>
          </cell>
          <cell r="K275">
            <v>0</v>
          </cell>
          <cell r="L275">
            <v>0</v>
          </cell>
          <cell r="M275"/>
        </row>
        <row r="276">
          <cell r="A276" t="str">
            <v>4_5_18_3</v>
          </cell>
          <cell r="B276">
            <v>11</v>
          </cell>
          <cell r="C276">
            <v>4</v>
          </cell>
          <cell r="D276">
            <v>185</v>
          </cell>
          <cell r="E276" t="str">
            <v>5</v>
          </cell>
          <cell r="F276">
            <v>18</v>
          </cell>
          <cell r="G276">
            <v>3</v>
          </cell>
          <cell r="H276">
            <v>0</v>
          </cell>
          <cell r="I276">
            <v>185.03</v>
          </cell>
          <cell r="J276">
            <v>10</v>
          </cell>
          <cell r="K276">
            <v>0</v>
          </cell>
          <cell r="L276">
            <v>0</v>
          </cell>
          <cell r="M276"/>
        </row>
        <row r="277">
          <cell r="A277" t="str">
            <v>4_5_18_4</v>
          </cell>
          <cell r="B277">
            <v>11</v>
          </cell>
          <cell r="C277">
            <v>4</v>
          </cell>
          <cell r="D277">
            <v>185</v>
          </cell>
          <cell r="E277" t="str">
            <v>5</v>
          </cell>
          <cell r="F277">
            <v>18</v>
          </cell>
          <cell r="G277">
            <v>4</v>
          </cell>
          <cell r="H277">
            <v>0</v>
          </cell>
          <cell r="I277">
            <v>185.04</v>
          </cell>
          <cell r="J277">
            <v>15</v>
          </cell>
          <cell r="K277">
            <v>0</v>
          </cell>
          <cell r="L277">
            <v>0</v>
          </cell>
          <cell r="M277"/>
        </row>
        <row r="278">
          <cell r="A278" t="str">
            <v>4_5_18_5</v>
          </cell>
          <cell r="B278">
            <v>11</v>
          </cell>
          <cell r="C278">
            <v>4</v>
          </cell>
          <cell r="D278">
            <v>185</v>
          </cell>
          <cell r="E278" t="str">
            <v>5</v>
          </cell>
          <cell r="F278">
            <v>18</v>
          </cell>
          <cell r="G278">
            <v>5</v>
          </cell>
          <cell r="H278">
            <v>0</v>
          </cell>
          <cell r="I278">
            <v>185.05</v>
          </cell>
          <cell r="J278">
            <v>20</v>
          </cell>
          <cell r="K278">
            <v>0</v>
          </cell>
          <cell r="L278">
            <v>0</v>
          </cell>
          <cell r="M278"/>
        </row>
        <row r="279">
          <cell r="A279" t="str">
            <v>4_5_18_6</v>
          </cell>
          <cell r="B279">
            <v>11</v>
          </cell>
          <cell r="C279">
            <v>4</v>
          </cell>
          <cell r="D279">
            <v>185</v>
          </cell>
          <cell r="E279" t="str">
            <v>5</v>
          </cell>
          <cell r="F279">
            <v>18</v>
          </cell>
          <cell r="G279">
            <v>6</v>
          </cell>
          <cell r="H279">
            <v>0</v>
          </cell>
          <cell r="I279">
            <v>185.06</v>
          </cell>
          <cell r="J279">
            <v>25</v>
          </cell>
          <cell r="K279">
            <v>0</v>
          </cell>
          <cell r="L279">
            <v>0</v>
          </cell>
          <cell r="M279"/>
        </row>
        <row r="280">
          <cell r="A280" t="str">
            <v>4_5_18_7</v>
          </cell>
          <cell r="B280">
            <v>11</v>
          </cell>
          <cell r="C280">
            <v>4</v>
          </cell>
          <cell r="D280">
            <v>185</v>
          </cell>
          <cell r="E280" t="str">
            <v>5</v>
          </cell>
          <cell r="F280">
            <v>18</v>
          </cell>
          <cell r="G280">
            <v>7</v>
          </cell>
          <cell r="H280">
            <v>0</v>
          </cell>
          <cell r="I280">
            <v>185.07</v>
          </cell>
          <cell r="J280">
            <v>30</v>
          </cell>
          <cell r="K280">
            <v>0</v>
          </cell>
          <cell r="L280">
            <v>0</v>
          </cell>
          <cell r="M280"/>
        </row>
        <row r="281">
          <cell r="A281" t="str">
            <v>4_5_18_8</v>
          </cell>
          <cell r="B281">
            <v>11</v>
          </cell>
          <cell r="C281">
            <v>4</v>
          </cell>
          <cell r="D281">
            <v>185</v>
          </cell>
          <cell r="E281" t="str">
            <v>5</v>
          </cell>
          <cell r="F281">
            <v>18</v>
          </cell>
          <cell r="G281">
            <v>8</v>
          </cell>
          <cell r="H281">
            <v>0</v>
          </cell>
          <cell r="I281">
            <v>185.08</v>
          </cell>
          <cell r="J281">
            <v>35</v>
          </cell>
          <cell r="K281">
            <v>0</v>
          </cell>
          <cell r="L281">
            <v>0</v>
          </cell>
          <cell r="M281"/>
        </row>
        <row r="282">
          <cell r="A282" t="str">
            <v>4_5_18_9</v>
          </cell>
          <cell r="B282">
            <v>11</v>
          </cell>
          <cell r="C282">
            <v>4</v>
          </cell>
          <cell r="D282">
            <v>185</v>
          </cell>
          <cell r="E282" t="str">
            <v>5</v>
          </cell>
          <cell r="F282">
            <v>18</v>
          </cell>
          <cell r="G282">
            <v>9</v>
          </cell>
          <cell r="H282">
            <v>0</v>
          </cell>
          <cell r="I282">
            <v>185.09</v>
          </cell>
          <cell r="J282">
            <v>40</v>
          </cell>
          <cell r="K282">
            <v>0</v>
          </cell>
          <cell r="L282">
            <v>0</v>
          </cell>
          <cell r="M282"/>
        </row>
        <row r="283">
          <cell r="A283" t="str">
            <v>4_5_18_10</v>
          </cell>
          <cell r="B283">
            <v>11</v>
          </cell>
          <cell r="C283">
            <v>4</v>
          </cell>
          <cell r="D283">
            <v>185</v>
          </cell>
          <cell r="E283" t="str">
            <v>5</v>
          </cell>
          <cell r="F283">
            <v>18</v>
          </cell>
          <cell r="G283">
            <v>10</v>
          </cell>
          <cell r="H283">
            <v>0</v>
          </cell>
          <cell r="I283">
            <v>185.1</v>
          </cell>
          <cell r="J283">
            <v>45</v>
          </cell>
          <cell r="K283">
            <v>0</v>
          </cell>
          <cell r="L283">
            <v>0</v>
          </cell>
          <cell r="M283"/>
        </row>
        <row r="284">
          <cell r="A284" t="str">
            <v>4_5_18_11</v>
          </cell>
          <cell r="B284">
            <v>11</v>
          </cell>
          <cell r="C284">
            <v>4</v>
          </cell>
          <cell r="D284">
            <v>185</v>
          </cell>
          <cell r="E284" t="str">
            <v>5</v>
          </cell>
          <cell r="F284">
            <v>18</v>
          </cell>
          <cell r="G284">
            <v>11</v>
          </cell>
          <cell r="H284">
            <v>0</v>
          </cell>
          <cell r="I284">
            <v>185.11</v>
          </cell>
          <cell r="J284">
            <v>50</v>
          </cell>
          <cell r="K284">
            <v>0</v>
          </cell>
          <cell r="L284">
            <v>0</v>
          </cell>
          <cell r="M284"/>
        </row>
        <row r="285">
          <cell r="A285" t="str">
            <v>4_5_18_12</v>
          </cell>
          <cell r="B285">
            <v>11</v>
          </cell>
          <cell r="C285">
            <v>4</v>
          </cell>
          <cell r="D285">
            <v>185</v>
          </cell>
          <cell r="E285" t="str">
            <v>5</v>
          </cell>
          <cell r="F285">
            <v>18</v>
          </cell>
          <cell r="G285">
            <v>12</v>
          </cell>
          <cell r="H285">
            <v>0.1198</v>
          </cell>
          <cell r="I285">
            <v>185.12</v>
          </cell>
          <cell r="J285">
            <v>55</v>
          </cell>
          <cell r="K285">
            <v>6.5890000000000004</v>
          </cell>
          <cell r="L285">
            <v>0.10272920743067845</v>
          </cell>
          <cell r="M285"/>
        </row>
        <row r="286">
          <cell r="A286" t="str">
            <v>4_5_18_13</v>
          </cell>
          <cell r="B286">
            <v>11</v>
          </cell>
          <cell r="C286">
            <v>4</v>
          </cell>
          <cell r="D286">
            <v>185</v>
          </cell>
          <cell r="E286" t="str">
            <v>5</v>
          </cell>
          <cell r="F286">
            <v>18</v>
          </cell>
          <cell r="G286">
            <v>13</v>
          </cell>
          <cell r="H286">
            <v>0</v>
          </cell>
          <cell r="I286">
            <v>185.13</v>
          </cell>
          <cell r="J286">
            <v>60</v>
          </cell>
          <cell r="K286">
            <v>0</v>
          </cell>
          <cell r="L286">
            <v>0</v>
          </cell>
          <cell r="M286"/>
        </row>
        <row r="287">
          <cell r="A287" t="str">
            <v>4_5_18_14</v>
          </cell>
          <cell r="B287">
            <v>11</v>
          </cell>
          <cell r="C287">
            <v>4</v>
          </cell>
          <cell r="D287">
            <v>185</v>
          </cell>
          <cell r="E287" t="str">
            <v>5</v>
          </cell>
          <cell r="F287">
            <v>18</v>
          </cell>
          <cell r="G287">
            <v>14</v>
          </cell>
          <cell r="H287">
            <v>0.82750000000000001</v>
          </cell>
          <cell r="I287">
            <v>185.14</v>
          </cell>
          <cell r="J287">
            <v>65</v>
          </cell>
          <cell r="K287">
            <v>53.787500000000001</v>
          </cell>
          <cell r="L287">
            <v>0.83860179764419751</v>
          </cell>
          <cell r="M287"/>
        </row>
        <row r="288">
          <cell r="A288" t="str">
            <v>4_5_18_15</v>
          </cell>
          <cell r="B288">
            <v>11</v>
          </cell>
          <cell r="C288">
            <v>4</v>
          </cell>
          <cell r="D288">
            <v>185</v>
          </cell>
          <cell r="E288" t="str">
            <v>5</v>
          </cell>
          <cell r="F288">
            <v>18</v>
          </cell>
          <cell r="G288">
            <v>15</v>
          </cell>
          <cell r="H288">
            <v>3.7900000000000003E-2</v>
          </cell>
          <cell r="I288">
            <v>185.15</v>
          </cell>
          <cell r="J288">
            <v>70</v>
          </cell>
          <cell r="K288">
            <v>2.653</v>
          </cell>
          <cell r="L288">
            <v>4.1362966658611312E-2</v>
          </cell>
          <cell r="M288"/>
        </row>
        <row r="289">
          <cell r="A289" t="str">
            <v>4_5_18_16</v>
          </cell>
          <cell r="B289">
            <v>11</v>
          </cell>
          <cell r="C289">
            <v>4</v>
          </cell>
          <cell r="D289">
            <v>185</v>
          </cell>
          <cell r="E289" t="str">
            <v>5</v>
          </cell>
          <cell r="F289">
            <v>18</v>
          </cell>
          <cell r="G289">
            <v>16</v>
          </cell>
          <cell r="H289">
            <v>1.4800000000000001E-2</v>
          </cell>
          <cell r="I289">
            <v>185.16</v>
          </cell>
          <cell r="J289">
            <v>75</v>
          </cell>
          <cell r="K289">
            <v>1.1100000000000001</v>
          </cell>
          <cell r="L289">
            <v>1.7306028266512837E-2</v>
          </cell>
          <cell r="M289">
            <v>1</v>
          </cell>
        </row>
        <row r="290">
          <cell r="A290" t="str">
            <v>4_5_19_1</v>
          </cell>
          <cell r="B290">
            <v>11</v>
          </cell>
          <cell r="C290">
            <v>4</v>
          </cell>
          <cell r="D290">
            <v>195</v>
          </cell>
          <cell r="E290" t="str">
            <v>5</v>
          </cell>
          <cell r="F290">
            <v>19</v>
          </cell>
          <cell r="G290">
            <v>1</v>
          </cell>
          <cell r="H290">
            <v>0</v>
          </cell>
          <cell r="I290">
            <v>195.01</v>
          </cell>
          <cell r="J290">
            <v>2.5</v>
          </cell>
          <cell r="K290">
            <v>0</v>
          </cell>
          <cell r="L290">
            <v>0</v>
          </cell>
        </row>
        <row r="291">
          <cell r="A291" t="str">
            <v>4_5_19_2</v>
          </cell>
          <cell r="B291">
            <v>11</v>
          </cell>
          <cell r="C291">
            <v>4</v>
          </cell>
          <cell r="D291">
            <v>195</v>
          </cell>
          <cell r="E291" t="str">
            <v>5</v>
          </cell>
          <cell r="F291">
            <v>19</v>
          </cell>
          <cell r="G291">
            <v>2</v>
          </cell>
          <cell r="H291">
            <v>0</v>
          </cell>
          <cell r="I291">
            <v>195.02</v>
          </cell>
          <cell r="J291">
            <v>5</v>
          </cell>
          <cell r="K291">
            <v>0</v>
          </cell>
          <cell r="L291">
            <v>0</v>
          </cell>
          <cell r="M291"/>
        </row>
        <row r="292">
          <cell r="A292" t="str">
            <v>4_5_19_3</v>
          </cell>
          <cell r="B292">
            <v>11</v>
          </cell>
          <cell r="C292">
            <v>4</v>
          </cell>
          <cell r="D292">
            <v>195</v>
          </cell>
          <cell r="E292" t="str">
            <v>5</v>
          </cell>
          <cell r="F292">
            <v>19</v>
          </cell>
          <cell r="G292">
            <v>3</v>
          </cell>
          <cell r="H292">
            <v>0</v>
          </cell>
          <cell r="I292">
            <v>195.03</v>
          </cell>
          <cell r="J292">
            <v>10</v>
          </cell>
          <cell r="K292">
            <v>0</v>
          </cell>
          <cell r="L292">
            <v>0</v>
          </cell>
          <cell r="M292"/>
        </row>
        <row r="293">
          <cell r="A293" t="str">
            <v>4_5_19_4</v>
          </cell>
          <cell r="B293">
            <v>11</v>
          </cell>
          <cell r="C293">
            <v>4</v>
          </cell>
          <cell r="D293">
            <v>195</v>
          </cell>
          <cell r="E293" t="str">
            <v>5</v>
          </cell>
          <cell r="F293">
            <v>19</v>
          </cell>
          <cell r="G293">
            <v>4</v>
          </cell>
          <cell r="H293">
            <v>0</v>
          </cell>
          <cell r="I293">
            <v>195.04</v>
          </cell>
          <cell r="J293">
            <v>15</v>
          </cell>
          <cell r="K293">
            <v>0</v>
          </cell>
          <cell r="L293">
            <v>0</v>
          </cell>
          <cell r="M293"/>
        </row>
        <row r="294">
          <cell r="A294" t="str">
            <v>4_5_19_5</v>
          </cell>
          <cell r="B294">
            <v>11</v>
          </cell>
          <cell r="C294">
            <v>4</v>
          </cell>
          <cell r="D294">
            <v>195</v>
          </cell>
          <cell r="E294" t="str">
            <v>5</v>
          </cell>
          <cell r="F294">
            <v>19</v>
          </cell>
          <cell r="G294">
            <v>5</v>
          </cell>
          <cell r="H294">
            <v>0</v>
          </cell>
          <cell r="I294">
            <v>195.05</v>
          </cell>
          <cell r="J294">
            <v>20</v>
          </cell>
          <cell r="K294">
            <v>0</v>
          </cell>
          <cell r="L294">
            <v>0</v>
          </cell>
          <cell r="M294"/>
        </row>
        <row r="295">
          <cell r="A295" t="str">
            <v>4_5_19_6</v>
          </cell>
          <cell r="B295">
            <v>11</v>
          </cell>
          <cell r="C295">
            <v>4</v>
          </cell>
          <cell r="D295">
            <v>195</v>
          </cell>
          <cell r="E295" t="str">
            <v>5</v>
          </cell>
          <cell r="F295">
            <v>19</v>
          </cell>
          <cell r="G295">
            <v>6</v>
          </cell>
          <cell r="H295">
            <v>0</v>
          </cell>
          <cell r="I295">
            <v>195.06</v>
          </cell>
          <cell r="J295">
            <v>25</v>
          </cell>
          <cell r="K295">
            <v>0</v>
          </cell>
          <cell r="L295">
            <v>0</v>
          </cell>
          <cell r="M295"/>
        </row>
        <row r="296">
          <cell r="A296" t="str">
            <v>4_5_19_7</v>
          </cell>
          <cell r="B296">
            <v>11</v>
          </cell>
          <cell r="C296">
            <v>4</v>
          </cell>
          <cell r="D296">
            <v>195</v>
          </cell>
          <cell r="E296" t="str">
            <v>5</v>
          </cell>
          <cell r="F296">
            <v>19</v>
          </cell>
          <cell r="G296">
            <v>7</v>
          </cell>
          <cell r="H296">
            <v>0</v>
          </cell>
          <cell r="I296">
            <v>195.07</v>
          </cell>
          <cell r="J296">
            <v>30</v>
          </cell>
          <cell r="K296">
            <v>0</v>
          </cell>
          <cell r="L296">
            <v>0</v>
          </cell>
          <cell r="M296"/>
        </row>
        <row r="297">
          <cell r="A297" t="str">
            <v>4_5_19_8</v>
          </cell>
          <cell r="B297">
            <v>11</v>
          </cell>
          <cell r="C297">
            <v>4</v>
          </cell>
          <cell r="D297">
            <v>195</v>
          </cell>
          <cell r="E297" t="str">
            <v>5</v>
          </cell>
          <cell r="F297">
            <v>19</v>
          </cell>
          <cell r="G297">
            <v>8</v>
          </cell>
          <cell r="H297">
            <v>0</v>
          </cell>
          <cell r="I297">
            <v>195.08</v>
          </cell>
          <cell r="J297">
            <v>35</v>
          </cell>
          <cell r="K297">
            <v>0</v>
          </cell>
          <cell r="L297">
            <v>0</v>
          </cell>
          <cell r="M297"/>
        </row>
        <row r="298">
          <cell r="A298" t="str">
            <v>4_5_19_9</v>
          </cell>
          <cell r="B298">
            <v>11</v>
          </cell>
          <cell r="C298">
            <v>4</v>
          </cell>
          <cell r="D298">
            <v>195</v>
          </cell>
          <cell r="E298" t="str">
            <v>5</v>
          </cell>
          <cell r="F298">
            <v>19</v>
          </cell>
          <cell r="G298">
            <v>9</v>
          </cell>
          <cell r="H298">
            <v>0</v>
          </cell>
          <cell r="I298">
            <v>195.09</v>
          </cell>
          <cell r="J298">
            <v>40</v>
          </cell>
          <cell r="K298">
            <v>0</v>
          </cell>
          <cell r="L298">
            <v>0</v>
          </cell>
          <cell r="M298"/>
        </row>
        <row r="299">
          <cell r="A299" t="str">
            <v>4_5_19_10</v>
          </cell>
          <cell r="B299">
            <v>11</v>
          </cell>
          <cell r="C299">
            <v>4</v>
          </cell>
          <cell r="D299">
            <v>195</v>
          </cell>
          <cell r="E299" t="str">
            <v>5</v>
          </cell>
          <cell r="F299">
            <v>19</v>
          </cell>
          <cell r="G299">
            <v>10</v>
          </cell>
          <cell r="H299">
            <v>0</v>
          </cell>
          <cell r="I299">
            <v>195.1</v>
          </cell>
          <cell r="J299">
            <v>45</v>
          </cell>
          <cell r="K299">
            <v>0</v>
          </cell>
          <cell r="L299">
            <v>0</v>
          </cell>
          <cell r="M299"/>
        </row>
        <row r="300">
          <cell r="A300" t="str">
            <v>4_5_19_11</v>
          </cell>
          <cell r="B300">
            <v>11</v>
          </cell>
          <cell r="C300">
            <v>4</v>
          </cell>
          <cell r="D300">
            <v>195</v>
          </cell>
          <cell r="E300" t="str">
            <v>5</v>
          </cell>
          <cell r="F300">
            <v>19</v>
          </cell>
          <cell r="G300">
            <v>11</v>
          </cell>
          <cell r="H300">
            <v>0</v>
          </cell>
          <cell r="I300">
            <v>195.11</v>
          </cell>
          <cell r="J300">
            <v>50</v>
          </cell>
          <cell r="K300">
            <v>0</v>
          </cell>
          <cell r="L300">
            <v>0</v>
          </cell>
          <cell r="M300"/>
        </row>
        <row r="301">
          <cell r="A301" t="str">
            <v>4_5_19_12</v>
          </cell>
          <cell r="B301">
            <v>11</v>
          </cell>
          <cell r="C301">
            <v>4</v>
          </cell>
          <cell r="D301">
            <v>195</v>
          </cell>
          <cell r="E301" t="str">
            <v>5</v>
          </cell>
          <cell r="F301">
            <v>19</v>
          </cell>
          <cell r="G301">
            <v>12</v>
          </cell>
          <cell r="H301">
            <v>0.1198</v>
          </cell>
          <cell r="I301">
            <v>195.12</v>
          </cell>
          <cell r="J301">
            <v>55</v>
          </cell>
          <cell r="K301">
            <v>6.5890000000000004</v>
          </cell>
          <cell r="L301">
            <v>0.10272920743067845</v>
          </cell>
          <cell r="M301"/>
        </row>
        <row r="302">
          <cell r="A302" t="str">
            <v>4_5_19_13</v>
          </cell>
          <cell r="B302">
            <v>11</v>
          </cell>
          <cell r="C302">
            <v>4</v>
          </cell>
          <cell r="D302">
            <v>195</v>
          </cell>
          <cell r="E302" t="str">
            <v>5</v>
          </cell>
          <cell r="F302">
            <v>19</v>
          </cell>
          <cell r="G302">
            <v>13</v>
          </cell>
          <cell r="H302">
            <v>0</v>
          </cell>
          <cell r="I302">
            <v>195.13</v>
          </cell>
          <cell r="J302">
            <v>60</v>
          </cell>
          <cell r="K302">
            <v>0</v>
          </cell>
          <cell r="L302">
            <v>0</v>
          </cell>
          <cell r="M302"/>
        </row>
        <row r="303">
          <cell r="A303" t="str">
            <v>4_5_19_14</v>
          </cell>
          <cell r="B303">
            <v>11</v>
          </cell>
          <cell r="C303">
            <v>4</v>
          </cell>
          <cell r="D303">
            <v>195</v>
          </cell>
          <cell r="E303" t="str">
            <v>5</v>
          </cell>
          <cell r="F303">
            <v>19</v>
          </cell>
          <cell r="G303">
            <v>14</v>
          </cell>
          <cell r="H303">
            <v>0.82750000000000001</v>
          </cell>
          <cell r="I303">
            <v>195.14</v>
          </cell>
          <cell r="J303">
            <v>65</v>
          </cell>
          <cell r="K303">
            <v>53.787500000000001</v>
          </cell>
          <cell r="L303">
            <v>0.83860179764419751</v>
          </cell>
          <cell r="M303"/>
        </row>
        <row r="304">
          <cell r="A304" t="str">
            <v>4_5_19_15</v>
          </cell>
          <cell r="B304">
            <v>11</v>
          </cell>
          <cell r="C304">
            <v>4</v>
          </cell>
          <cell r="D304">
            <v>195</v>
          </cell>
          <cell r="E304" t="str">
            <v>5</v>
          </cell>
          <cell r="F304">
            <v>19</v>
          </cell>
          <cell r="G304">
            <v>15</v>
          </cell>
          <cell r="H304">
            <v>3.7900000000000003E-2</v>
          </cell>
          <cell r="I304">
            <v>195.15</v>
          </cell>
          <cell r="J304">
            <v>70</v>
          </cell>
          <cell r="K304">
            <v>2.653</v>
          </cell>
          <cell r="L304">
            <v>4.1362966658611312E-2</v>
          </cell>
          <cell r="M304"/>
        </row>
        <row r="305">
          <cell r="A305" t="str">
            <v>4_5_19_16</v>
          </cell>
          <cell r="B305">
            <v>11</v>
          </cell>
          <cell r="C305">
            <v>4</v>
          </cell>
          <cell r="D305">
            <v>195</v>
          </cell>
          <cell r="E305" t="str">
            <v>5</v>
          </cell>
          <cell r="F305">
            <v>19</v>
          </cell>
          <cell r="G305">
            <v>16</v>
          </cell>
          <cell r="H305">
            <v>1.4800000000000001E-2</v>
          </cell>
          <cell r="I305">
            <v>195.16</v>
          </cell>
          <cell r="J305">
            <v>75</v>
          </cell>
          <cell r="K305">
            <v>1.1100000000000001</v>
          </cell>
          <cell r="L305">
            <v>1.7306028266512837E-2</v>
          </cell>
          <cell r="M305">
            <v>1</v>
          </cell>
        </row>
        <row r="306">
          <cell r="A306" t="str">
            <v>4_5_20_1</v>
          </cell>
          <cell r="B306">
            <v>11</v>
          </cell>
          <cell r="C306">
            <v>4</v>
          </cell>
          <cell r="D306">
            <v>205</v>
          </cell>
          <cell r="E306" t="str">
            <v>5</v>
          </cell>
          <cell r="F306">
            <v>20</v>
          </cell>
          <cell r="G306">
            <v>1</v>
          </cell>
          <cell r="H306">
            <v>0</v>
          </cell>
          <cell r="I306">
            <v>205.01</v>
          </cell>
          <cell r="J306">
            <v>2.5</v>
          </cell>
          <cell r="K306">
            <v>0</v>
          </cell>
          <cell r="L306">
            <v>0</v>
          </cell>
        </row>
        <row r="307">
          <cell r="A307" t="str">
            <v>4_5_20_2</v>
          </cell>
          <cell r="B307">
            <v>11</v>
          </cell>
          <cell r="C307">
            <v>4</v>
          </cell>
          <cell r="D307">
            <v>205</v>
          </cell>
          <cell r="E307" t="str">
            <v>5</v>
          </cell>
          <cell r="F307">
            <v>20</v>
          </cell>
          <cell r="G307">
            <v>2</v>
          </cell>
          <cell r="H307">
            <v>0</v>
          </cell>
          <cell r="I307">
            <v>205.02</v>
          </cell>
          <cell r="J307">
            <v>5</v>
          </cell>
          <cell r="K307">
            <v>0</v>
          </cell>
          <cell r="L307">
            <v>0</v>
          </cell>
          <cell r="M307"/>
        </row>
        <row r="308">
          <cell r="A308" t="str">
            <v>4_5_20_3</v>
          </cell>
          <cell r="B308">
            <v>11</v>
          </cell>
          <cell r="C308">
            <v>4</v>
          </cell>
          <cell r="D308">
            <v>205</v>
          </cell>
          <cell r="E308" t="str">
            <v>5</v>
          </cell>
          <cell r="F308">
            <v>20</v>
          </cell>
          <cell r="G308">
            <v>3</v>
          </cell>
          <cell r="H308">
            <v>0</v>
          </cell>
          <cell r="I308">
            <v>205.03</v>
          </cell>
          <cell r="J308">
            <v>10</v>
          </cell>
          <cell r="K308">
            <v>0</v>
          </cell>
          <cell r="L308">
            <v>0</v>
          </cell>
          <cell r="M308"/>
        </row>
        <row r="309">
          <cell r="A309" t="str">
            <v>4_5_20_4</v>
          </cell>
          <cell r="B309">
            <v>11</v>
          </cell>
          <cell r="C309">
            <v>4</v>
          </cell>
          <cell r="D309">
            <v>205</v>
          </cell>
          <cell r="E309" t="str">
            <v>5</v>
          </cell>
          <cell r="F309">
            <v>20</v>
          </cell>
          <cell r="G309">
            <v>4</v>
          </cell>
          <cell r="H309">
            <v>0</v>
          </cell>
          <cell r="I309">
            <v>205.04</v>
          </cell>
          <cell r="J309">
            <v>15</v>
          </cell>
          <cell r="K309">
            <v>0</v>
          </cell>
          <cell r="L309">
            <v>0</v>
          </cell>
          <cell r="M309"/>
        </row>
        <row r="310">
          <cell r="A310" t="str">
            <v>4_5_20_5</v>
          </cell>
          <cell r="B310">
            <v>11</v>
          </cell>
          <cell r="C310">
            <v>4</v>
          </cell>
          <cell r="D310">
            <v>205</v>
          </cell>
          <cell r="E310" t="str">
            <v>5</v>
          </cell>
          <cell r="F310">
            <v>20</v>
          </cell>
          <cell r="G310">
            <v>5</v>
          </cell>
          <cell r="H310">
            <v>0</v>
          </cell>
          <cell r="I310">
            <v>205.05</v>
          </cell>
          <cell r="J310">
            <v>20</v>
          </cell>
          <cell r="K310">
            <v>0</v>
          </cell>
          <cell r="L310">
            <v>0</v>
          </cell>
          <cell r="M310"/>
        </row>
        <row r="311">
          <cell r="A311" t="str">
            <v>4_5_20_6</v>
          </cell>
          <cell r="B311">
            <v>11</v>
          </cell>
          <cell r="C311">
            <v>4</v>
          </cell>
          <cell r="D311">
            <v>205</v>
          </cell>
          <cell r="E311" t="str">
            <v>5</v>
          </cell>
          <cell r="F311">
            <v>20</v>
          </cell>
          <cell r="G311">
            <v>6</v>
          </cell>
          <cell r="H311">
            <v>0</v>
          </cell>
          <cell r="I311">
            <v>205.06</v>
          </cell>
          <cell r="J311">
            <v>25</v>
          </cell>
          <cell r="K311">
            <v>0</v>
          </cell>
          <cell r="L311">
            <v>0</v>
          </cell>
          <cell r="M311"/>
        </row>
        <row r="312">
          <cell r="A312" t="str">
            <v>4_5_20_7</v>
          </cell>
          <cell r="B312">
            <v>11</v>
          </cell>
          <cell r="C312">
            <v>4</v>
          </cell>
          <cell r="D312">
            <v>205</v>
          </cell>
          <cell r="E312" t="str">
            <v>5</v>
          </cell>
          <cell r="F312">
            <v>20</v>
          </cell>
          <cell r="G312">
            <v>7</v>
          </cell>
          <cell r="H312">
            <v>0</v>
          </cell>
          <cell r="I312">
            <v>205.07</v>
          </cell>
          <cell r="J312">
            <v>30</v>
          </cell>
          <cell r="K312">
            <v>0</v>
          </cell>
          <cell r="L312">
            <v>0</v>
          </cell>
          <cell r="M312"/>
        </row>
        <row r="313">
          <cell r="A313" t="str">
            <v>4_5_20_8</v>
          </cell>
          <cell r="B313">
            <v>11</v>
          </cell>
          <cell r="C313">
            <v>4</v>
          </cell>
          <cell r="D313">
            <v>205</v>
          </cell>
          <cell r="E313" t="str">
            <v>5</v>
          </cell>
          <cell r="F313">
            <v>20</v>
          </cell>
          <cell r="G313">
            <v>8</v>
          </cell>
          <cell r="H313">
            <v>0</v>
          </cell>
          <cell r="I313">
            <v>205.08</v>
          </cell>
          <cell r="J313">
            <v>35</v>
          </cell>
          <cell r="K313">
            <v>0</v>
          </cell>
          <cell r="L313">
            <v>0</v>
          </cell>
          <cell r="M313"/>
        </row>
        <row r="314">
          <cell r="A314" t="str">
            <v>4_5_20_9</v>
          </cell>
          <cell r="B314">
            <v>11</v>
          </cell>
          <cell r="C314">
            <v>4</v>
          </cell>
          <cell r="D314">
            <v>205</v>
          </cell>
          <cell r="E314" t="str">
            <v>5</v>
          </cell>
          <cell r="F314">
            <v>20</v>
          </cell>
          <cell r="G314">
            <v>9</v>
          </cell>
          <cell r="H314">
            <v>0</v>
          </cell>
          <cell r="I314">
            <v>205.09</v>
          </cell>
          <cell r="J314">
            <v>40</v>
          </cell>
          <cell r="K314">
            <v>0</v>
          </cell>
          <cell r="L314">
            <v>0</v>
          </cell>
          <cell r="M314"/>
        </row>
        <row r="315">
          <cell r="A315" t="str">
            <v>4_5_20_10</v>
          </cell>
          <cell r="B315">
            <v>11</v>
          </cell>
          <cell r="C315">
            <v>4</v>
          </cell>
          <cell r="D315">
            <v>205</v>
          </cell>
          <cell r="E315" t="str">
            <v>5</v>
          </cell>
          <cell r="F315">
            <v>20</v>
          </cell>
          <cell r="G315">
            <v>10</v>
          </cell>
          <cell r="H315">
            <v>0</v>
          </cell>
          <cell r="I315">
            <v>205.1</v>
          </cell>
          <cell r="J315">
            <v>45</v>
          </cell>
          <cell r="K315">
            <v>0</v>
          </cell>
          <cell r="L315">
            <v>0</v>
          </cell>
          <cell r="M315"/>
        </row>
        <row r="316">
          <cell r="A316" t="str">
            <v>4_5_20_11</v>
          </cell>
          <cell r="B316">
            <v>11</v>
          </cell>
          <cell r="C316">
            <v>4</v>
          </cell>
          <cell r="D316">
            <v>205</v>
          </cell>
          <cell r="E316" t="str">
            <v>5</v>
          </cell>
          <cell r="F316">
            <v>20</v>
          </cell>
          <cell r="G316">
            <v>11</v>
          </cell>
          <cell r="H316">
            <v>0</v>
          </cell>
          <cell r="I316">
            <v>205.11</v>
          </cell>
          <cell r="J316">
            <v>50</v>
          </cell>
          <cell r="K316">
            <v>0</v>
          </cell>
          <cell r="L316">
            <v>0</v>
          </cell>
          <cell r="M316"/>
        </row>
        <row r="317">
          <cell r="A317" t="str">
            <v>4_5_20_12</v>
          </cell>
          <cell r="B317">
            <v>11</v>
          </cell>
          <cell r="C317">
            <v>4</v>
          </cell>
          <cell r="D317">
            <v>205</v>
          </cell>
          <cell r="E317" t="str">
            <v>5</v>
          </cell>
          <cell r="F317">
            <v>20</v>
          </cell>
          <cell r="G317">
            <v>12</v>
          </cell>
          <cell r="H317">
            <v>0.1198</v>
          </cell>
          <cell r="I317">
            <v>205.12</v>
          </cell>
          <cell r="J317">
            <v>55</v>
          </cell>
          <cell r="K317">
            <v>6.5890000000000004</v>
          </cell>
          <cell r="L317">
            <v>0.10272920743067845</v>
          </cell>
          <cell r="M317"/>
        </row>
        <row r="318">
          <cell r="A318" t="str">
            <v>4_5_20_13</v>
          </cell>
          <cell r="B318">
            <v>11</v>
          </cell>
          <cell r="C318">
            <v>4</v>
          </cell>
          <cell r="D318">
            <v>205</v>
          </cell>
          <cell r="E318" t="str">
            <v>5</v>
          </cell>
          <cell r="F318">
            <v>20</v>
          </cell>
          <cell r="G318">
            <v>13</v>
          </cell>
          <cell r="H318">
            <v>0</v>
          </cell>
          <cell r="I318">
            <v>205.13</v>
          </cell>
          <cell r="J318">
            <v>60</v>
          </cell>
          <cell r="K318">
            <v>0</v>
          </cell>
          <cell r="L318">
            <v>0</v>
          </cell>
          <cell r="M318"/>
        </row>
        <row r="319">
          <cell r="A319" t="str">
            <v>4_5_20_14</v>
          </cell>
          <cell r="B319">
            <v>11</v>
          </cell>
          <cell r="C319">
            <v>4</v>
          </cell>
          <cell r="D319">
            <v>205</v>
          </cell>
          <cell r="E319" t="str">
            <v>5</v>
          </cell>
          <cell r="F319">
            <v>20</v>
          </cell>
          <cell r="G319">
            <v>14</v>
          </cell>
          <cell r="H319">
            <v>0.82750000000000001</v>
          </cell>
          <cell r="I319">
            <v>205.14</v>
          </cell>
          <cell r="J319">
            <v>65</v>
          </cell>
          <cell r="K319">
            <v>53.787500000000001</v>
          </cell>
          <cell r="L319">
            <v>0.83860179764419751</v>
          </cell>
          <cell r="M319"/>
        </row>
        <row r="320">
          <cell r="A320" t="str">
            <v>4_5_20_15</v>
          </cell>
          <cell r="B320">
            <v>11</v>
          </cell>
          <cell r="C320">
            <v>4</v>
          </cell>
          <cell r="D320">
            <v>205</v>
          </cell>
          <cell r="E320" t="str">
            <v>5</v>
          </cell>
          <cell r="F320">
            <v>20</v>
          </cell>
          <cell r="G320">
            <v>15</v>
          </cell>
          <cell r="H320">
            <v>3.7900000000000003E-2</v>
          </cell>
          <cell r="I320">
            <v>205.15</v>
          </cell>
          <cell r="J320">
            <v>70</v>
          </cell>
          <cell r="K320">
            <v>2.653</v>
          </cell>
          <cell r="L320">
            <v>4.1362966658611312E-2</v>
          </cell>
          <cell r="M320"/>
        </row>
        <row r="321">
          <cell r="A321" t="str">
            <v>4_5_20_16</v>
          </cell>
          <cell r="B321">
            <v>11</v>
          </cell>
          <cell r="C321">
            <v>4</v>
          </cell>
          <cell r="D321">
            <v>205</v>
          </cell>
          <cell r="E321" t="str">
            <v>5</v>
          </cell>
          <cell r="F321">
            <v>20</v>
          </cell>
          <cell r="G321">
            <v>16</v>
          </cell>
          <cell r="H321">
            <v>1.4800000000000001E-2</v>
          </cell>
          <cell r="I321">
            <v>205.16</v>
          </cell>
          <cell r="J321">
            <v>75</v>
          </cell>
          <cell r="K321">
            <v>1.1100000000000001</v>
          </cell>
          <cell r="L321">
            <v>1.7306028266512837E-2</v>
          </cell>
          <cell r="M321">
            <v>1</v>
          </cell>
        </row>
        <row r="322">
          <cell r="A322" t="str">
            <v>4_5_21_1</v>
          </cell>
          <cell r="B322">
            <v>11</v>
          </cell>
          <cell r="C322">
            <v>4</v>
          </cell>
          <cell r="D322">
            <v>215</v>
          </cell>
          <cell r="E322" t="str">
            <v>5</v>
          </cell>
          <cell r="F322">
            <v>21</v>
          </cell>
          <cell r="G322">
            <v>1</v>
          </cell>
          <cell r="H322">
            <v>0</v>
          </cell>
          <cell r="I322">
            <v>215.01</v>
          </cell>
          <cell r="J322">
            <v>2.5</v>
          </cell>
          <cell r="K322">
            <v>0</v>
          </cell>
          <cell r="L322">
            <v>0</v>
          </cell>
        </row>
        <row r="323">
          <cell r="A323" t="str">
            <v>4_5_21_2</v>
          </cell>
          <cell r="B323">
            <v>11</v>
          </cell>
          <cell r="C323">
            <v>4</v>
          </cell>
          <cell r="D323">
            <v>215</v>
          </cell>
          <cell r="E323" t="str">
            <v>5</v>
          </cell>
          <cell r="F323">
            <v>21</v>
          </cell>
          <cell r="G323">
            <v>2</v>
          </cell>
          <cell r="H323">
            <v>0</v>
          </cell>
          <cell r="I323">
            <v>215.02</v>
          </cell>
          <cell r="J323">
            <v>5</v>
          </cell>
          <cell r="K323">
            <v>0</v>
          </cell>
          <cell r="L323">
            <v>0</v>
          </cell>
          <cell r="M323"/>
        </row>
        <row r="324">
          <cell r="A324" t="str">
            <v>4_5_21_3</v>
          </cell>
          <cell r="B324">
            <v>11</v>
          </cell>
          <cell r="C324">
            <v>4</v>
          </cell>
          <cell r="D324">
            <v>215</v>
          </cell>
          <cell r="E324" t="str">
            <v>5</v>
          </cell>
          <cell r="F324">
            <v>21</v>
          </cell>
          <cell r="G324">
            <v>3</v>
          </cell>
          <cell r="H324">
            <v>0</v>
          </cell>
          <cell r="I324">
            <v>215.03</v>
          </cell>
          <cell r="J324">
            <v>10</v>
          </cell>
          <cell r="K324">
            <v>0</v>
          </cell>
          <cell r="L324">
            <v>0</v>
          </cell>
          <cell r="M324"/>
        </row>
        <row r="325">
          <cell r="A325" t="str">
            <v>4_5_21_4</v>
          </cell>
          <cell r="B325">
            <v>11</v>
          </cell>
          <cell r="C325">
            <v>4</v>
          </cell>
          <cell r="D325">
            <v>215</v>
          </cell>
          <cell r="E325" t="str">
            <v>5</v>
          </cell>
          <cell r="F325">
            <v>21</v>
          </cell>
          <cell r="G325">
            <v>4</v>
          </cell>
          <cell r="H325">
            <v>0</v>
          </cell>
          <cell r="I325">
            <v>215.04</v>
          </cell>
          <cell r="J325">
            <v>15</v>
          </cell>
          <cell r="K325">
            <v>0</v>
          </cell>
          <cell r="L325">
            <v>0</v>
          </cell>
          <cell r="M325"/>
        </row>
        <row r="326">
          <cell r="A326" t="str">
            <v>4_5_21_5</v>
          </cell>
          <cell r="B326">
            <v>11</v>
          </cell>
          <cell r="C326">
            <v>4</v>
          </cell>
          <cell r="D326">
            <v>215</v>
          </cell>
          <cell r="E326" t="str">
            <v>5</v>
          </cell>
          <cell r="F326">
            <v>21</v>
          </cell>
          <cell r="G326">
            <v>5</v>
          </cell>
          <cell r="H326">
            <v>0</v>
          </cell>
          <cell r="I326">
            <v>215.05</v>
          </cell>
          <cell r="J326">
            <v>20</v>
          </cell>
          <cell r="K326">
            <v>0</v>
          </cell>
          <cell r="L326">
            <v>0</v>
          </cell>
          <cell r="M326"/>
        </row>
        <row r="327">
          <cell r="A327" t="str">
            <v>4_5_21_6</v>
          </cell>
          <cell r="B327">
            <v>11</v>
          </cell>
          <cell r="C327">
            <v>4</v>
          </cell>
          <cell r="D327">
            <v>215</v>
          </cell>
          <cell r="E327" t="str">
            <v>5</v>
          </cell>
          <cell r="F327">
            <v>21</v>
          </cell>
          <cell r="G327">
            <v>6</v>
          </cell>
          <cell r="H327">
            <v>0</v>
          </cell>
          <cell r="I327">
            <v>215.06</v>
          </cell>
          <cell r="J327">
            <v>25</v>
          </cell>
          <cell r="K327">
            <v>0</v>
          </cell>
          <cell r="L327">
            <v>0</v>
          </cell>
          <cell r="M327"/>
        </row>
        <row r="328">
          <cell r="A328" t="str">
            <v>4_5_21_7</v>
          </cell>
          <cell r="B328">
            <v>11</v>
          </cell>
          <cell r="C328">
            <v>4</v>
          </cell>
          <cell r="D328">
            <v>215</v>
          </cell>
          <cell r="E328" t="str">
            <v>5</v>
          </cell>
          <cell r="F328">
            <v>21</v>
          </cell>
          <cell r="G328">
            <v>7</v>
          </cell>
          <cell r="H328">
            <v>0</v>
          </cell>
          <cell r="I328">
            <v>215.07</v>
          </cell>
          <cell r="J328">
            <v>30</v>
          </cell>
          <cell r="K328">
            <v>0</v>
          </cell>
          <cell r="L328">
            <v>0</v>
          </cell>
          <cell r="M328"/>
        </row>
        <row r="329">
          <cell r="A329" t="str">
            <v>4_5_21_8</v>
          </cell>
          <cell r="B329">
            <v>11</v>
          </cell>
          <cell r="C329">
            <v>4</v>
          </cell>
          <cell r="D329">
            <v>215</v>
          </cell>
          <cell r="E329" t="str">
            <v>5</v>
          </cell>
          <cell r="F329">
            <v>21</v>
          </cell>
          <cell r="G329">
            <v>8</v>
          </cell>
          <cell r="H329">
            <v>0</v>
          </cell>
          <cell r="I329">
            <v>215.08</v>
          </cell>
          <cell r="J329">
            <v>35</v>
          </cell>
          <cell r="K329">
            <v>0</v>
          </cell>
          <cell r="L329">
            <v>0</v>
          </cell>
          <cell r="M329"/>
        </row>
        <row r="330">
          <cell r="A330" t="str">
            <v>4_5_21_9</v>
          </cell>
          <cell r="B330">
            <v>11</v>
          </cell>
          <cell r="C330">
            <v>4</v>
          </cell>
          <cell r="D330">
            <v>215</v>
          </cell>
          <cell r="E330" t="str">
            <v>5</v>
          </cell>
          <cell r="F330">
            <v>21</v>
          </cell>
          <cell r="G330">
            <v>9</v>
          </cell>
          <cell r="H330">
            <v>0</v>
          </cell>
          <cell r="I330">
            <v>215.09</v>
          </cell>
          <cell r="J330">
            <v>40</v>
          </cell>
          <cell r="K330">
            <v>0</v>
          </cell>
          <cell r="L330">
            <v>0</v>
          </cell>
          <cell r="M330"/>
        </row>
        <row r="331">
          <cell r="A331" t="str">
            <v>4_5_21_10</v>
          </cell>
          <cell r="B331">
            <v>11</v>
          </cell>
          <cell r="C331">
            <v>4</v>
          </cell>
          <cell r="D331">
            <v>215</v>
          </cell>
          <cell r="E331" t="str">
            <v>5</v>
          </cell>
          <cell r="F331">
            <v>21</v>
          </cell>
          <cell r="G331">
            <v>10</v>
          </cell>
          <cell r="H331">
            <v>0</v>
          </cell>
          <cell r="I331">
            <v>215.1</v>
          </cell>
          <cell r="J331">
            <v>45</v>
          </cell>
          <cell r="K331">
            <v>0</v>
          </cell>
          <cell r="L331">
            <v>0</v>
          </cell>
          <cell r="M331"/>
        </row>
        <row r="332">
          <cell r="A332" t="str">
            <v>4_5_21_11</v>
          </cell>
          <cell r="B332">
            <v>11</v>
          </cell>
          <cell r="C332">
            <v>4</v>
          </cell>
          <cell r="D332">
            <v>215</v>
          </cell>
          <cell r="E332" t="str">
            <v>5</v>
          </cell>
          <cell r="F332">
            <v>21</v>
          </cell>
          <cell r="G332">
            <v>11</v>
          </cell>
          <cell r="H332">
            <v>0</v>
          </cell>
          <cell r="I332">
            <v>215.11</v>
          </cell>
          <cell r="J332">
            <v>50</v>
          </cell>
          <cell r="K332">
            <v>0</v>
          </cell>
          <cell r="L332">
            <v>0</v>
          </cell>
          <cell r="M332"/>
        </row>
        <row r="333">
          <cell r="A333" t="str">
            <v>4_5_21_12</v>
          </cell>
          <cell r="B333">
            <v>11</v>
          </cell>
          <cell r="C333">
            <v>4</v>
          </cell>
          <cell r="D333">
            <v>215</v>
          </cell>
          <cell r="E333" t="str">
            <v>5</v>
          </cell>
          <cell r="F333">
            <v>21</v>
          </cell>
          <cell r="G333">
            <v>12</v>
          </cell>
          <cell r="H333">
            <v>0.1198</v>
          </cell>
          <cell r="I333">
            <v>215.12</v>
          </cell>
          <cell r="J333">
            <v>55</v>
          </cell>
          <cell r="K333">
            <v>6.5890000000000004</v>
          </cell>
          <cell r="L333">
            <v>0.10272920743067845</v>
          </cell>
          <cell r="M333"/>
        </row>
        <row r="334">
          <cell r="A334" t="str">
            <v>4_5_21_13</v>
          </cell>
          <cell r="B334">
            <v>11</v>
          </cell>
          <cell r="C334">
            <v>4</v>
          </cell>
          <cell r="D334">
            <v>215</v>
          </cell>
          <cell r="E334" t="str">
            <v>5</v>
          </cell>
          <cell r="F334">
            <v>21</v>
          </cell>
          <cell r="G334">
            <v>13</v>
          </cell>
          <cell r="H334">
            <v>0</v>
          </cell>
          <cell r="I334">
            <v>215.13</v>
          </cell>
          <cell r="J334">
            <v>60</v>
          </cell>
          <cell r="K334">
            <v>0</v>
          </cell>
          <cell r="L334">
            <v>0</v>
          </cell>
          <cell r="M334"/>
        </row>
        <row r="335">
          <cell r="A335" t="str">
            <v>4_5_21_14</v>
          </cell>
          <cell r="B335">
            <v>11</v>
          </cell>
          <cell r="C335">
            <v>4</v>
          </cell>
          <cell r="D335">
            <v>215</v>
          </cell>
          <cell r="E335" t="str">
            <v>5</v>
          </cell>
          <cell r="F335">
            <v>21</v>
          </cell>
          <cell r="G335">
            <v>14</v>
          </cell>
          <cell r="H335">
            <v>0.82750000000000001</v>
          </cell>
          <cell r="I335">
            <v>215.14</v>
          </cell>
          <cell r="J335">
            <v>65</v>
          </cell>
          <cell r="K335">
            <v>53.787500000000001</v>
          </cell>
          <cell r="L335">
            <v>0.83860179764419751</v>
          </cell>
          <cell r="M335"/>
        </row>
        <row r="336">
          <cell r="A336" t="str">
            <v>4_5_21_15</v>
          </cell>
          <cell r="B336">
            <v>11</v>
          </cell>
          <cell r="C336">
            <v>4</v>
          </cell>
          <cell r="D336">
            <v>215</v>
          </cell>
          <cell r="E336" t="str">
            <v>5</v>
          </cell>
          <cell r="F336">
            <v>21</v>
          </cell>
          <cell r="G336">
            <v>15</v>
          </cell>
          <cell r="H336">
            <v>3.7900000000000003E-2</v>
          </cell>
          <cell r="I336">
            <v>215.15</v>
          </cell>
          <cell r="J336">
            <v>70</v>
          </cell>
          <cell r="K336">
            <v>2.653</v>
          </cell>
          <cell r="L336">
            <v>4.1362966658611312E-2</v>
          </cell>
          <cell r="M336"/>
        </row>
        <row r="337">
          <cell r="A337" t="str">
            <v>4_5_21_16</v>
          </cell>
          <cell r="B337">
            <v>11</v>
          </cell>
          <cell r="C337">
            <v>4</v>
          </cell>
          <cell r="D337">
            <v>215</v>
          </cell>
          <cell r="E337" t="str">
            <v>5</v>
          </cell>
          <cell r="F337">
            <v>21</v>
          </cell>
          <cell r="G337">
            <v>16</v>
          </cell>
          <cell r="H337">
            <v>1.4800000000000001E-2</v>
          </cell>
          <cell r="I337">
            <v>215.16</v>
          </cell>
          <cell r="J337">
            <v>75</v>
          </cell>
          <cell r="K337">
            <v>1.1100000000000001</v>
          </cell>
          <cell r="L337">
            <v>1.7306028266512837E-2</v>
          </cell>
          <cell r="M337">
            <v>1</v>
          </cell>
        </row>
        <row r="338">
          <cell r="A338" t="str">
            <v>4_5_22_1</v>
          </cell>
          <cell r="B338">
            <v>11</v>
          </cell>
          <cell r="C338">
            <v>4</v>
          </cell>
          <cell r="D338">
            <v>225</v>
          </cell>
          <cell r="E338" t="str">
            <v>5</v>
          </cell>
          <cell r="F338">
            <v>22</v>
          </cell>
          <cell r="G338">
            <v>1</v>
          </cell>
          <cell r="H338">
            <v>0</v>
          </cell>
          <cell r="I338">
            <v>225.01</v>
          </cell>
          <cell r="J338">
            <v>2.5</v>
          </cell>
          <cell r="K338">
            <v>0</v>
          </cell>
          <cell r="L338">
            <v>0</v>
          </cell>
        </row>
        <row r="339">
          <cell r="A339" t="str">
            <v>4_5_22_2</v>
          </cell>
          <cell r="B339">
            <v>11</v>
          </cell>
          <cell r="C339">
            <v>4</v>
          </cell>
          <cell r="D339">
            <v>225</v>
          </cell>
          <cell r="E339" t="str">
            <v>5</v>
          </cell>
          <cell r="F339">
            <v>22</v>
          </cell>
          <cell r="G339">
            <v>2</v>
          </cell>
          <cell r="H339">
            <v>0</v>
          </cell>
          <cell r="I339">
            <v>225.02</v>
          </cell>
          <cell r="J339">
            <v>5</v>
          </cell>
          <cell r="K339">
            <v>0</v>
          </cell>
          <cell r="L339">
            <v>0</v>
          </cell>
          <cell r="M339"/>
        </row>
        <row r="340">
          <cell r="A340" t="str">
            <v>4_5_22_3</v>
          </cell>
          <cell r="B340">
            <v>11</v>
          </cell>
          <cell r="C340">
            <v>4</v>
          </cell>
          <cell r="D340">
            <v>225</v>
          </cell>
          <cell r="E340" t="str">
            <v>5</v>
          </cell>
          <cell r="F340">
            <v>22</v>
          </cell>
          <cell r="G340">
            <v>3</v>
          </cell>
          <cell r="H340">
            <v>0</v>
          </cell>
          <cell r="I340">
            <v>225.03</v>
          </cell>
          <cell r="J340">
            <v>10</v>
          </cell>
          <cell r="K340">
            <v>0</v>
          </cell>
          <cell r="L340">
            <v>0</v>
          </cell>
          <cell r="M340"/>
        </row>
        <row r="341">
          <cell r="A341" t="str">
            <v>4_5_22_4</v>
          </cell>
          <cell r="B341">
            <v>11</v>
          </cell>
          <cell r="C341">
            <v>4</v>
          </cell>
          <cell r="D341">
            <v>225</v>
          </cell>
          <cell r="E341" t="str">
            <v>5</v>
          </cell>
          <cell r="F341">
            <v>22</v>
          </cell>
          <cell r="G341">
            <v>4</v>
          </cell>
          <cell r="H341">
            <v>0</v>
          </cell>
          <cell r="I341">
            <v>225.04</v>
          </cell>
          <cell r="J341">
            <v>15</v>
          </cell>
          <cell r="K341">
            <v>0</v>
          </cell>
          <cell r="L341">
            <v>0</v>
          </cell>
          <cell r="M341"/>
        </row>
        <row r="342">
          <cell r="A342" t="str">
            <v>4_5_22_5</v>
          </cell>
          <cell r="B342">
            <v>11</v>
          </cell>
          <cell r="C342">
            <v>4</v>
          </cell>
          <cell r="D342">
            <v>225</v>
          </cell>
          <cell r="E342" t="str">
            <v>5</v>
          </cell>
          <cell r="F342">
            <v>22</v>
          </cell>
          <cell r="G342">
            <v>5</v>
          </cell>
          <cell r="H342">
            <v>0</v>
          </cell>
          <cell r="I342">
            <v>225.05</v>
          </cell>
          <cell r="J342">
            <v>20</v>
          </cell>
          <cell r="K342">
            <v>0</v>
          </cell>
          <cell r="L342">
            <v>0</v>
          </cell>
          <cell r="M342"/>
        </row>
        <row r="343">
          <cell r="A343" t="str">
            <v>4_5_22_6</v>
          </cell>
          <cell r="B343">
            <v>11</v>
          </cell>
          <cell r="C343">
            <v>4</v>
          </cell>
          <cell r="D343">
            <v>225</v>
          </cell>
          <cell r="E343" t="str">
            <v>5</v>
          </cell>
          <cell r="F343">
            <v>22</v>
          </cell>
          <cell r="G343">
            <v>6</v>
          </cell>
          <cell r="H343">
            <v>0</v>
          </cell>
          <cell r="I343">
            <v>225.06</v>
          </cell>
          <cell r="J343">
            <v>25</v>
          </cell>
          <cell r="K343">
            <v>0</v>
          </cell>
          <cell r="L343">
            <v>0</v>
          </cell>
          <cell r="M343"/>
        </row>
        <row r="344">
          <cell r="A344" t="str">
            <v>4_5_22_7</v>
          </cell>
          <cell r="B344">
            <v>11</v>
          </cell>
          <cell r="C344">
            <v>4</v>
          </cell>
          <cell r="D344">
            <v>225</v>
          </cell>
          <cell r="E344" t="str">
            <v>5</v>
          </cell>
          <cell r="F344">
            <v>22</v>
          </cell>
          <cell r="G344">
            <v>7</v>
          </cell>
          <cell r="H344">
            <v>0</v>
          </cell>
          <cell r="I344">
            <v>225.07</v>
          </cell>
          <cell r="J344">
            <v>30</v>
          </cell>
          <cell r="K344">
            <v>0</v>
          </cell>
          <cell r="L344">
            <v>0</v>
          </cell>
          <cell r="M344"/>
        </row>
        <row r="345">
          <cell r="A345" t="str">
            <v>4_5_22_8</v>
          </cell>
          <cell r="B345">
            <v>11</v>
          </cell>
          <cell r="C345">
            <v>4</v>
          </cell>
          <cell r="D345">
            <v>225</v>
          </cell>
          <cell r="E345" t="str">
            <v>5</v>
          </cell>
          <cell r="F345">
            <v>22</v>
          </cell>
          <cell r="G345">
            <v>8</v>
          </cell>
          <cell r="H345">
            <v>0</v>
          </cell>
          <cell r="I345">
            <v>225.08</v>
          </cell>
          <cell r="J345">
            <v>35</v>
          </cell>
          <cell r="K345">
            <v>0</v>
          </cell>
          <cell r="L345">
            <v>0</v>
          </cell>
          <cell r="M345"/>
        </row>
        <row r="346">
          <cell r="A346" t="str">
            <v>4_5_22_9</v>
          </cell>
          <cell r="B346">
            <v>11</v>
          </cell>
          <cell r="C346">
            <v>4</v>
          </cell>
          <cell r="D346">
            <v>225</v>
          </cell>
          <cell r="E346" t="str">
            <v>5</v>
          </cell>
          <cell r="F346">
            <v>22</v>
          </cell>
          <cell r="G346">
            <v>9</v>
          </cell>
          <cell r="H346">
            <v>0</v>
          </cell>
          <cell r="I346">
            <v>225.09</v>
          </cell>
          <cell r="J346">
            <v>40</v>
          </cell>
          <cell r="K346">
            <v>0</v>
          </cell>
          <cell r="L346">
            <v>0</v>
          </cell>
          <cell r="M346"/>
        </row>
        <row r="347">
          <cell r="A347" t="str">
            <v>4_5_22_10</v>
          </cell>
          <cell r="B347">
            <v>11</v>
          </cell>
          <cell r="C347">
            <v>4</v>
          </cell>
          <cell r="D347">
            <v>225</v>
          </cell>
          <cell r="E347" t="str">
            <v>5</v>
          </cell>
          <cell r="F347">
            <v>22</v>
          </cell>
          <cell r="G347">
            <v>10</v>
          </cell>
          <cell r="H347">
            <v>0</v>
          </cell>
          <cell r="I347">
            <v>225.1</v>
          </cell>
          <cell r="J347">
            <v>45</v>
          </cell>
          <cell r="K347">
            <v>0</v>
          </cell>
          <cell r="L347">
            <v>0</v>
          </cell>
          <cell r="M347"/>
        </row>
        <row r="348">
          <cell r="A348" t="str">
            <v>4_5_22_11</v>
          </cell>
          <cell r="B348">
            <v>11</v>
          </cell>
          <cell r="C348">
            <v>4</v>
          </cell>
          <cell r="D348">
            <v>225</v>
          </cell>
          <cell r="E348" t="str">
            <v>5</v>
          </cell>
          <cell r="F348">
            <v>22</v>
          </cell>
          <cell r="G348">
            <v>11</v>
          </cell>
          <cell r="H348">
            <v>0</v>
          </cell>
          <cell r="I348">
            <v>225.11</v>
          </cell>
          <cell r="J348">
            <v>50</v>
          </cell>
          <cell r="K348">
            <v>0</v>
          </cell>
          <cell r="L348">
            <v>0</v>
          </cell>
          <cell r="M348"/>
        </row>
        <row r="349">
          <cell r="A349" t="str">
            <v>4_5_22_12</v>
          </cell>
          <cell r="B349">
            <v>11</v>
          </cell>
          <cell r="C349">
            <v>4</v>
          </cell>
          <cell r="D349">
            <v>225</v>
          </cell>
          <cell r="E349" t="str">
            <v>5</v>
          </cell>
          <cell r="F349">
            <v>22</v>
          </cell>
          <cell r="G349">
            <v>12</v>
          </cell>
          <cell r="H349">
            <v>0.1198</v>
          </cell>
          <cell r="I349">
            <v>225.12</v>
          </cell>
          <cell r="J349">
            <v>55</v>
          </cell>
          <cell r="K349">
            <v>6.5890000000000004</v>
          </cell>
          <cell r="L349">
            <v>0.10272920743067845</v>
          </cell>
          <cell r="M349"/>
        </row>
        <row r="350">
          <cell r="A350" t="str">
            <v>4_5_22_13</v>
          </cell>
          <cell r="B350">
            <v>11</v>
          </cell>
          <cell r="C350">
            <v>4</v>
          </cell>
          <cell r="D350">
            <v>225</v>
          </cell>
          <cell r="E350" t="str">
            <v>5</v>
          </cell>
          <cell r="F350">
            <v>22</v>
          </cell>
          <cell r="G350">
            <v>13</v>
          </cell>
          <cell r="H350">
            <v>0</v>
          </cell>
          <cell r="I350">
            <v>225.13</v>
          </cell>
          <cell r="J350">
            <v>60</v>
          </cell>
          <cell r="K350">
            <v>0</v>
          </cell>
          <cell r="L350">
            <v>0</v>
          </cell>
          <cell r="M350"/>
        </row>
        <row r="351">
          <cell r="A351" t="str">
            <v>4_5_22_14</v>
          </cell>
          <cell r="B351">
            <v>11</v>
          </cell>
          <cell r="C351">
            <v>4</v>
          </cell>
          <cell r="D351">
            <v>225</v>
          </cell>
          <cell r="E351" t="str">
            <v>5</v>
          </cell>
          <cell r="F351">
            <v>22</v>
          </cell>
          <cell r="G351">
            <v>14</v>
          </cell>
          <cell r="H351">
            <v>0.82750000000000001</v>
          </cell>
          <cell r="I351">
            <v>225.14</v>
          </cell>
          <cell r="J351">
            <v>65</v>
          </cell>
          <cell r="K351">
            <v>53.787500000000001</v>
          </cell>
          <cell r="L351">
            <v>0.83860179764419751</v>
          </cell>
          <cell r="M351"/>
        </row>
        <row r="352">
          <cell r="A352" t="str">
            <v>4_5_22_15</v>
          </cell>
          <cell r="B352">
            <v>11</v>
          </cell>
          <cell r="C352">
            <v>4</v>
          </cell>
          <cell r="D352">
            <v>225</v>
          </cell>
          <cell r="E352" t="str">
            <v>5</v>
          </cell>
          <cell r="F352">
            <v>22</v>
          </cell>
          <cell r="G352">
            <v>15</v>
          </cell>
          <cell r="H352">
            <v>3.7900000000000003E-2</v>
          </cell>
          <cell r="I352">
            <v>225.15</v>
          </cell>
          <cell r="J352">
            <v>70</v>
          </cell>
          <cell r="K352">
            <v>2.653</v>
          </cell>
          <cell r="L352">
            <v>4.1362966658611312E-2</v>
          </cell>
          <cell r="M352"/>
        </row>
        <row r="353">
          <cell r="A353" t="str">
            <v>4_5_22_16</v>
          </cell>
          <cell r="B353">
            <v>11</v>
          </cell>
          <cell r="C353">
            <v>4</v>
          </cell>
          <cell r="D353">
            <v>225</v>
          </cell>
          <cell r="E353" t="str">
            <v>5</v>
          </cell>
          <cell r="F353">
            <v>22</v>
          </cell>
          <cell r="G353">
            <v>16</v>
          </cell>
          <cell r="H353">
            <v>1.4800000000000001E-2</v>
          </cell>
          <cell r="I353">
            <v>225.16</v>
          </cell>
          <cell r="J353">
            <v>75</v>
          </cell>
          <cell r="K353">
            <v>1.1100000000000001</v>
          </cell>
          <cell r="L353">
            <v>1.7306028266512837E-2</v>
          </cell>
          <cell r="M353">
            <v>1</v>
          </cell>
        </row>
        <row r="354">
          <cell r="A354" t="str">
            <v>4_5_23_1</v>
          </cell>
          <cell r="B354">
            <v>11</v>
          </cell>
          <cell r="C354">
            <v>4</v>
          </cell>
          <cell r="D354">
            <v>235</v>
          </cell>
          <cell r="E354" t="str">
            <v>5</v>
          </cell>
          <cell r="F354">
            <v>23</v>
          </cell>
          <cell r="G354">
            <v>1</v>
          </cell>
          <cell r="H354">
            <v>0</v>
          </cell>
          <cell r="I354">
            <v>235.01</v>
          </cell>
          <cell r="J354">
            <v>2.5</v>
          </cell>
          <cell r="K354">
            <v>0</v>
          </cell>
          <cell r="L354">
            <v>0</v>
          </cell>
        </row>
        <row r="355">
          <cell r="A355" t="str">
            <v>4_5_23_2</v>
          </cell>
          <cell r="B355">
            <v>11</v>
          </cell>
          <cell r="C355">
            <v>4</v>
          </cell>
          <cell r="D355">
            <v>235</v>
          </cell>
          <cell r="E355" t="str">
            <v>5</v>
          </cell>
          <cell r="F355">
            <v>23</v>
          </cell>
          <cell r="G355">
            <v>2</v>
          </cell>
          <cell r="H355">
            <v>0</v>
          </cell>
          <cell r="I355">
            <v>235.02</v>
          </cell>
          <cell r="J355">
            <v>5</v>
          </cell>
          <cell r="K355">
            <v>0</v>
          </cell>
          <cell r="L355">
            <v>0</v>
          </cell>
          <cell r="M355"/>
        </row>
        <row r="356">
          <cell r="A356" t="str">
            <v>4_5_23_3</v>
          </cell>
          <cell r="B356">
            <v>11</v>
          </cell>
          <cell r="C356">
            <v>4</v>
          </cell>
          <cell r="D356">
            <v>235</v>
          </cell>
          <cell r="E356" t="str">
            <v>5</v>
          </cell>
          <cell r="F356">
            <v>23</v>
          </cell>
          <cell r="G356">
            <v>3</v>
          </cell>
          <cell r="H356">
            <v>0</v>
          </cell>
          <cell r="I356">
            <v>235.03</v>
          </cell>
          <cell r="J356">
            <v>10</v>
          </cell>
          <cell r="K356">
            <v>0</v>
          </cell>
          <cell r="L356">
            <v>0</v>
          </cell>
          <cell r="M356"/>
        </row>
        <row r="357">
          <cell r="A357" t="str">
            <v>4_5_23_4</v>
          </cell>
          <cell r="B357">
            <v>11</v>
          </cell>
          <cell r="C357">
            <v>4</v>
          </cell>
          <cell r="D357">
            <v>235</v>
          </cell>
          <cell r="E357" t="str">
            <v>5</v>
          </cell>
          <cell r="F357">
            <v>23</v>
          </cell>
          <cell r="G357">
            <v>4</v>
          </cell>
          <cell r="H357">
            <v>0</v>
          </cell>
          <cell r="I357">
            <v>235.04</v>
          </cell>
          <cell r="J357">
            <v>15</v>
          </cell>
          <cell r="K357">
            <v>0</v>
          </cell>
          <cell r="L357">
            <v>0</v>
          </cell>
          <cell r="M357"/>
        </row>
        <row r="358">
          <cell r="A358" t="str">
            <v>4_5_23_5</v>
          </cell>
          <cell r="B358">
            <v>11</v>
          </cell>
          <cell r="C358">
            <v>4</v>
          </cell>
          <cell r="D358">
            <v>235</v>
          </cell>
          <cell r="E358" t="str">
            <v>5</v>
          </cell>
          <cell r="F358">
            <v>23</v>
          </cell>
          <cell r="G358">
            <v>5</v>
          </cell>
          <cell r="H358">
            <v>0</v>
          </cell>
          <cell r="I358">
            <v>235.05</v>
          </cell>
          <cell r="J358">
            <v>20</v>
          </cell>
          <cell r="K358">
            <v>0</v>
          </cell>
          <cell r="L358">
            <v>0</v>
          </cell>
          <cell r="M358"/>
        </row>
        <row r="359">
          <cell r="A359" t="str">
            <v>4_5_23_6</v>
          </cell>
          <cell r="B359">
            <v>11</v>
          </cell>
          <cell r="C359">
            <v>4</v>
          </cell>
          <cell r="D359">
            <v>235</v>
          </cell>
          <cell r="E359" t="str">
            <v>5</v>
          </cell>
          <cell r="F359">
            <v>23</v>
          </cell>
          <cell r="G359">
            <v>6</v>
          </cell>
          <cell r="H359">
            <v>0</v>
          </cell>
          <cell r="I359">
            <v>235.06</v>
          </cell>
          <cell r="J359">
            <v>25</v>
          </cell>
          <cell r="K359">
            <v>0</v>
          </cell>
          <cell r="L359">
            <v>0</v>
          </cell>
          <cell r="M359"/>
        </row>
        <row r="360">
          <cell r="A360" t="str">
            <v>4_5_23_7</v>
          </cell>
          <cell r="B360">
            <v>11</v>
          </cell>
          <cell r="C360">
            <v>4</v>
          </cell>
          <cell r="D360">
            <v>235</v>
          </cell>
          <cell r="E360" t="str">
            <v>5</v>
          </cell>
          <cell r="F360">
            <v>23</v>
          </cell>
          <cell r="G360">
            <v>7</v>
          </cell>
          <cell r="H360">
            <v>0</v>
          </cell>
          <cell r="I360">
            <v>235.07</v>
          </cell>
          <cell r="J360">
            <v>30</v>
          </cell>
          <cell r="K360">
            <v>0</v>
          </cell>
          <cell r="L360">
            <v>0</v>
          </cell>
          <cell r="M360"/>
        </row>
        <row r="361">
          <cell r="A361" t="str">
            <v>4_5_23_8</v>
          </cell>
          <cell r="B361">
            <v>11</v>
          </cell>
          <cell r="C361">
            <v>4</v>
          </cell>
          <cell r="D361">
            <v>235</v>
          </cell>
          <cell r="E361" t="str">
            <v>5</v>
          </cell>
          <cell r="F361">
            <v>23</v>
          </cell>
          <cell r="G361">
            <v>8</v>
          </cell>
          <cell r="H361">
            <v>0</v>
          </cell>
          <cell r="I361">
            <v>235.08</v>
          </cell>
          <cell r="J361">
            <v>35</v>
          </cell>
          <cell r="K361">
            <v>0</v>
          </cell>
          <cell r="L361">
            <v>0</v>
          </cell>
          <cell r="M361"/>
        </row>
        <row r="362">
          <cell r="A362" t="str">
            <v>4_5_23_9</v>
          </cell>
          <cell r="B362">
            <v>11</v>
          </cell>
          <cell r="C362">
            <v>4</v>
          </cell>
          <cell r="D362">
            <v>235</v>
          </cell>
          <cell r="E362" t="str">
            <v>5</v>
          </cell>
          <cell r="F362">
            <v>23</v>
          </cell>
          <cell r="G362">
            <v>9</v>
          </cell>
          <cell r="H362">
            <v>0</v>
          </cell>
          <cell r="I362">
            <v>235.09</v>
          </cell>
          <cell r="J362">
            <v>40</v>
          </cell>
          <cell r="K362">
            <v>0</v>
          </cell>
          <cell r="L362">
            <v>0</v>
          </cell>
          <cell r="M362"/>
        </row>
        <row r="363">
          <cell r="A363" t="str">
            <v>4_5_23_10</v>
          </cell>
          <cell r="B363">
            <v>11</v>
          </cell>
          <cell r="C363">
            <v>4</v>
          </cell>
          <cell r="D363">
            <v>235</v>
          </cell>
          <cell r="E363" t="str">
            <v>5</v>
          </cell>
          <cell r="F363">
            <v>23</v>
          </cell>
          <cell r="G363">
            <v>10</v>
          </cell>
          <cell r="H363">
            <v>0</v>
          </cell>
          <cell r="I363">
            <v>235.1</v>
          </cell>
          <cell r="J363">
            <v>45</v>
          </cell>
          <cell r="K363">
            <v>0</v>
          </cell>
          <cell r="L363">
            <v>0</v>
          </cell>
          <cell r="M363"/>
        </row>
        <row r="364">
          <cell r="A364" t="str">
            <v>4_5_23_11</v>
          </cell>
          <cell r="B364">
            <v>11</v>
          </cell>
          <cell r="C364">
            <v>4</v>
          </cell>
          <cell r="D364">
            <v>235</v>
          </cell>
          <cell r="E364" t="str">
            <v>5</v>
          </cell>
          <cell r="F364">
            <v>23</v>
          </cell>
          <cell r="G364">
            <v>11</v>
          </cell>
          <cell r="H364">
            <v>0</v>
          </cell>
          <cell r="I364">
            <v>235.11</v>
          </cell>
          <cell r="J364">
            <v>50</v>
          </cell>
          <cell r="K364">
            <v>0</v>
          </cell>
          <cell r="L364">
            <v>0</v>
          </cell>
          <cell r="M364"/>
        </row>
        <row r="365">
          <cell r="A365" t="str">
            <v>4_5_23_12</v>
          </cell>
          <cell r="B365">
            <v>11</v>
          </cell>
          <cell r="C365">
            <v>4</v>
          </cell>
          <cell r="D365">
            <v>235</v>
          </cell>
          <cell r="E365" t="str">
            <v>5</v>
          </cell>
          <cell r="F365">
            <v>23</v>
          </cell>
          <cell r="G365">
            <v>12</v>
          </cell>
          <cell r="H365">
            <v>0.1198</v>
          </cell>
          <cell r="I365">
            <v>235.12</v>
          </cell>
          <cell r="J365">
            <v>55</v>
          </cell>
          <cell r="K365">
            <v>6.5890000000000004</v>
          </cell>
          <cell r="L365">
            <v>0.10272920743067845</v>
          </cell>
          <cell r="M365"/>
        </row>
        <row r="366">
          <cell r="A366" t="str">
            <v>4_5_23_13</v>
          </cell>
          <cell r="B366">
            <v>11</v>
          </cell>
          <cell r="C366">
            <v>4</v>
          </cell>
          <cell r="D366">
            <v>235</v>
          </cell>
          <cell r="E366" t="str">
            <v>5</v>
          </cell>
          <cell r="F366">
            <v>23</v>
          </cell>
          <cell r="G366">
            <v>13</v>
          </cell>
          <cell r="H366">
            <v>0</v>
          </cell>
          <cell r="I366">
            <v>235.13</v>
          </cell>
          <cell r="J366">
            <v>60</v>
          </cell>
          <cell r="K366">
            <v>0</v>
          </cell>
          <cell r="L366">
            <v>0</v>
          </cell>
          <cell r="M366"/>
        </row>
        <row r="367">
          <cell r="A367" t="str">
            <v>4_5_23_14</v>
          </cell>
          <cell r="B367">
            <v>11</v>
          </cell>
          <cell r="C367">
            <v>4</v>
          </cell>
          <cell r="D367">
            <v>235</v>
          </cell>
          <cell r="E367" t="str">
            <v>5</v>
          </cell>
          <cell r="F367">
            <v>23</v>
          </cell>
          <cell r="G367">
            <v>14</v>
          </cell>
          <cell r="H367">
            <v>0.82750000000000001</v>
          </cell>
          <cell r="I367">
            <v>235.14</v>
          </cell>
          <cell r="J367">
            <v>65</v>
          </cell>
          <cell r="K367">
            <v>53.787500000000001</v>
          </cell>
          <cell r="L367">
            <v>0.83860179764419751</v>
          </cell>
          <cell r="M367"/>
        </row>
        <row r="368">
          <cell r="A368" t="str">
            <v>4_5_23_15</v>
          </cell>
          <cell r="B368">
            <v>11</v>
          </cell>
          <cell r="C368">
            <v>4</v>
          </cell>
          <cell r="D368">
            <v>235</v>
          </cell>
          <cell r="E368" t="str">
            <v>5</v>
          </cell>
          <cell r="F368">
            <v>23</v>
          </cell>
          <cell r="G368">
            <v>15</v>
          </cell>
          <cell r="H368">
            <v>3.7900000000000003E-2</v>
          </cell>
          <cell r="I368">
            <v>235.15</v>
          </cell>
          <cell r="J368">
            <v>70</v>
          </cell>
          <cell r="K368">
            <v>2.653</v>
          </cell>
          <cell r="L368">
            <v>4.1362966658611312E-2</v>
          </cell>
          <cell r="M368"/>
        </row>
        <row r="369">
          <cell r="A369" t="str">
            <v>4_5_23_16</v>
          </cell>
          <cell r="B369">
            <v>11</v>
          </cell>
          <cell r="C369">
            <v>4</v>
          </cell>
          <cell r="D369">
            <v>235</v>
          </cell>
          <cell r="E369" t="str">
            <v>5</v>
          </cell>
          <cell r="F369">
            <v>23</v>
          </cell>
          <cell r="G369">
            <v>16</v>
          </cell>
          <cell r="H369">
            <v>1.4800000000000001E-2</v>
          </cell>
          <cell r="I369">
            <v>235.16</v>
          </cell>
          <cell r="J369">
            <v>75</v>
          </cell>
          <cell r="K369">
            <v>1.1100000000000001</v>
          </cell>
          <cell r="L369">
            <v>1.7306028266512837E-2</v>
          </cell>
          <cell r="M369">
            <v>1</v>
          </cell>
        </row>
        <row r="370">
          <cell r="A370" t="str">
            <v>4_5_24_1</v>
          </cell>
          <cell r="B370">
            <v>11</v>
          </cell>
          <cell r="C370">
            <v>4</v>
          </cell>
          <cell r="D370">
            <v>245</v>
          </cell>
          <cell r="E370" t="str">
            <v>5</v>
          </cell>
          <cell r="F370">
            <v>24</v>
          </cell>
          <cell r="G370">
            <v>1</v>
          </cell>
          <cell r="H370">
            <v>0</v>
          </cell>
          <cell r="I370">
            <v>245.01</v>
          </cell>
          <cell r="J370">
            <v>2.5</v>
          </cell>
          <cell r="K370">
            <v>0</v>
          </cell>
          <cell r="L370">
            <v>0</v>
          </cell>
        </row>
        <row r="371">
          <cell r="A371" t="str">
            <v>4_5_24_2</v>
          </cell>
          <cell r="B371">
            <v>11</v>
          </cell>
          <cell r="C371">
            <v>4</v>
          </cell>
          <cell r="D371">
            <v>245</v>
          </cell>
          <cell r="E371" t="str">
            <v>5</v>
          </cell>
          <cell r="F371">
            <v>24</v>
          </cell>
          <cell r="G371">
            <v>2</v>
          </cell>
          <cell r="H371">
            <v>0</v>
          </cell>
          <cell r="I371">
            <v>245.02</v>
          </cell>
          <cell r="J371">
            <v>5</v>
          </cell>
          <cell r="K371">
            <v>0</v>
          </cell>
          <cell r="L371">
            <v>0</v>
          </cell>
          <cell r="M371"/>
        </row>
        <row r="372">
          <cell r="A372" t="str">
            <v>4_5_24_3</v>
          </cell>
          <cell r="B372">
            <v>11</v>
          </cell>
          <cell r="C372">
            <v>4</v>
          </cell>
          <cell r="D372">
            <v>245</v>
          </cell>
          <cell r="E372" t="str">
            <v>5</v>
          </cell>
          <cell r="F372">
            <v>24</v>
          </cell>
          <cell r="G372">
            <v>3</v>
          </cell>
          <cell r="H372">
            <v>0</v>
          </cell>
          <cell r="I372">
            <v>245.03</v>
          </cell>
          <cell r="J372">
            <v>10</v>
          </cell>
          <cell r="K372">
            <v>0</v>
          </cell>
          <cell r="L372">
            <v>0</v>
          </cell>
          <cell r="M372"/>
        </row>
        <row r="373">
          <cell r="A373" t="str">
            <v>4_5_24_4</v>
          </cell>
          <cell r="B373">
            <v>11</v>
          </cell>
          <cell r="C373">
            <v>4</v>
          </cell>
          <cell r="D373">
            <v>245</v>
          </cell>
          <cell r="E373" t="str">
            <v>5</v>
          </cell>
          <cell r="F373">
            <v>24</v>
          </cell>
          <cell r="G373">
            <v>4</v>
          </cell>
          <cell r="H373">
            <v>0</v>
          </cell>
          <cell r="I373">
            <v>245.04</v>
          </cell>
          <cell r="J373">
            <v>15</v>
          </cell>
          <cell r="K373">
            <v>0</v>
          </cell>
          <cell r="L373">
            <v>0</v>
          </cell>
          <cell r="M373"/>
        </row>
        <row r="374">
          <cell r="A374" t="str">
            <v>4_5_24_5</v>
          </cell>
          <cell r="B374">
            <v>11</v>
          </cell>
          <cell r="C374">
            <v>4</v>
          </cell>
          <cell r="D374">
            <v>245</v>
          </cell>
          <cell r="E374" t="str">
            <v>5</v>
          </cell>
          <cell r="F374">
            <v>24</v>
          </cell>
          <cell r="G374">
            <v>5</v>
          </cell>
          <cell r="H374">
            <v>0</v>
          </cell>
          <cell r="I374">
            <v>245.05</v>
          </cell>
          <cell r="J374">
            <v>20</v>
          </cell>
          <cell r="K374">
            <v>0</v>
          </cell>
          <cell r="L374">
            <v>0</v>
          </cell>
          <cell r="M374"/>
        </row>
        <row r="375">
          <cell r="A375" t="str">
            <v>4_5_24_6</v>
          </cell>
          <cell r="B375">
            <v>11</v>
          </cell>
          <cell r="C375">
            <v>4</v>
          </cell>
          <cell r="D375">
            <v>245</v>
          </cell>
          <cell r="E375" t="str">
            <v>5</v>
          </cell>
          <cell r="F375">
            <v>24</v>
          </cell>
          <cell r="G375">
            <v>6</v>
          </cell>
          <cell r="H375">
            <v>0</v>
          </cell>
          <cell r="I375">
            <v>245.06</v>
          </cell>
          <cell r="J375">
            <v>25</v>
          </cell>
          <cell r="K375">
            <v>0</v>
          </cell>
          <cell r="L375">
            <v>0</v>
          </cell>
          <cell r="M375"/>
        </row>
        <row r="376">
          <cell r="A376" t="str">
            <v>4_5_24_7</v>
          </cell>
          <cell r="B376">
            <v>11</v>
          </cell>
          <cell r="C376">
            <v>4</v>
          </cell>
          <cell r="D376">
            <v>245</v>
          </cell>
          <cell r="E376" t="str">
            <v>5</v>
          </cell>
          <cell r="F376">
            <v>24</v>
          </cell>
          <cell r="G376">
            <v>7</v>
          </cell>
          <cell r="H376">
            <v>0</v>
          </cell>
          <cell r="I376">
            <v>245.07</v>
          </cell>
          <cell r="J376">
            <v>30</v>
          </cell>
          <cell r="K376">
            <v>0</v>
          </cell>
          <cell r="L376">
            <v>0</v>
          </cell>
          <cell r="M376"/>
        </row>
        <row r="377">
          <cell r="A377" t="str">
            <v>4_5_24_8</v>
          </cell>
          <cell r="B377">
            <v>11</v>
          </cell>
          <cell r="C377">
            <v>4</v>
          </cell>
          <cell r="D377">
            <v>245</v>
          </cell>
          <cell r="E377" t="str">
            <v>5</v>
          </cell>
          <cell r="F377">
            <v>24</v>
          </cell>
          <cell r="G377">
            <v>8</v>
          </cell>
          <cell r="H377">
            <v>0</v>
          </cell>
          <cell r="I377">
            <v>245.08</v>
          </cell>
          <cell r="J377">
            <v>35</v>
          </cell>
          <cell r="K377">
            <v>0</v>
          </cell>
          <cell r="L377">
            <v>0</v>
          </cell>
          <cell r="M377"/>
        </row>
        <row r="378">
          <cell r="A378" t="str">
            <v>4_5_24_9</v>
          </cell>
          <cell r="B378">
            <v>11</v>
          </cell>
          <cell r="C378">
            <v>4</v>
          </cell>
          <cell r="D378">
            <v>245</v>
          </cell>
          <cell r="E378" t="str">
            <v>5</v>
          </cell>
          <cell r="F378">
            <v>24</v>
          </cell>
          <cell r="G378">
            <v>9</v>
          </cell>
          <cell r="H378">
            <v>0</v>
          </cell>
          <cell r="I378">
            <v>245.09</v>
          </cell>
          <cell r="J378">
            <v>40</v>
          </cell>
          <cell r="K378">
            <v>0</v>
          </cell>
          <cell r="L378">
            <v>0</v>
          </cell>
          <cell r="M378"/>
        </row>
        <row r="379">
          <cell r="A379" t="str">
            <v>4_5_24_10</v>
          </cell>
          <cell r="B379">
            <v>11</v>
          </cell>
          <cell r="C379">
            <v>4</v>
          </cell>
          <cell r="D379">
            <v>245</v>
          </cell>
          <cell r="E379" t="str">
            <v>5</v>
          </cell>
          <cell r="F379">
            <v>24</v>
          </cell>
          <cell r="G379">
            <v>10</v>
          </cell>
          <cell r="H379">
            <v>0</v>
          </cell>
          <cell r="I379">
            <v>245.1</v>
          </cell>
          <cell r="J379">
            <v>45</v>
          </cell>
          <cell r="K379">
            <v>0</v>
          </cell>
          <cell r="L379">
            <v>0</v>
          </cell>
          <cell r="M379"/>
        </row>
        <row r="380">
          <cell r="A380" t="str">
            <v>4_5_24_11</v>
          </cell>
          <cell r="B380">
            <v>11</v>
          </cell>
          <cell r="C380">
            <v>4</v>
          </cell>
          <cell r="D380">
            <v>245</v>
          </cell>
          <cell r="E380" t="str">
            <v>5</v>
          </cell>
          <cell r="F380">
            <v>24</v>
          </cell>
          <cell r="G380">
            <v>11</v>
          </cell>
          <cell r="H380">
            <v>0</v>
          </cell>
          <cell r="I380">
            <v>245.11</v>
          </cell>
          <cell r="J380">
            <v>50</v>
          </cell>
          <cell r="K380">
            <v>0</v>
          </cell>
          <cell r="L380">
            <v>0</v>
          </cell>
          <cell r="M380"/>
        </row>
        <row r="381">
          <cell r="A381" t="str">
            <v>4_5_24_12</v>
          </cell>
          <cell r="B381">
            <v>11</v>
          </cell>
          <cell r="C381">
            <v>4</v>
          </cell>
          <cell r="D381">
            <v>245</v>
          </cell>
          <cell r="E381" t="str">
            <v>5</v>
          </cell>
          <cell r="F381">
            <v>24</v>
          </cell>
          <cell r="G381">
            <v>12</v>
          </cell>
          <cell r="H381">
            <v>0.1198</v>
          </cell>
          <cell r="I381">
            <v>245.12</v>
          </cell>
          <cell r="J381">
            <v>55</v>
          </cell>
          <cell r="K381">
            <v>6.5890000000000004</v>
          </cell>
          <cell r="L381">
            <v>0.10272920743067845</v>
          </cell>
          <cell r="M381"/>
        </row>
        <row r="382">
          <cell r="A382" t="str">
            <v>4_5_24_13</v>
          </cell>
          <cell r="B382">
            <v>11</v>
          </cell>
          <cell r="C382">
            <v>4</v>
          </cell>
          <cell r="D382">
            <v>245</v>
          </cell>
          <cell r="E382" t="str">
            <v>5</v>
          </cell>
          <cell r="F382">
            <v>24</v>
          </cell>
          <cell r="G382">
            <v>13</v>
          </cell>
          <cell r="H382">
            <v>0</v>
          </cell>
          <cell r="I382">
            <v>245.13</v>
          </cell>
          <cell r="J382">
            <v>60</v>
          </cell>
          <cell r="K382">
            <v>0</v>
          </cell>
          <cell r="L382">
            <v>0</v>
          </cell>
          <cell r="M382"/>
        </row>
        <row r="383">
          <cell r="A383" t="str">
            <v>4_5_24_14</v>
          </cell>
          <cell r="B383">
            <v>11</v>
          </cell>
          <cell r="C383">
            <v>4</v>
          </cell>
          <cell r="D383">
            <v>245</v>
          </cell>
          <cell r="E383" t="str">
            <v>5</v>
          </cell>
          <cell r="F383">
            <v>24</v>
          </cell>
          <cell r="G383">
            <v>14</v>
          </cell>
          <cell r="H383">
            <v>0.82750000000000001</v>
          </cell>
          <cell r="I383">
            <v>245.14</v>
          </cell>
          <cell r="J383">
            <v>65</v>
          </cell>
          <cell r="K383">
            <v>53.787500000000001</v>
          </cell>
          <cell r="L383">
            <v>0.83860179764419751</v>
          </cell>
          <cell r="M383"/>
        </row>
        <row r="384">
          <cell r="A384" t="str">
            <v>4_5_24_15</v>
          </cell>
          <cell r="B384">
            <v>11</v>
          </cell>
          <cell r="C384">
            <v>4</v>
          </cell>
          <cell r="D384">
            <v>245</v>
          </cell>
          <cell r="E384" t="str">
            <v>5</v>
          </cell>
          <cell r="F384">
            <v>24</v>
          </cell>
          <cell r="G384">
            <v>15</v>
          </cell>
          <cell r="H384">
            <v>3.7900000000000003E-2</v>
          </cell>
          <cell r="I384">
            <v>245.15</v>
          </cell>
          <cell r="J384">
            <v>70</v>
          </cell>
          <cell r="K384">
            <v>2.653</v>
          </cell>
          <cell r="L384">
            <v>4.1362966658611312E-2</v>
          </cell>
          <cell r="M384"/>
        </row>
        <row r="385">
          <cell r="A385" t="str">
            <v>4_5_24_16</v>
          </cell>
          <cell r="B385">
            <v>11</v>
          </cell>
          <cell r="C385">
            <v>4</v>
          </cell>
          <cell r="D385">
            <v>245</v>
          </cell>
          <cell r="E385" t="str">
            <v>5</v>
          </cell>
          <cell r="F385">
            <v>24</v>
          </cell>
          <cell r="G385">
            <v>16</v>
          </cell>
          <cell r="H385">
            <v>1.4800000000000001E-2</v>
          </cell>
          <cell r="I385">
            <v>245.16</v>
          </cell>
          <cell r="J385">
            <v>75</v>
          </cell>
          <cell r="K385">
            <v>1.1100000000000001</v>
          </cell>
          <cell r="L385">
            <v>1.7306028266512837E-2</v>
          </cell>
          <cell r="M385">
            <v>1</v>
          </cell>
        </row>
        <row r="386">
          <cell r="A386" t="str">
            <v>5_5_1_1</v>
          </cell>
          <cell r="B386">
            <v>11</v>
          </cell>
          <cell r="C386">
            <v>5</v>
          </cell>
          <cell r="D386">
            <v>15</v>
          </cell>
          <cell r="E386" t="str">
            <v>5</v>
          </cell>
          <cell r="F386">
            <v>1</v>
          </cell>
          <cell r="G386">
            <v>1</v>
          </cell>
          <cell r="H386">
            <v>0</v>
          </cell>
          <cell r="I386">
            <v>15.01</v>
          </cell>
          <cell r="J386">
            <v>2.5</v>
          </cell>
          <cell r="K386">
            <v>0</v>
          </cell>
          <cell r="L386">
            <v>0</v>
          </cell>
        </row>
        <row r="387">
          <cell r="A387" t="str">
            <v>5_5_1_2</v>
          </cell>
          <cell r="B387">
            <v>11</v>
          </cell>
          <cell r="C387">
            <v>5</v>
          </cell>
          <cell r="D387">
            <v>15</v>
          </cell>
          <cell r="E387" t="str">
            <v>5</v>
          </cell>
          <cell r="F387">
            <v>1</v>
          </cell>
          <cell r="G387">
            <v>2</v>
          </cell>
          <cell r="H387">
            <v>0</v>
          </cell>
          <cell r="I387">
            <v>15.02</v>
          </cell>
          <cell r="J387">
            <v>5</v>
          </cell>
          <cell r="K387">
            <v>0</v>
          </cell>
          <cell r="L387">
            <v>0</v>
          </cell>
          <cell r="M387"/>
        </row>
        <row r="388">
          <cell r="A388" t="str">
            <v>5_5_1_3</v>
          </cell>
          <cell r="B388">
            <v>11</v>
          </cell>
          <cell r="C388">
            <v>5</v>
          </cell>
          <cell r="D388">
            <v>15</v>
          </cell>
          <cell r="E388" t="str">
            <v>5</v>
          </cell>
          <cell r="F388">
            <v>1</v>
          </cell>
          <cell r="G388">
            <v>3</v>
          </cell>
          <cell r="H388">
            <v>0</v>
          </cell>
          <cell r="I388">
            <v>15.03</v>
          </cell>
          <cell r="J388">
            <v>10</v>
          </cell>
          <cell r="K388">
            <v>0</v>
          </cell>
          <cell r="L388">
            <v>0</v>
          </cell>
          <cell r="M388"/>
        </row>
        <row r="389">
          <cell r="A389" t="str">
            <v>5_5_1_4</v>
          </cell>
          <cell r="B389">
            <v>11</v>
          </cell>
          <cell r="C389">
            <v>5</v>
          </cell>
          <cell r="D389">
            <v>15</v>
          </cell>
          <cell r="E389" t="str">
            <v>5</v>
          </cell>
          <cell r="F389">
            <v>1</v>
          </cell>
          <cell r="G389">
            <v>4</v>
          </cell>
          <cell r="H389">
            <v>4.7999999999999996E-3</v>
          </cell>
          <cell r="I389">
            <v>15.04</v>
          </cell>
          <cell r="J389">
            <v>15</v>
          </cell>
          <cell r="K389">
            <v>7.1999999999999995E-2</v>
          </cell>
          <cell r="L389">
            <v>2.1765088193951114E-3</v>
          </cell>
          <cell r="M389"/>
        </row>
        <row r="390">
          <cell r="A390" t="str">
            <v>5_5_1_5</v>
          </cell>
          <cell r="B390">
            <v>11</v>
          </cell>
          <cell r="C390">
            <v>5</v>
          </cell>
          <cell r="D390">
            <v>15</v>
          </cell>
          <cell r="E390" t="str">
            <v>5</v>
          </cell>
          <cell r="F390">
            <v>1</v>
          </cell>
          <cell r="G390">
            <v>5</v>
          </cell>
          <cell r="H390">
            <v>6.4699999999999994E-2</v>
          </cell>
          <cell r="I390">
            <v>15.05</v>
          </cell>
          <cell r="J390">
            <v>20</v>
          </cell>
          <cell r="K390">
            <v>1.2939999999999998</v>
          </cell>
          <cell r="L390">
            <v>3.9116700170795472E-2</v>
          </cell>
          <cell r="M390"/>
        </row>
        <row r="391">
          <cell r="A391" t="str">
            <v>5_5_1_6</v>
          </cell>
          <cell r="B391">
            <v>11</v>
          </cell>
          <cell r="C391">
            <v>5</v>
          </cell>
          <cell r="D391">
            <v>15</v>
          </cell>
          <cell r="E391" t="str">
            <v>5</v>
          </cell>
          <cell r="F391">
            <v>1</v>
          </cell>
          <cell r="G391">
            <v>6</v>
          </cell>
          <cell r="H391">
            <v>0.1142</v>
          </cell>
          <cell r="I391">
            <v>15.06</v>
          </cell>
          <cell r="J391">
            <v>25</v>
          </cell>
          <cell r="K391">
            <v>2.855</v>
          </cell>
          <cell r="L391">
            <v>8.6304620546847816E-2</v>
          </cell>
          <cell r="M391"/>
        </row>
        <row r="392">
          <cell r="A392" t="str">
            <v>5_5_1_7</v>
          </cell>
          <cell r="B392">
            <v>11</v>
          </cell>
          <cell r="C392">
            <v>5</v>
          </cell>
          <cell r="D392">
            <v>15</v>
          </cell>
          <cell r="E392" t="str">
            <v>5</v>
          </cell>
          <cell r="F392">
            <v>1</v>
          </cell>
          <cell r="G392">
            <v>7</v>
          </cell>
          <cell r="H392">
            <v>0.33660000000000001</v>
          </cell>
          <cell r="I392">
            <v>15.07</v>
          </cell>
          <cell r="J392">
            <v>30</v>
          </cell>
          <cell r="K392">
            <v>10.098000000000001</v>
          </cell>
          <cell r="L392">
            <v>0.30525536192016439</v>
          </cell>
          <cell r="M392"/>
        </row>
        <row r="393">
          <cell r="A393" t="str">
            <v>5_5_1_8</v>
          </cell>
          <cell r="B393">
            <v>11</v>
          </cell>
          <cell r="C393">
            <v>5</v>
          </cell>
          <cell r="D393">
            <v>15</v>
          </cell>
          <cell r="E393" t="str">
            <v>5</v>
          </cell>
          <cell r="F393">
            <v>1</v>
          </cell>
          <cell r="G393">
            <v>8</v>
          </cell>
          <cell r="H393">
            <v>0.26390000000000002</v>
          </cell>
          <cell r="I393">
            <v>15.08</v>
          </cell>
          <cell r="J393">
            <v>35</v>
          </cell>
          <cell r="K393">
            <v>9.2365000000000013</v>
          </cell>
          <cell r="L393">
            <v>0.27921282931031877</v>
          </cell>
          <cell r="M393"/>
        </row>
        <row r="394">
          <cell r="A394" t="str">
            <v>5_5_1_9</v>
          </cell>
          <cell r="B394">
            <v>11</v>
          </cell>
          <cell r="C394">
            <v>5</v>
          </cell>
          <cell r="D394">
            <v>15</v>
          </cell>
          <cell r="E394" t="str">
            <v>5</v>
          </cell>
          <cell r="F394">
            <v>1</v>
          </cell>
          <cell r="G394">
            <v>9</v>
          </cell>
          <cell r="H394">
            <v>0.1116</v>
          </cell>
          <cell r="I394">
            <v>15.09</v>
          </cell>
          <cell r="J394">
            <v>40</v>
          </cell>
          <cell r="K394">
            <v>4.4640000000000004</v>
          </cell>
          <cell r="L394">
            <v>0.13494354680249693</v>
          </cell>
          <cell r="M394"/>
        </row>
        <row r="395">
          <cell r="A395" t="str">
            <v>5_5_1_10</v>
          </cell>
          <cell r="B395">
            <v>11</v>
          </cell>
          <cell r="C395">
            <v>5</v>
          </cell>
          <cell r="D395">
            <v>15</v>
          </cell>
          <cell r="E395" t="str">
            <v>5</v>
          </cell>
          <cell r="F395">
            <v>1</v>
          </cell>
          <cell r="G395">
            <v>10</v>
          </cell>
          <cell r="H395">
            <v>4.4499999999999998E-2</v>
          </cell>
          <cell r="I395">
            <v>15.1</v>
          </cell>
          <cell r="J395">
            <v>45</v>
          </cell>
          <cell r="K395">
            <v>2.0024999999999999</v>
          </cell>
          <cell r="L395">
            <v>6.0534151539426533E-2</v>
          </cell>
          <cell r="M395"/>
        </row>
        <row r="396">
          <cell r="A396" t="str">
            <v>5_5_1_11</v>
          </cell>
          <cell r="B396">
            <v>11</v>
          </cell>
          <cell r="C396">
            <v>5</v>
          </cell>
          <cell r="D396">
            <v>15</v>
          </cell>
          <cell r="E396" t="str">
            <v>5</v>
          </cell>
          <cell r="F396">
            <v>1</v>
          </cell>
          <cell r="G396">
            <v>11</v>
          </cell>
          <cell r="H396">
            <v>4.6100000000000002E-2</v>
          </cell>
          <cell r="I396">
            <v>15.11</v>
          </cell>
          <cell r="J396">
            <v>50</v>
          </cell>
          <cell r="K396">
            <v>2.3050000000000002</v>
          </cell>
          <cell r="L396">
            <v>6.9678511509801838E-2</v>
          </cell>
          <cell r="M396"/>
        </row>
        <row r="397">
          <cell r="A397" t="str">
            <v>5_5_1_12</v>
          </cell>
          <cell r="B397">
            <v>11</v>
          </cell>
          <cell r="C397">
            <v>5</v>
          </cell>
          <cell r="D397">
            <v>15</v>
          </cell>
          <cell r="E397" t="str">
            <v>5</v>
          </cell>
          <cell r="F397">
            <v>1</v>
          </cell>
          <cell r="G397">
            <v>12</v>
          </cell>
          <cell r="H397">
            <v>1.37E-2</v>
          </cell>
          <cell r="I397">
            <v>15.12</v>
          </cell>
          <cell r="J397">
            <v>55</v>
          </cell>
          <cell r="K397">
            <v>0.75350000000000006</v>
          </cell>
          <cell r="L397">
            <v>2.2777769380753009E-2</v>
          </cell>
          <cell r="M397"/>
        </row>
        <row r="398">
          <cell r="A398" t="str">
            <v>5_5_1_13</v>
          </cell>
          <cell r="B398">
            <v>11</v>
          </cell>
          <cell r="C398">
            <v>5</v>
          </cell>
          <cell r="D398">
            <v>15</v>
          </cell>
          <cell r="E398" t="str">
            <v>5</v>
          </cell>
          <cell r="F398">
            <v>1</v>
          </cell>
          <cell r="G398">
            <v>13</v>
          </cell>
          <cell r="H398">
            <v>0</v>
          </cell>
          <cell r="I398">
            <v>15.13</v>
          </cell>
          <cell r="J398">
            <v>60</v>
          </cell>
          <cell r="K398">
            <v>0</v>
          </cell>
          <cell r="L398">
            <v>0</v>
          </cell>
          <cell r="M398"/>
        </row>
        <row r="399">
          <cell r="A399" t="str">
            <v>5_5_1_14</v>
          </cell>
          <cell r="B399">
            <v>11</v>
          </cell>
          <cell r="C399">
            <v>5</v>
          </cell>
          <cell r="D399">
            <v>15</v>
          </cell>
          <cell r="E399" t="str">
            <v>5</v>
          </cell>
          <cell r="F399">
            <v>1</v>
          </cell>
          <cell r="G399">
            <v>14</v>
          </cell>
          <cell r="H399">
            <v>0</v>
          </cell>
          <cell r="I399">
            <v>15.14</v>
          </cell>
          <cell r="J399">
            <v>65</v>
          </cell>
          <cell r="K399">
            <v>0</v>
          </cell>
          <cell r="L399">
            <v>0</v>
          </cell>
          <cell r="M399"/>
        </row>
        <row r="400">
          <cell r="A400" t="str">
            <v>5_5_1_15</v>
          </cell>
          <cell r="B400">
            <v>11</v>
          </cell>
          <cell r="C400">
            <v>5</v>
          </cell>
          <cell r="D400">
            <v>15</v>
          </cell>
          <cell r="E400" t="str">
            <v>5</v>
          </cell>
          <cell r="F400">
            <v>1</v>
          </cell>
          <cell r="G400">
            <v>15</v>
          </cell>
          <cell r="H400">
            <v>0</v>
          </cell>
          <cell r="I400">
            <v>15.15</v>
          </cell>
          <cell r="J400">
            <v>70</v>
          </cell>
          <cell r="K400">
            <v>0</v>
          </cell>
          <cell r="L400">
            <v>0</v>
          </cell>
          <cell r="M400"/>
        </row>
        <row r="401">
          <cell r="A401" t="str">
            <v>5_5_1_16</v>
          </cell>
          <cell r="B401">
            <v>11</v>
          </cell>
          <cell r="C401">
            <v>5</v>
          </cell>
          <cell r="D401">
            <v>15</v>
          </cell>
          <cell r="E401" t="str">
            <v>5</v>
          </cell>
          <cell r="F401">
            <v>1</v>
          </cell>
          <cell r="G401">
            <v>16</v>
          </cell>
          <cell r="H401">
            <v>0</v>
          </cell>
          <cell r="I401">
            <v>15.16</v>
          </cell>
          <cell r="J401">
            <v>75</v>
          </cell>
          <cell r="K401">
            <v>0</v>
          </cell>
          <cell r="L401">
            <v>0</v>
          </cell>
          <cell r="M401">
            <v>0.99999999999999989</v>
          </cell>
        </row>
        <row r="402">
          <cell r="A402" t="str">
            <v>5_5_2_1</v>
          </cell>
          <cell r="B402">
            <v>11</v>
          </cell>
          <cell r="C402">
            <v>5</v>
          </cell>
          <cell r="D402">
            <v>25</v>
          </cell>
          <cell r="E402" t="str">
            <v>5</v>
          </cell>
          <cell r="F402">
            <v>2</v>
          </cell>
          <cell r="G402">
            <v>1</v>
          </cell>
          <cell r="H402">
            <v>0</v>
          </cell>
          <cell r="I402">
            <v>25.01</v>
          </cell>
          <cell r="J402">
            <v>2.5</v>
          </cell>
          <cell r="K402">
            <v>0</v>
          </cell>
          <cell r="L402">
            <v>0</v>
          </cell>
        </row>
        <row r="403">
          <cell r="A403" t="str">
            <v>5_5_2_2</v>
          </cell>
          <cell r="B403">
            <v>11</v>
          </cell>
          <cell r="C403">
            <v>5</v>
          </cell>
          <cell r="D403">
            <v>25</v>
          </cell>
          <cell r="E403" t="str">
            <v>5</v>
          </cell>
          <cell r="F403">
            <v>2</v>
          </cell>
          <cell r="G403">
            <v>2</v>
          </cell>
          <cell r="H403">
            <v>0</v>
          </cell>
          <cell r="I403">
            <v>25.02</v>
          </cell>
          <cell r="J403">
            <v>5</v>
          </cell>
          <cell r="K403">
            <v>0</v>
          </cell>
          <cell r="L403">
            <v>0</v>
          </cell>
          <cell r="M403"/>
        </row>
        <row r="404">
          <cell r="A404" t="str">
            <v>5_5_2_3</v>
          </cell>
          <cell r="B404">
            <v>11</v>
          </cell>
          <cell r="C404">
            <v>5</v>
          </cell>
          <cell r="D404">
            <v>25</v>
          </cell>
          <cell r="E404" t="str">
            <v>5</v>
          </cell>
          <cell r="F404">
            <v>2</v>
          </cell>
          <cell r="G404">
            <v>3</v>
          </cell>
          <cell r="H404">
            <v>0</v>
          </cell>
          <cell r="I404">
            <v>25.03</v>
          </cell>
          <cell r="J404">
            <v>10</v>
          </cell>
          <cell r="K404">
            <v>0</v>
          </cell>
          <cell r="L404">
            <v>0</v>
          </cell>
          <cell r="M404"/>
        </row>
        <row r="405">
          <cell r="A405" t="str">
            <v>5_5_2_4</v>
          </cell>
          <cell r="B405">
            <v>11</v>
          </cell>
          <cell r="C405">
            <v>5</v>
          </cell>
          <cell r="D405">
            <v>25</v>
          </cell>
          <cell r="E405" t="str">
            <v>5</v>
          </cell>
          <cell r="F405">
            <v>2</v>
          </cell>
          <cell r="G405">
            <v>4</v>
          </cell>
          <cell r="H405">
            <v>4.7999999999999996E-3</v>
          </cell>
          <cell r="I405">
            <v>25.04</v>
          </cell>
          <cell r="J405">
            <v>15</v>
          </cell>
          <cell r="K405">
            <v>7.1999999999999995E-2</v>
          </cell>
          <cell r="L405">
            <v>2.1765088193951114E-3</v>
          </cell>
          <cell r="M405"/>
        </row>
        <row r="406">
          <cell r="A406" t="str">
            <v>5_5_2_5</v>
          </cell>
          <cell r="B406">
            <v>11</v>
          </cell>
          <cell r="C406">
            <v>5</v>
          </cell>
          <cell r="D406">
            <v>25</v>
          </cell>
          <cell r="E406" t="str">
            <v>5</v>
          </cell>
          <cell r="F406">
            <v>2</v>
          </cell>
          <cell r="G406">
            <v>5</v>
          </cell>
          <cell r="H406">
            <v>6.4699999999999994E-2</v>
          </cell>
          <cell r="I406">
            <v>25.05</v>
          </cell>
          <cell r="J406">
            <v>20</v>
          </cell>
          <cell r="K406">
            <v>1.2939999999999998</v>
          </cell>
          <cell r="L406">
            <v>3.9116700170795472E-2</v>
          </cell>
          <cell r="M406"/>
        </row>
        <row r="407">
          <cell r="A407" t="str">
            <v>5_5_2_6</v>
          </cell>
          <cell r="B407">
            <v>11</v>
          </cell>
          <cell r="C407">
            <v>5</v>
          </cell>
          <cell r="D407">
            <v>25</v>
          </cell>
          <cell r="E407" t="str">
            <v>5</v>
          </cell>
          <cell r="F407">
            <v>2</v>
          </cell>
          <cell r="G407">
            <v>6</v>
          </cell>
          <cell r="H407">
            <v>0.1142</v>
          </cell>
          <cell r="I407">
            <v>25.06</v>
          </cell>
          <cell r="J407">
            <v>25</v>
          </cell>
          <cell r="K407">
            <v>2.855</v>
          </cell>
          <cell r="L407">
            <v>8.6304620546847816E-2</v>
          </cell>
          <cell r="M407"/>
        </row>
        <row r="408">
          <cell r="A408" t="str">
            <v>5_5_2_7</v>
          </cell>
          <cell r="B408">
            <v>11</v>
          </cell>
          <cell r="C408">
            <v>5</v>
          </cell>
          <cell r="D408">
            <v>25</v>
          </cell>
          <cell r="E408" t="str">
            <v>5</v>
          </cell>
          <cell r="F408">
            <v>2</v>
          </cell>
          <cell r="G408">
            <v>7</v>
          </cell>
          <cell r="H408">
            <v>0.33660000000000001</v>
          </cell>
          <cell r="I408">
            <v>25.07</v>
          </cell>
          <cell r="J408">
            <v>30</v>
          </cell>
          <cell r="K408">
            <v>10.098000000000001</v>
          </cell>
          <cell r="L408">
            <v>0.30525536192016439</v>
          </cell>
          <cell r="M408"/>
        </row>
        <row r="409">
          <cell r="A409" t="str">
            <v>5_5_2_8</v>
          </cell>
          <cell r="B409">
            <v>11</v>
          </cell>
          <cell r="C409">
            <v>5</v>
          </cell>
          <cell r="D409">
            <v>25</v>
          </cell>
          <cell r="E409" t="str">
            <v>5</v>
          </cell>
          <cell r="F409">
            <v>2</v>
          </cell>
          <cell r="G409">
            <v>8</v>
          </cell>
          <cell r="H409">
            <v>0.26390000000000002</v>
          </cell>
          <cell r="I409">
            <v>25.08</v>
          </cell>
          <cell r="J409">
            <v>35</v>
          </cell>
          <cell r="K409">
            <v>9.2365000000000013</v>
          </cell>
          <cell r="L409">
            <v>0.27921282931031877</v>
          </cell>
          <cell r="M409"/>
        </row>
        <row r="410">
          <cell r="A410" t="str">
            <v>5_5_2_9</v>
          </cell>
          <cell r="B410">
            <v>11</v>
          </cell>
          <cell r="C410">
            <v>5</v>
          </cell>
          <cell r="D410">
            <v>25</v>
          </cell>
          <cell r="E410" t="str">
            <v>5</v>
          </cell>
          <cell r="F410">
            <v>2</v>
          </cell>
          <cell r="G410">
            <v>9</v>
          </cell>
          <cell r="H410">
            <v>0.1116</v>
          </cell>
          <cell r="I410">
            <v>25.09</v>
          </cell>
          <cell r="J410">
            <v>40</v>
          </cell>
          <cell r="K410">
            <v>4.4640000000000004</v>
          </cell>
          <cell r="L410">
            <v>0.13494354680249693</v>
          </cell>
          <cell r="M410"/>
        </row>
        <row r="411">
          <cell r="A411" t="str">
            <v>5_5_2_10</v>
          </cell>
          <cell r="B411">
            <v>11</v>
          </cell>
          <cell r="C411">
            <v>5</v>
          </cell>
          <cell r="D411">
            <v>25</v>
          </cell>
          <cell r="E411" t="str">
            <v>5</v>
          </cell>
          <cell r="F411">
            <v>2</v>
          </cell>
          <cell r="G411">
            <v>10</v>
          </cell>
          <cell r="H411">
            <v>4.4499999999999998E-2</v>
          </cell>
          <cell r="I411">
            <v>25.1</v>
          </cell>
          <cell r="J411">
            <v>45</v>
          </cell>
          <cell r="K411">
            <v>2.0024999999999999</v>
          </cell>
          <cell r="L411">
            <v>6.0534151539426533E-2</v>
          </cell>
          <cell r="M411"/>
        </row>
        <row r="412">
          <cell r="A412" t="str">
            <v>5_5_2_11</v>
          </cell>
          <cell r="B412">
            <v>11</v>
          </cell>
          <cell r="C412">
            <v>5</v>
          </cell>
          <cell r="D412">
            <v>25</v>
          </cell>
          <cell r="E412" t="str">
            <v>5</v>
          </cell>
          <cell r="F412">
            <v>2</v>
          </cell>
          <cell r="G412">
            <v>11</v>
          </cell>
          <cell r="H412">
            <v>4.6100000000000002E-2</v>
          </cell>
          <cell r="I412">
            <v>25.11</v>
          </cell>
          <cell r="J412">
            <v>50</v>
          </cell>
          <cell r="K412">
            <v>2.3050000000000002</v>
          </cell>
          <cell r="L412">
            <v>6.9678511509801838E-2</v>
          </cell>
          <cell r="M412"/>
        </row>
        <row r="413">
          <cell r="A413" t="str">
            <v>5_5_2_12</v>
          </cell>
          <cell r="B413">
            <v>11</v>
          </cell>
          <cell r="C413">
            <v>5</v>
          </cell>
          <cell r="D413">
            <v>25</v>
          </cell>
          <cell r="E413" t="str">
            <v>5</v>
          </cell>
          <cell r="F413">
            <v>2</v>
          </cell>
          <cell r="G413">
            <v>12</v>
          </cell>
          <cell r="H413">
            <v>1.37E-2</v>
          </cell>
          <cell r="I413">
            <v>25.12</v>
          </cell>
          <cell r="J413">
            <v>55</v>
          </cell>
          <cell r="K413">
            <v>0.75350000000000006</v>
          </cell>
          <cell r="L413">
            <v>2.2777769380753009E-2</v>
          </cell>
          <cell r="M413"/>
        </row>
        <row r="414">
          <cell r="A414" t="str">
            <v>5_5_2_13</v>
          </cell>
          <cell r="B414">
            <v>11</v>
          </cell>
          <cell r="C414">
            <v>5</v>
          </cell>
          <cell r="D414">
            <v>25</v>
          </cell>
          <cell r="E414" t="str">
            <v>5</v>
          </cell>
          <cell r="F414">
            <v>2</v>
          </cell>
          <cell r="G414">
            <v>13</v>
          </cell>
          <cell r="H414">
            <v>0</v>
          </cell>
          <cell r="I414">
            <v>25.13</v>
          </cell>
          <cell r="J414">
            <v>60</v>
          </cell>
          <cell r="K414">
            <v>0</v>
          </cell>
          <cell r="L414">
            <v>0</v>
          </cell>
          <cell r="M414"/>
        </row>
        <row r="415">
          <cell r="A415" t="str">
            <v>5_5_2_14</v>
          </cell>
          <cell r="B415">
            <v>11</v>
          </cell>
          <cell r="C415">
            <v>5</v>
          </cell>
          <cell r="D415">
            <v>25</v>
          </cell>
          <cell r="E415" t="str">
            <v>5</v>
          </cell>
          <cell r="F415">
            <v>2</v>
          </cell>
          <cell r="G415">
            <v>14</v>
          </cell>
          <cell r="H415">
            <v>0</v>
          </cell>
          <cell r="I415">
            <v>25.14</v>
          </cell>
          <cell r="J415">
            <v>65</v>
          </cell>
          <cell r="K415">
            <v>0</v>
          </cell>
          <cell r="L415">
            <v>0</v>
          </cell>
          <cell r="M415"/>
        </row>
        <row r="416">
          <cell r="A416" t="str">
            <v>5_5_2_15</v>
          </cell>
          <cell r="B416">
            <v>11</v>
          </cell>
          <cell r="C416">
            <v>5</v>
          </cell>
          <cell r="D416">
            <v>25</v>
          </cell>
          <cell r="E416" t="str">
            <v>5</v>
          </cell>
          <cell r="F416">
            <v>2</v>
          </cell>
          <cell r="G416">
            <v>15</v>
          </cell>
          <cell r="H416">
            <v>0</v>
          </cell>
          <cell r="I416">
            <v>25.15</v>
          </cell>
          <cell r="J416">
            <v>70</v>
          </cell>
          <cell r="K416">
            <v>0</v>
          </cell>
          <cell r="L416">
            <v>0</v>
          </cell>
          <cell r="M416"/>
        </row>
        <row r="417">
          <cell r="A417" t="str">
            <v>5_5_2_16</v>
          </cell>
          <cell r="B417">
            <v>11</v>
          </cell>
          <cell r="C417">
            <v>5</v>
          </cell>
          <cell r="D417">
            <v>25</v>
          </cell>
          <cell r="E417" t="str">
            <v>5</v>
          </cell>
          <cell r="F417">
            <v>2</v>
          </cell>
          <cell r="G417">
            <v>16</v>
          </cell>
          <cell r="H417">
            <v>0</v>
          </cell>
          <cell r="I417">
            <v>25.16</v>
          </cell>
          <cell r="J417">
            <v>75</v>
          </cell>
          <cell r="K417">
            <v>0</v>
          </cell>
          <cell r="L417">
            <v>0</v>
          </cell>
          <cell r="M417">
            <v>0.99999999999999989</v>
          </cell>
        </row>
        <row r="418">
          <cell r="A418" t="str">
            <v>5_5_3_1</v>
          </cell>
          <cell r="B418">
            <v>11</v>
          </cell>
          <cell r="C418">
            <v>5</v>
          </cell>
          <cell r="D418">
            <v>35</v>
          </cell>
          <cell r="E418" t="str">
            <v>5</v>
          </cell>
          <cell r="F418">
            <v>3</v>
          </cell>
          <cell r="G418">
            <v>1</v>
          </cell>
          <cell r="H418">
            <v>0</v>
          </cell>
          <cell r="I418">
            <v>35.01</v>
          </cell>
          <cell r="J418">
            <v>2.5</v>
          </cell>
          <cell r="K418">
            <v>0</v>
          </cell>
          <cell r="L418">
            <v>0</v>
          </cell>
        </row>
        <row r="419">
          <cell r="A419" t="str">
            <v>5_5_3_2</v>
          </cell>
          <cell r="B419">
            <v>11</v>
          </cell>
          <cell r="C419">
            <v>5</v>
          </cell>
          <cell r="D419">
            <v>35</v>
          </cell>
          <cell r="E419" t="str">
            <v>5</v>
          </cell>
          <cell r="F419">
            <v>3</v>
          </cell>
          <cell r="G419">
            <v>2</v>
          </cell>
          <cell r="H419">
            <v>0</v>
          </cell>
          <cell r="I419">
            <v>35.020000000000003</v>
          </cell>
          <cell r="J419">
            <v>5</v>
          </cell>
          <cell r="K419">
            <v>0</v>
          </cell>
          <cell r="L419">
            <v>0</v>
          </cell>
          <cell r="M419"/>
        </row>
        <row r="420">
          <cell r="A420" t="str">
            <v>5_5_3_3</v>
          </cell>
          <cell r="B420">
            <v>11</v>
          </cell>
          <cell r="C420">
            <v>5</v>
          </cell>
          <cell r="D420">
            <v>35</v>
          </cell>
          <cell r="E420" t="str">
            <v>5</v>
          </cell>
          <cell r="F420">
            <v>3</v>
          </cell>
          <cell r="G420">
            <v>3</v>
          </cell>
          <cell r="H420">
            <v>0</v>
          </cell>
          <cell r="I420">
            <v>35.03</v>
          </cell>
          <cell r="J420">
            <v>10</v>
          </cell>
          <cell r="K420">
            <v>0</v>
          </cell>
          <cell r="L420">
            <v>0</v>
          </cell>
          <cell r="M420"/>
        </row>
        <row r="421">
          <cell r="A421" t="str">
            <v>5_5_3_4</v>
          </cell>
          <cell r="B421">
            <v>11</v>
          </cell>
          <cell r="C421">
            <v>5</v>
          </cell>
          <cell r="D421">
            <v>35</v>
          </cell>
          <cell r="E421" t="str">
            <v>5</v>
          </cell>
          <cell r="F421">
            <v>3</v>
          </cell>
          <cell r="G421">
            <v>4</v>
          </cell>
          <cell r="H421">
            <v>4.7999999999999996E-3</v>
          </cell>
          <cell r="I421">
            <v>35.04</v>
          </cell>
          <cell r="J421">
            <v>15</v>
          </cell>
          <cell r="K421">
            <v>7.1999999999999995E-2</v>
          </cell>
          <cell r="L421">
            <v>2.1765088193951114E-3</v>
          </cell>
          <cell r="M421"/>
        </row>
        <row r="422">
          <cell r="A422" t="str">
            <v>5_5_3_5</v>
          </cell>
          <cell r="B422">
            <v>11</v>
          </cell>
          <cell r="C422">
            <v>5</v>
          </cell>
          <cell r="D422">
            <v>35</v>
          </cell>
          <cell r="E422" t="str">
            <v>5</v>
          </cell>
          <cell r="F422">
            <v>3</v>
          </cell>
          <cell r="G422">
            <v>5</v>
          </cell>
          <cell r="H422">
            <v>6.4699999999999994E-2</v>
          </cell>
          <cell r="I422">
            <v>35.049999999999997</v>
          </cell>
          <cell r="J422">
            <v>20</v>
          </cell>
          <cell r="K422">
            <v>1.2939999999999998</v>
          </cell>
          <cell r="L422">
            <v>3.9116700170795472E-2</v>
          </cell>
          <cell r="M422"/>
        </row>
        <row r="423">
          <cell r="A423" t="str">
            <v>5_5_3_6</v>
          </cell>
          <cell r="B423">
            <v>11</v>
          </cell>
          <cell r="C423">
            <v>5</v>
          </cell>
          <cell r="D423">
            <v>35</v>
          </cell>
          <cell r="E423" t="str">
            <v>5</v>
          </cell>
          <cell r="F423">
            <v>3</v>
          </cell>
          <cell r="G423">
            <v>6</v>
          </cell>
          <cell r="H423">
            <v>0.1142</v>
          </cell>
          <cell r="I423">
            <v>35.06</v>
          </cell>
          <cell r="J423">
            <v>25</v>
          </cell>
          <cell r="K423">
            <v>2.855</v>
          </cell>
          <cell r="L423">
            <v>8.6304620546847816E-2</v>
          </cell>
          <cell r="M423"/>
        </row>
        <row r="424">
          <cell r="A424" t="str">
            <v>5_5_3_7</v>
          </cell>
          <cell r="B424">
            <v>11</v>
          </cell>
          <cell r="C424">
            <v>5</v>
          </cell>
          <cell r="D424">
            <v>35</v>
          </cell>
          <cell r="E424" t="str">
            <v>5</v>
          </cell>
          <cell r="F424">
            <v>3</v>
          </cell>
          <cell r="G424">
            <v>7</v>
          </cell>
          <cell r="H424">
            <v>0.33660000000000001</v>
          </cell>
          <cell r="I424">
            <v>35.07</v>
          </cell>
          <cell r="J424">
            <v>30</v>
          </cell>
          <cell r="K424">
            <v>10.098000000000001</v>
          </cell>
          <cell r="L424">
            <v>0.30525536192016439</v>
          </cell>
          <cell r="M424"/>
        </row>
        <row r="425">
          <cell r="A425" t="str">
            <v>5_5_3_8</v>
          </cell>
          <cell r="B425">
            <v>11</v>
          </cell>
          <cell r="C425">
            <v>5</v>
          </cell>
          <cell r="D425">
            <v>35</v>
          </cell>
          <cell r="E425" t="str">
            <v>5</v>
          </cell>
          <cell r="F425">
            <v>3</v>
          </cell>
          <cell r="G425">
            <v>8</v>
          </cell>
          <cell r="H425">
            <v>0.26390000000000002</v>
          </cell>
          <cell r="I425">
            <v>35.08</v>
          </cell>
          <cell r="J425">
            <v>35</v>
          </cell>
          <cell r="K425">
            <v>9.2365000000000013</v>
          </cell>
          <cell r="L425">
            <v>0.27921282931031877</v>
          </cell>
          <cell r="M425"/>
        </row>
        <row r="426">
          <cell r="A426" t="str">
            <v>5_5_3_9</v>
          </cell>
          <cell r="B426">
            <v>11</v>
          </cell>
          <cell r="C426">
            <v>5</v>
          </cell>
          <cell r="D426">
            <v>35</v>
          </cell>
          <cell r="E426" t="str">
            <v>5</v>
          </cell>
          <cell r="F426">
            <v>3</v>
          </cell>
          <cell r="G426">
            <v>9</v>
          </cell>
          <cell r="H426">
            <v>0.1116</v>
          </cell>
          <cell r="I426">
            <v>35.090000000000003</v>
          </cell>
          <cell r="J426">
            <v>40</v>
          </cell>
          <cell r="K426">
            <v>4.4640000000000004</v>
          </cell>
          <cell r="L426">
            <v>0.13494354680249693</v>
          </cell>
          <cell r="M426"/>
        </row>
        <row r="427">
          <cell r="A427" t="str">
            <v>5_5_3_10</v>
          </cell>
          <cell r="B427">
            <v>11</v>
          </cell>
          <cell r="C427">
            <v>5</v>
          </cell>
          <cell r="D427">
            <v>35</v>
          </cell>
          <cell r="E427" t="str">
            <v>5</v>
          </cell>
          <cell r="F427">
            <v>3</v>
          </cell>
          <cell r="G427">
            <v>10</v>
          </cell>
          <cell r="H427">
            <v>4.4499999999999998E-2</v>
          </cell>
          <cell r="I427">
            <v>35.1</v>
          </cell>
          <cell r="J427">
            <v>45</v>
          </cell>
          <cell r="K427">
            <v>2.0024999999999999</v>
          </cell>
          <cell r="L427">
            <v>6.0534151539426533E-2</v>
          </cell>
          <cell r="M427"/>
        </row>
        <row r="428">
          <cell r="A428" t="str">
            <v>5_5_3_11</v>
          </cell>
          <cell r="B428">
            <v>11</v>
          </cell>
          <cell r="C428">
            <v>5</v>
          </cell>
          <cell r="D428">
            <v>35</v>
          </cell>
          <cell r="E428" t="str">
            <v>5</v>
          </cell>
          <cell r="F428">
            <v>3</v>
          </cell>
          <cell r="G428">
            <v>11</v>
          </cell>
          <cell r="H428">
            <v>4.6100000000000002E-2</v>
          </cell>
          <cell r="I428">
            <v>35.11</v>
          </cell>
          <cell r="J428">
            <v>50</v>
          </cell>
          <cell r="K428">
            <v>2.3050000000000002</v>
          </cell>
          <cell r="L428">
            <v>6.9678511509801838E-2</v>
          </cell>
          <cell r="M428"/>
        </row>
        <row r="429">
          <cell r="A429" t="str">
            <v>5_5_3_12</v>
          </cell>
          <cell r="B429">
            <v>11</v>
          </cell>
          <cell r="C429">
            <v>5</v>
          </cell>
          <cell r="D429">
            <v>35</v>
          </cell>
          <cell r="E429" t="str">
            <v>5</v>
          </cell>
          <cell r="F429">
            <v>3</v>
          </cell>
          <cell r="G429">
            <v>12</v>
          </cell>
          <cell r="H429">
            <v>1.37E-2</v>
          </cell>
          <cell r="I429">
            <v>35.119999999999997</v>
          </cell>
          <cell r="J429">
            <v>55</v>
          </cell>
          <cell r="K429">
            <v>0.75350000000000006</v>
          </cell>
          <cell r="L429">
            <v>2.2777769380753009E-2</v>
          </cell>
          <cell r="M429"/>
        </row>
        <row r="430">
          <cell r="A430" t="str">
            <v>5_5_3_13</v>
          </cell>
          <cell r="B430">
            <v>11</v>
          </cell>
          <cell r="C430">
            <v>5</v>
          </cell>
          <cell r="D430">
            <v>35</v>
          </cell>
          <cell r="E430" t="str">
            <v>5</v>
          </cell>
          <cell r="F430">
            <v>3</v>
          </cell>
          <cell r="G430">
            <v>13</v>
          </cell>
          <cell r="H430">
            <v>0</v>
          </cell>
          <cell r="I430">
            <v>35.130000000000003</v>
          </cell>
          <cell r="J430">
            <v>60</v>
          </cell>
          <cell r="K430">
            <v>0</v>
          </cell>
          <cell r="L430">
            <v>0</v>
          </cell>
          <cell r="M430"/>
        </row>
        <row r="431">
          <cell r="A431" t="str">
            <v>5_5_3_14</v>
          </cell>
          <cell r="B431">
            <v>11</v>
          </cell>
          <cell r="C431">
            <v>5</v>
          </cell>
          <cell r="D431">
            <v>35</v>
          </cell>
          <cell r="E431" t="str">
            <v>5</v>
          </cell>
          <cell r="F431">
            <v>3</v>
          </cell>
          <cell r="G431">
            <v>14</v>
          </cell>
          <cell r="H431">
            <v>0</v>
          </cell>
          <cell r="I431">
            <v>35.14</v>
          </cell>
          <cell r="J431">
            <v>65</v>
          </cell>
          <cell r="K431">
            <v>0</v>
          </cell>
          <cell r="L431">
            <v>0</v>
          </cell>
          <cell r="M431"/>
        </row>
        <row r="432">
          <cell r="A432" t="str">
            <v>5_5_3_15</v>
          </cell>
          <cell r="B432">
            <v>11</v>
          </cell>
          <cell r="C432">
            <v>5</v>
          </cell>
          <cell r="D432">
            <v>35</v>
          </cell>
          <cell r="E432" t="str">
            <v>5</v>
          </cell>
          <cell r="F432">
            <v>3</v>
          </cell>
          <cell r="G432">
            <v>15</v>
          </cell>
          <cell r="H432">
            <v>0</v>
          </cell>
          <cell r="I432">
            <v>35.15</v>
          </cell>
          <cell r="J432">
            <v>70</v>
          </cell>
          <cell r="K432">
            <v>0</v>
          </cell>
          <cell r="L432">
            <v>0</v>
          </cell>
          <cell r="M432"/>
        </row>
        <row r="433">
          <cell r="A433" t="str">
            <v>5_5_3_16</v>
          </cell>
          <cell r="B433">
            <v>11</v>
          </cell>
          <cell r="C433">
            <v>5</v>
          </cell>
          <cell r="D433">
            <v>35</v>
          </cell>
          <cell r="E433" t="str">
            <v>5</v>
          </cell>
          <cell r="F433">
            <v>3</v>
          </cell>
          <cell r="G433">
            <v>16</v>
          </cell>
          <cell r="H433">
            <v>0</v>
          </cell>
          <cell r="I433">
            <v>35.159999999999997</v>
          </cell>
          <cell r="J433">
            <v>75</v>
          </cell>
          <cell r="K433">
            <v>0</v>
          </cell>
          <cell r="L433">
            <v>0</v>
          </cell>
          <cell r="M433">
            <v>0.99999999999999989</v>
          </cell>
        </row>
        <row r="434">
          <cell r="A434" t="str">
            <v>5_5_4_1</v>
          </cell>
          <cell r="B434">
            <v>11</v>
          </cell>
          <cell r="C434">
            <v>5</v>
          </cell>
          <cell r="D434">
            <v>45</v>
          </cell>
          <cell r="E434" t="str">
            <v>5</v>
          </cell>
          <cell r="F434">
            <v>4</v>
          </cell>
          <cell r="G434">
            <v>1</v>
          </cell>
          <cell r="H434">
            <v>0</v>
          </cell>
          <cell r="I434">
            <v>45.01</v>
          </cell>
          <cell r="J434">
            <v>2.5</v>
          </cell>
          <cell r="K434">
            <v>0</v>
          </cell>
          <cell r="L434">
            <v>0</v>
          </cell>
        </row>
        <row r="435">
          <cell r="A435" t="str">
            <v>5_5_4_2</v>
          </cell>
          <cell r="B435">
            <v>11</v>
          </cell>
          <cell r="C435">
            <v>5</v>
          </cell>
          <cell r="D435">
            <v>45</v>
          </cell>
          <cell r="E435" t="str">
            <v>5</v>
          </cell>
          <cell r="F435">
            <v>4</v>
          </cell>
          <cell r="G435">
            <v>2</v>
          </cell>
          <cell r="H435">
            <v>0</v>
          </cell>
          <cell r="I435">
            <v>45.02</v>
          </cell>
          <cell r="J435">
            <v>5</v>
          </cell>
          <cell r="K435">
            <v>0</v>
          </cell>
          <cell r="L435">
            <v>0</v>
          </cell>
          <cell r="M435"/>
        </row>
        <row r="436">
          <cell r="A436" t="str">
            <v>5_5_4_3</v>
          </cell>
          <cell r="B436">
            <v>11</v>
          </cell>
          <cell r="C436">
            <v>5</v>
          </cell>
          <cell r="D436">
            <v>45</v>
          </cell>
          <cell r="E436" t="str">
            <v>5</v>
          </cell>
          <cell r="F436">
            <v>4</v>
          </cell>
          <cell r="G436">
            <v>3</v>
          </cell>
          <cell r="H436">
            <v>0</v>
          </cell>
          <cell r="I436">
            <v>45.03</v>
          </cell>
          <cell r="J436">
            <v>10</v>
          </cell>
          <cell r="K436">
            <v>0</v>
          </cell>
          <cell r="L436">
            <v>0</v>
          </cell>
          <cell r="M436"/>
        </row>
        <row r="437">
          <cell r="A437" t="str">
            <v>5_5_4_4</v>
          </cell>
          <cell r="B437">
            <v>11</v>
          </cell>
          <cell r="C437">
            <v>5</v>
          </cell>
          <cell r="D437">
            <v>45</v>
          </cell>
          <cell r="E437" t="str">
            <v>5</v>
          </cell>
          <cell r="F437">
            <v>4</v>
          </cell>
          <cell r="G437">
            <v>4</v>
          </cell>
          <cell r="H437">
            <v>4.7999999999999996E-3</v>
          </cell>
          <cell r="I437">
            <v>45.04</v>
          </cell>
          <cell r="J437">
            <v>15</v>
          </cell>
          <cell r="K437">
            <v>7.1999999999999995E-2</v>
          </cell>
          <cell r="L437">
            <v>2.1765088193951114E-3</v>
          </cell>
          <cell r="M437"/>
        </row>
        <row r="438">
          <cell r="A438" t="str">
            <v>5_5_4_5</v>
          </cell>
          <cell r="B438">
            <v>11</v>
          </cell>
          <cell r="C438">
            <v>5</v>
          </cell>
          <cell r="D438">
            <v>45</v>
          </cell>
          <cell r="E438" t="str">
            <v>5</v>
          </cell>
          <cell r="F438">
            <v>4</v>
          </cell>
          <cell r="G438">
            <v>5</v>
          </cell>
          <cell r="H438">
            <v>6.4699999999999994E-2</v>
          </cell>
          <cell r="I438">
            <v>45.05</v>
          </cell>
          <cell r="J438">
            <v>20</v>
          </cell>
          <cell r="K438">
            <v>1.2939999999999998</v>
          </cell>
          <cell r="L438">
            <v>3.9116700170795472E-2</v>
          </cell>
          <cell r="M438"/>
        </row>
        <row r="439">
          <cell r="A439" t="str">
            <v>5_5_4_6</v>
          </cell>
          <cell r="B439">
            <v>11</v>
          </cell>
          <cell r="C439">
            <v>5</v>
          </cell>
          <cell r="D439">
            <v>45</v>
          </cell>
          <cell r="E439" t="str">
            <v>5</v>
          </cell>
          <cell r="F439">
            <v>4</v>
          </cell>
          <cell r="G439">
            <v>6</v>
          </cell>
          <cell r="H439">
            <v>0.1142</v>
          </cell>
          <cell r="I439">
            <v>45.06</v>
          </cell>
          <cell r="J439">
            <v>25</v>
          </cell>
          <cell r="K439">
            <v>2.855</v>
          </cell>
          <cell r="L439">
            <v>8.6304620546847816E-2</v>
          </cell>
          <cell r="M439"/>
        </row>
        <row r="440">
          <cell r="A440" t="str">
            <v>5_5_4_7</v>
          </cell>
          <cell r="B440">
            <v>11</v>
          </cell>
          <cell r="C440">
            <v>5</v>
          </cell>
          <cell r="D440">
            <v>45</v>
          </cell>
          <cell r="E440" t="str">
            <v>5</v>
          </cell>
          <cell r="F440">
            <v>4</v>
          </cell>
          <cell r="G440">
            <v>7</v>
          </cell>
          <cell r="H440">
            <v>0.33660000000000001</v>
          </cell>
          <cell r="I440">
            <v>45.07</v>
          </cell>
          <cell r="J440">
            <v>30</v>
          </cell>
          <cell r="K440">
            <v>10.098000000000001</v>
          </cell>
          <cell r="L440">
            <v>0.30525536192016439</v>
          </cell>
          <cell r="M440"/>
        </row>
        <row r="441">
          <cell r="A441" t="str">
            <v>5_5_4_8</v>
          </cell>
          <cell r="B441">
            <v>11</v>
          </cell>
          <cell r="C441">
            <v>5</v>
          </cell>
          <cell r="D441">
            <v>45</v>
          </cell>
          <cell r="E441" t="str">
            <v>5</v>
          </cell>
          <cell r="F441">
            <v>4</v>
          </cell>
          <cell r="G441">
            <v>8</v>
          </cell>
          <cell r="H441">
            <v>0.26390000000000002</v>
          </cell>
          <cell r="I441">
            <v>45.08</v>
          </cell>
          <cell r="J441">
            <v>35</v>
          </cell>
          <cell r="K441">
            <v>9.2365000000000013</v>
          </cell>
          <cell r="L441">
            <v>0.27921282931031877</v>
          </cell>
          <cell r="M441"/>
        </row>
        <row r="442">
          <cell r="A442" t="str">
            <v>5_5_4_9</v>
          </cell>
          <cell r="B442">
            <v>11</v>
          </cell>
          <cell r="C442">
            <v>5</v>
          </cell>
          <cell r="D442">
            <v>45</v>
          </cell>
          <cell r="E442" t="str">
            <v>5</v>
          </cell>
          <cell r="F442">
            <v>4</v>
          </cell>
          <cell r="G442">
            <v>9</v>
          </cell>
          <cell r="H442">
            <v>0.1116</v>
          </cell>
          <cell r="I442">
            <v>45.09</v>
          </cell>
          <cell r="J442">
            <v>40</v>
          </cell>
          <cell r="K442">
            <v>4.4640000000000004</v>
          </cell>
          <cell r="L442">
            <v>0.13494354680249693</v>
          </cell>
          <cell r="M442"/>
        </row>
        <row r="443">
          <cell r="A443" t="str">
            <v>5_5_4_10</v>
          </cell>
          <cell r="B443">
            <v>11</v>
          </cell>
          <cell r="C443">
            <v>5</v>
          </cell>
          <cell r="D443">
            <v>45</v>
          </cell>
          <cell r="E443" t="str">
            <v>5</v>
          </cell>
          <cell r="F443">
            <v>4</v>
          </cell>
          <cell r="G443">
            <v>10</v>
          </cell>
          <cell r="H443">
            <v>4.4499999999999998E-2</v>
          </cell>
          <cell r="I443">
            <v>45.1</v>
          </cell>
          <cell r="J443">
            <v>45</v>
          </cell>
          <cell r="K443">
            <v>2.0024999999999999</v>
          </cell>
          <cell r="L443">
            <v>6.0534151539426533E-2</v>
          </cell>
          <cell r="M443"/>
        </row>
        <row r="444">
          <cell r="A444" t="str">
            <v>5_5_4_11</v>
          </cell>
          <cell r="B444">
            <v>11</v>
          </cell>
          <cell r="C444">
            <v>5</v>
          </cell>
          <cell r="D444">
            <v>45</v>
          </cell>
          <cell r="E444" t="str">
            <v>5</v>
          </cell>
          <cell r="F444">
            <v>4</v>
          </cell>
          <cell r="G444">
            <v>11</v>
          </cell>
          <cell r="H444">
            <v>4.6100000000000002E-2</v>
          </cell>
          <cell r="I444">
            <v>45.11</v>
          </cell>
          <cell r="J444">
            <v>50</v>
          </cell>
          <cell r="K444">
            <v>2.3050000000000002</v>
          </cell>
          <cell r="L444">
            <v>6.9678511509801838E-2</v>
          </cell>
          <cell r="M444"/>
        </row>
        <row r="445">
          <cell r="A445" t="str">
            <v>5_5_4_12</v>
          </cell>
          <cell r="B445">
            <v>11</v>
          </cell>
          <cell r="C445">
            <v>5</v>
          </cell>
          <cell r="D445">
            <v>45</v>
          </cell>
          <cell r="E445" t="str">
            <v>5</v>
          </cell>
          <cell r="F445">
            <v>4</v>
          </cell>
          <cell r="G445">
            <v>12</v>
          </cell>
          <cell r="H445">
            <v>1.37E-2</v>
          </cell>
          <cell r="I445">
            <v>45.12</v>
          </cell>
          <cell r="J445">
            <v>55</v>
          </cell>
          <cell r="K445">
            <v>0.75350000000000006</v>
          </cell>
          <cell r="L445">
            <v>2.2777769380753009E-2</v>
          </cell>
          <cell r="M445"/>
        </row>
        <row r="446">
          <cell r="A446" t="str">
            <v>5_5_4_13</v>
          </cell>
          <cell r="B446">
            <v>11</v>
          </cell>
          <cell r="C446">
            <v>5</v>
          </cell>
          <cell r="D446">
            <v>45</v>
          </cell>
          <cell r="E446" t="str">
            <v>5</v>
          </cell>
          <cell r="F446">
            <v>4</v>
          </cell>
          <cell r="G446">
            <v>13</v>
          </cell>
          <cell r="H446">
            <v>0</v>
          </cell>
          <cell r="I446">
            <v>45.13</v>
          </cell>
          <cell r="J446">
            <v>60</v>
          </cell>
          <cell r="K446">
            <v>0</v>
          </cell>
          <cell r="L446">
            <v>0</v>
          </cell>
          <cell r="M446"/>
        </row>
        <row r="447">
          <cell r="A447" t="str">
            <v>5_5_4_14</v>
          </cell>
          <cell r="B447">
            <v>11</v>
          </cell>
          <cell r="C447">
            <v>5</v>
          </cell>
          <cell r="D447">
            <v>45</v>
          </cell>
          <cell r="E447" t="str">
            <v>5</v>
          </cell>
          <cell r="F447">
            <v>4</v>
          </cell>
          <cell r="G447">
            <v>14</v>
          </cell>
          <cell r="H447">
            <v>0</v>
          </cell>
          <cell r="I447">
            <v>45.14</v>
          </cell>
          <cell r="J447">
            <v>65</v>
          </cell>
          <cell r="K447">
            <v>0</v>
          </cell>
          <cell r="L447">
            <v>0</v>
          </cell>
          <cell r="M447"/>
        </row>
        <row r="448">
          <cell r="A448" t="str">
            <v>5_5_4_15</v>
          </cell>
          <cell r="B448">
            <v>11</v>
          </cell>
          <cell r="C448">
            <v>5</v>
          </cell>
          <cell r="D448">
            <v>45</v>
          </cell>
          <cell r="E448" t="str">
            <v>5</v>
          </cell>
          <cell r="F448">
            <v>4</v>
          </cell>
          <cell r="G448">
            <v>15</v>
          </cell>
          <cell r="H448">
            <v>0</v>
          </cell>
          <cell r="I448">
            <v>45.15</v>
          </cell>
          <cell r="J448">
            <v>70</v>
          </cell>
          <cell r="K448">
            <v>0</v>
          </cell>
          <cell r="L448">
            <v>0</v>
          </cell>
          <cell r="M448"/>
        </row>
        <row r="449">
          <cell r="A449" t="str">
            <v>5_5_4_16</v>
          </cell>
          <cell r="B449">
            <v>11</v>
          </cell>
          <cell r="C449">
            <v>5</v>
          </cell>
          <cell r="D449">
            <v>45</v>
          </cell>
          <cell r="E449" t="str">
            <v>5</v>
          </cell>
          <cell r="F449">
            <v>4</v>
          </cell>
          <cell r="G449">
            <v>16</v>
          </cell>
          <cell r="H449">
            <v>0</v>
          </cell>
          <cell r="I449">
            <v>45.16</v>
          </cell>
          <cell r="J449">
            <v>75</v>
          </cell>
          <cell r="K449">
            <v>0</v>
          </cell>
          <cell r="L449">
            <v>0</v>
          </cell>
          <cell r="M449">
            <v>0.99999999999999989</v>
          </cell>
        </row>
        <row r="450">
          <cell r="A450" t="str">
            <v>5_5_5_1</v>
          </cell>
          <cell r="B450">
            <v>11</v>
          </cell>
          <cell r="C450">
            <v>5</v>
          </cell>
          <cell r="D450">
            <v>55</v>
          </cell>
          <cell r="E450" t="str">
            <v>5</v>
          </cell>
          <cell r="F450">
            <v>5</v>
          </cell>
          <cell r="G450">
            <v>1</v>
          </cell>
          <cell r="H450">
            <v>0</v>
          </cell>
          <cell r="I450">
            <v>55.01</v>
          </cell>
          <cell r="J450">
            <v>2.5</v>
          </cell>
          <cell r="K450">
            <v>0</v>
          </cell>
          <cell r="L450">
            <v>0</v>
          </cell>
        </row>
        <row r="451">
          <cell r="A451" t="str">
            <v>5_5_5_2</v>
          </cell>
          <cell r="B451">
            <v>11</v>
          </cell>
          <cell r="C451">
            <v>5</v>
          </cell>
          <cell r="D451">
            <v>55</v>
          </cell>
          <cell r="E451" t="str">
            <v>5</v>
          </cell>
          <cell r="F451">
            <v>5</v>
          </cell>
          <cell r="G451">
            <v>2</v>
          </cell>
          <cell r="H451">
            <v>0</v>
          </cell>
          <cell r="I451">
            <v>55.02</v>
          </cell>
          <cell r="J451">
            <v>5</v>
          </cell>
          <cell r="K451">
            <v>0</v>
          </cell>
          <cell r="L451">
            <v>0</v>
          </cell>
          <cell r="M451"/>
        </row>
        <row r="452">
          <cell r="A452" t="str">
            <v>5_5_5_3</v>
          </cell>
          <cell r="B452">
            <v>11</v>
          </cell>
          <cell r="C452">
            <v>5</v>
          </cell>
          <cell r="D452">
            <v>55</v>
          </cell>
          <cell r="E452" t="str">
            <v>5</v>
          </cell>
          <cell r="F452">
            <v>5</v>
          </cell>
          <cell r="G452">
            <v>3</v>
          </cell>
          <cell r="H452">
            <v>0</v>
          </cell>
          <cell r="I452">
            <v>55.03</v>
          </cell>
          <cell r="J452">
            <v>10</v>
          </cell>
          <cell r="K452">
            <v>0</v>
          </cell>
          <cell r="L452">
            <v>0</v>
          </cell>
          <cell r="M452"/>
        </row>
        <row r="453">
          <cell r="A453" t="str">
            <v>5_5_5_4</v>
          </cell>
          <cell r="B453">
            <v>11</v>
          </cell>
          <cell r="C453">
            <v>5</v>
          </cell>
          <cell r="D453">
            <v>55</v>
          </cell>
          <cell r="E453" t="str">
            <v>5</v>
          </cell>
          <cell r="F453">
            <v>5</v>
          </cell>
          <cell r="G453">
            <v>4</v>
          </cell>
          <cell r="H453">
            <v>4.7999999999999996E-3</v>
          </cell>
          <cell r="I453">
            <v>55.04</v>
          </cell>
          <cell r="J453">
            <v>15</v>
          </cell>
          <cell r="K453">
            <v>7.1999999999999995E-2</v>
          </cell>
          <cell r="L453">
            <v>2.1765088193951114E-3</v>
          </cell>
          <cell r="M453"/>
        </row>
        <row r="454">
          <cell r="A454" t="str">
            <v>5_5_5_5</v>
          </cell>
          <cell r="B454">
            <v>11</v>
          </cell>
          <cell r="C454">
            <v>5</v>
          </cell>
          <cell r="D454">
            <v>55</v>
          </cell>
          <cell r="E454" t="str">
            <v>5</v>
          </cell>
          <cell r="F454">
            <v>5</v>
          </cell>
          <cell r="G454">
            <v>5</v>
          </cell>
          <cell r="H454">
            <v>6.4699999999999994E-2</v>
          </cell>
          <cell r="I454">
            <v>55.05</v>
          </cell>
          <cell r="J454">
            <v>20</v>
          </cell>
          <cell r="K454">
            <v>1.2939999999999998</v>
          </cell>
          <cell r="L454">
            <v>3.9116700170795472E-2</v>
          </cell>
          <cell r="M454"/>
        </row>
        <row r="455">
          <cell r="A455" t="str">
            <v>5_5_5_6</v>
          </cell>
          <cell r="B455">
            <v>11</v>
          </cell>
          <cell r="C455">
            <v>5</v>
          </cell>
          <cell r="D455">
            <v>55</v>
          </cell>
          <cell r="E455" t="str">
            <v>5</v>
          </cell>
          <cell r="F455">
            <v>5</v>
          </cell>
          <cell r="G455">
            <v>6</v>
          </cell>
          <cell r="H455">
            <v>0.1142</v>
          </cell>
          <cell r="I455">
            <v>55.06</v>
          </cell>
          <cell r="J455">
            <v>25</v>
          </cell>
          <cell r="K455">
            <v>2.855</v>
          </cell>
          <cell r="L455">
            <v>8.6304620546847816E-2</v>
          </cell>
          <cell r="M455"/>
        </row>
        <row r="456">
          <cell r="A456" t="str">
            <v>5_5_5_7</v>
          </cell>
          <cell r="B456">
            <v>11</v>
          </cell>
          <cell r="C456">
            <v>5</v>
          </cell>
          <cell r="D456">
            <v>55</v>
          </cell>
          <cell r="E456" t="str">
            <v>5</v>
          </cell>
          <cell r="F456">
            <v>5</v>
          </cell>
          <cell r="G456">
            <v>7</v>
          </cell>
          <cell r="H456">
            <v>0.33660000000000001</v>
          </cell>
          <cell r="I456">
            <v>55.07</v>
          </cell>
          <cell r="J456">
            <v>30</v>
          </cell>
          <cell r="K456">
            <v>10.098000000000001</v>
          </cell>
          <cell r="L456">
            <v>0.30525536192016439</v>
          </cell>
          <cell r="M456"/>
        </row>
        <row r="457">
          <cell r="A457" t="str">
            <v>5_5_5_8</v>
          </cell>
          <cell r="B457">
            <v>11</v>
          </cell>
          <cell r="C457">
            <v>5</v>
          </cell>
          <cell r="D457">
            <v>55</v>
          </cell>
          <cell r="E457" t="str">
            <v>5</v>
          </cell>
          <cell r="F457">
            <v>5</v>
          </cell>
          <cell r="G457">
            <v>8</v>
          </cell>
          <cell r="H457">
            <v>0.26390000000000002</v>
          </cell>
          <cell r="I457">
            <v>55.08</v>
          </cell>
          <cell r="J457">
            <v>35</v>
          </cell>
          <cell r="K457">
            <v>9.2365000000000013</v>
          </cell>
          <cell r="L457">
            <v>0.27921282931031877</v>
          </cell>
          <cell r="M457"/>
        </row>
        <row r="458">
          <cell r="A458" t="str">
            <v>5_5_5_9</v>
          </cell>
          <cell r="B458">
            <v>11</v>
          </cell>
          <cell r="C458">
            <v>5</v>
          </cell>
          <cell r="D458">
            <v>55</v>
          </cell>
          <cell r="E458" t="str">
            <v>5</v>
          </cell>
          <cell r="F458">
            <v>5</v>
          </cell>
          <cell r="G458">
            <v>9</v>
          </cell>
          <cell r="H458">
            <v>0.1116</v>
          </cell>
          <cell r="I458">
            <v>55.09</v>
          </cell>
          <cell r="J458">
            <v>40</v>
          </cell>
          <cell r="K458">
            <v>4.4640000000000004</v>
          </cell>
          <cell r="L458">
            <v>0.13494354680249693</v>
          </cell>
          <cell r="M458"/>
        </row>
        <row r="459">
          <cell r="A459" t="str">
            <v>5_5_5_10</v>
          </cell>
          <cell r="B459">
            <v>11</v>
          </cell>
          <cell r="C459">
            <v>5</v>
          </cell>
          <cell r="D459">
            <v>55</v>
          </cell>
          <cell r="E459" t="str">
            <v>5</v>
          </cell>
          <cell r="F459">
            <v>5</v>
          </cell>
          <cell r="G459">
            <v>10</v>
          </cell>
          <cell r="H459">
            <v>4.4499999999999998E-2</v>
          </cell>
          <cell r="I459">
            <v>55.1</v>
          </cell>
          <cell r="J459">
            <v>45</v>
          </cell>
          <cell r="K459">
            <v>2.0024999999999999</v>
          </cell>
          <cell r="L459">
            <v>6.0534151539426533E-2</v>
          </cell>
          <cell r="M459"/>
        </row>
        <row r="460">
          <cell r="A460" t="str">
            <v>5_5_5_11</v>
          </cell>
          <cell r="B460">
            <v>11</v>
          </cell>
          <cell r="C460">
            <v>5</v>
          </cell>
          <cell r="D460">
            <v>55</v>
          </cell>
          <cell r="E460" t="str">
            <v>5</v>
          </cell>
          <cell r="F460">
            <v>5</v>
          </cell>
          <cell r="G460">
            <v>11</v>
          </cell>
          <cell r="H460">
            <v>4.6100000000000002E-2</v>
          </cell>
          <cell r="I460">
            <v>55.11</v>
          </cell>
          <cell r="J460">
            <v>50</v>
          </cell>
          <cell r="K460">
            <v>2.3050000000000002</v>
          </cell>
          <cell r="L460">
            <v>6.9678511509801838E-2</v>
          </cell>
          <cell r="M460"/>
        </row>
        <row r="461">
          <cell r="A461" t="str">
            <v>5_5_5_12</v>
          </cell>
          <cell r="B461">
            <v>11</v>
          </cell>
          <cell r="C461">
            <v>5</v>
          </cell>
          <cell r="D461">
            <v>55</v>
          </cell>
          <cell r="E461" t="str">
            <v>5</v>
          </cell>
          <cell r="F461">
            <v>5</v>
          </cell>
          <cell r="G461">
            <v>12</v>
          </cell>
          <cell r="H461">
            <v>1.37E-2</v>
          </cell>
          <cell r="I461">
            <v>55.12</v>
          </cell>
          <cell r="J461">
            <v>55</v>
          </cell>
          <cell r="K461">
            <v>0.75350000000000006</v>
          </cell>
          <cell r="L461">
            <v>2.2777769380753009E-2</v>
          </cell>
          <cell r="M461"/>
        </row>
        <row r="462">
          <cell r="A462" t="str">
            <v>5_5_5_13</v>
          </cell>
          <cell r="B462">
            <v>11</v>
          </cell>
          <cell r="C462">
            <v>5</v>
          </cell>
          <cell r="D462">
            <v>55</v>
          </cell>
          <cell r="E462" t="str">
            <v>5</v>
          </cell>
          <cell r="F462">
            <v>5</v>
          </cell>
          <cell r="G462">
            <v>13</v>
          </cell>
          <cell r="H462">
            <v>0</v>
          </cell>
          <cell r="I462">
            <v>55.13</v>
          </cell>
          <cell r="J462">
            <v>60</v>
          </cell>
          <cell r="K462">
            <v>0</v>
          </cell>
          <cell r="L462">
            <v>0</v>
          </cell>
          <cell r="M462"/>
        </row>
        <row r="463">
          <cell r="A463" t="str">
            <v>5_5_5_14</v>
          </cell>
          <cell r="B463">
            <v>11</v>
          </cell>
          <cell r="C463">
            <v>5</v>
          </cell>
          <cell r="D463">
            <v>55</v>
          </cell>
          <cell r="E463" t="str">
            <v>5</v>
          </cell>
          <cell r="F463">
            <v>5</v>
          </cell>
          <cell r="G463">
            <v>14</v>
          </cell>
          <cell r="H463">
            <v>0</v>
          </cell>
          <cell r="I463">
            <v>55.14</v>
          </cell>
          <cell r="J463">
            <v>65</v>
          </cell>
          <cell r="K463">
            <v>0</v>
          </cell>
          <cell r="L463">
            <v>0</v>
          </cell>
          <cell r="M463"/>
        </row>
        <row r="464">
          <cell r="A464" t="str">
            <v>5_5_5_15</v>
          </cell>
          <cell r="B464">
            <v>11</v>
          </cell>
          <cell r="C464">
            <v>5</v>
          </cell>
          <cell r="D464">
            <v>55</v>
          </cell>
          <cell r="E464" t="str">
            <v>5</v>
          </cell>
          <cell r="F464">
            <v>5</v>
          </cell>
          <cell r="G464">
            <v>15</v>
          </cell>
          <cell r="H464">
            <v>0</v>
          </cell>
          <cell r="I464">
            <v>55.15</v>
          </cell>
          <cell r="J464">
            <v>70</v>
          </cell>
          <cell r="K464">
            <v>0</v>
          </cell>
          <cell r="L464">
            <v>0</v>
          </cell>
          <cell r="M464"/>
        </row>
        <row r="465">
          <cell r="A465" t="str">
            <v>5_5_5_16</v>
          </cell>
          <cell r="B465">
            <v>11</v>
          </cell>
          <cell r="C465">
            <v>5</v>
          </cell>
          <cell r="D465">
            <v>55</v>
          </cell>
          <cell r="E465" t="str">
            <v>5</v>
          </cell>
          <cell r="F465">
            <v>5</v>
          </cell>
          <cell r="G465">
            <v>16</v>
          </cell>
          <cell r="H465">
            <v>0</v>
          </cell>
          <cell r="I465">
            <v>55.16</v>
          </cell>
          <cell r="J465">
            <v>75</v>
          </cell>
          <cell r="K465">
            <v>0</v>
          </cell>
          <cell r="L465">
            <v>0</v>
          </cell>
          <cell r="M465">
            <v>0.99999999999999989</v>
          </cell>
        </row>
        <row r="466">
          <cell r="A466" t="str">
            <v>5_5_6_1</v>
          </cell>
          <cell r="B466">
            <v>11</v>
          </cell>
          <cell r="C466">
            <v>5</v>
          </cell>
          <cell r="D466">
            <v>65</v>
          </cell>
          <cell r="E466" t="str">
            <v>5</v>
          </cell>
          <cell r="F466">
            <v>6</v>
          </cell>
          <cell r="G466">
            <v>1</v>
          </cell>
          <cell r="H466">
            <v>0</v>
          </cell>
          <cell r="I466">
            <v>65.010000000000005</v>
          </cell>
          <cell r="J466">
            <v>2.5</v>
          </cell>
          <cell r="K466">
            <v>0</v>
          </cell>
          <cell r="L466">
            <v>0</v>
          </cell>
        </row>
        <row r="467">
          <cell r="A467" t="str">
            <v>5_5_6_2</v>
          </cell>
          <cell r="B467">
            <v>11</v>
          </cell>
          <cell r="C467">
            <v>5</v>
          </cell>
          <cell r="D467">
            <v>65</v>
          </cell>
          <cell r="E467" t="str">
            <v>5</v>
          </cell>
          <cell r="F467">
            <v>6</v>
          </cell>
          <cell r="G467">
            <v>2</v>
          </cell>
          <cell r="H467">
            <v>7.1999999999999998E-3</v>
          </cell>
          <cell r="I467">
            <v>65.02</v>
          </cell>
          <cell r="J467">
            <v>5</v>
          </cell>
          <cell r="K467">
            <v>3.5999999999999997E-2</v>
          </cell>
          <cell r="L467">
            <v>1.2111832587558455E-3</v>
          </cell>
          <cell r="M467"/>
        </row>
        <row r="468">
          <cell r="A468" t="str">
            <v>5_5_6_3</v>
          </cell>
          <cell r="B468">
            <v>11</v>
          </cell>
          <cell r="C468">
            <v>5</v>
          </cell>
          <cell r="D468">
            <v>65</v>
          </cell>
          <cell r="E468" t="str">
            <v>5</v>
          </cell>
          <cell r="F468">
            <v>6</v>
          </cell>
          <cell r="G468">
            <v>3</v>
          </cell>
          <cell r="H468">
            <v>7.0000000000000001E-3</v>
          </cell>
          <cell r="I468">
            <v>65.03</v>
          </cell>
          <cell r="J468">
            <v>10</v>
          </cell>
          <cell r="K468">
            <v>7.0000000000000007E-2</v>
          </cell>
          <cell r="L468">
            <v>2.3550785586919222E-3</v>
          </cell>
          <cell r="M468"/>
        </row>
        <row r="469">
          <cell r="A469" t="str">
            <v>5_5_6_4</v>
          </cell>
          <cell r="B469">
            <v>11</v>
          </cell>
          <cell r="C469">
            <v>5</v>
          </cell>
          <cell r="D469">
            <v>65</v>
          </cell>
          <cell r="E469" t="str">
            <v>5</v>
          </cell>
          <cell r="F469">
            <v>6</v>
          </cell>
          <cell r="G469">
            <v>4</v>
          </cell>
          <cell r="H469">
            <v>2.52E-2</v>
          </cell>
          <cell r="I469">
            <v>65.040000000000006</v>
          </cell>
          <cell r="J469">
            <v>15</v>
          </cell>
          <cell r="K469">
            <v>0.378</v>
          </cell>
          <cell r="L469">
            <v>1.2717424216936378E-2</v>
          </cell>
          <cell r="M469"/>
        </row>
        <row r="470">
          <cell r="A470" t="str">
            <v>5_5_6_5</v>
          </cell>
          <cell r="B470">
            <v>11</v>
          </cell>
          <cell r="C470">
            <v>5</v>
          </cell>
          <cell r="D470">
            <v>65</v>
          </cell>
          <cell r="E470" t="str">
            <v>5</v>
          </cell>
          <cell r="F470">
            <v>6</v>
          </cell>
          <cell r="G470">
            <v>5</v>
          </cell>
          <cell r="H470">
            <v>9.5299999999999996E-2</v>
          </cell>
          <cell r="I470">
            <v>65.05</v>
          </cell>
          <cell r="J470">
            <v>20</v>
          </cell>
          <cell r="K470">
            <v>1.9059999999999999</v>
          </cell>
          <cell r="L470">
            <v>6.4125424755240037E-2</v>
          </cell>
          <cell r="M470"/>
        </row>
        <row r="471">
          <cell r="A471" t="str">
            <v>5_5_6_6</v>
          </cell>
          <cell r="B471">
            <v>11</v>
          </cell>
          <cell r="C471">
            <v>5</v>
          </cell>
          <cell r="D471">
            <v>65</v>
          </cell>
          <cell r="E471" t="str">
            <v>5</v>
          </cell>
          <cell r="F471">
            <v>6</v>
          </cell>
          <cell r="G471">
            <v>6</v>
          </cell>
          <cell r="H471">
            <v>0.21149999999999999</v>
          </cell>
          <cell r="I471">
            <v>65.06</v>
          </cell>
          <cell r="J471">
            <v>25</v>
          </cell>
          <cell r="K471">
            <v>5.2874999999999996</v>
          </cell>
          <cell r="L471">
            <v>0.1778925411297648</v>
          </cell>
          <cell r="M471"/>
        </row>
        <row r="472">
          <cell r="A472" t="str">
            <v>5_5_6_7</v>
          </cell>
          <cell r="B472">
            <v>11</v>
          </cell>
          <cell r="C472">
            <v>5</v>
          </cell>
          <cell r="D472">
            <v>65</v>
          </cell>
          <cell r="E472" t="str">
            <v>5</v>
          </cell>
          <cell r="F472">
            <v>6</v>
          </cell>
          <cell r="G472">
            <v>7</v>
          </cell>
          <cell r="H472">
            <v>0.37890000000000001</v>
          </cell>
          <cell r="I472">
            <v>65.069999999999993</v>
          </cell>
          <cell r="J472">
            <v>30</v>
          </cell>
          <cell r="K472">
            <v>11.367000000000001</v>
          </cell>
          <cell r="L472">
            <v>0.38243111395215829</v>
          </cell>
          <cell r="M472"/>
        </row>
        <row r="473">
          <cell r="A473" t="str">
            <v>5_5_6_8</v>
          </cell>
          <cell r="B473">
            <v>11</v>
          </cell>
          <cell r="C473">
            <v>5</v>
          </cell>
          <cell r="D473">
            <v>65</v>
          </cell>
          <cell r="E473" t="str">
            <v>5</v>
          </cell>
          <cell r="F473">
            <v>6</v>
          </cell>
          <cell r="G473">
            <v>8</v>
          </cell>
          <cell r="H473">
            <v>0.1623</v>
          </cell>
          <cell r="I473">
            <v>65.08</v>
          </cell>
          <cell r="J473">
            <v>35</v>
          </cell>
          <cell r="K473">
            <v>5.6805000000000003</v>
          </cell>
          <cell r="L473">
            <v>0.19111462503784948</v>
          </cell>
          <cell r="M473"/>
        </row>
        <row r="474">
          <cell r="A474" t="str">
            <v>5_5_6_9</v>
          </cell>
          <cell r="B474">
            <v>11</v>
          </cell>
          <cell r="C474">
            <v>5</v>
          </cell>
          <cell r="D474">
            <v>65</v>
          </cell>
          <cell r="E474" t="str">
            <v>5</v>
          </cell>
          <cell r="F474">
            <v>6</v>
          </cell>
          <cell r="G474">
            <v>9</v>
          </cell>
          <cell r="H474">
            <v>5.7099999999999998E-2</v>
          </cell>
          <cell r="I474">
            <v>65.09</v>
          </cell>
          <cell r="J474">
            <v>40</v>
          </cell>
          <cell r="K474">
            <v>2.2839999999999998</v>
          </cell>
          <cell r="L474">
            <v>7.6842848972176414E-2</v>
          </cell>
          <cell r="M474"/>
        </row>
        <row r="475">
          <cell r="A475" t="str">
            <v>5_5_6_10</v>
          </cell>
          <cell r="B475">
            <v>11</v>
          </cell>
          <cell r="C475">
            <v>5</v>
          </cell>
          <cell r="D475">
            <v>65</v>
          </cell>
          <cell r="E475" t="str">
            <v>5</v>
          </cell>
          <cell r="F475">
            <v>6</v>
          </cell>
          <cell r="G475">
            <v>10</v>
          </cell>
          <cell r="H475">
            <v>2.12E-2</v>
          </cell>
          <cell r="I475">
            <v>65.099999999999994</v>
          </cell>
          <cell r="J475">
            <v>45</v>
          </cell>
          <cell r="K475">
            <v>0.95399999999999996</v>
          </cell>
          <cell r="L475">
            <v>3.2096356357029905E-2</v>
          </cell>
          <cell r="M475"/>
        </row>
        <row r="476">
          <cell r="A476" t="str">
            <v>5_5_6_11</v>
          </cell>
          <cell r="B476">
            <v>11</v>
          </cell>
          <cell r="C476">
            <v>5</v>
          </cell>
          <cell r="D476">
            <v>65</v>
          </cell>
          <cell r="E476" t="str">
            <v>5</v>
          </cell>
          <cell r="F476">
            <v>6</v>
          </cell>
          <cell r="G476">
            <v>11</v>
          </cell>
          <cell r="H476">
            <v>2.53E-2</v>
          </cell>
          <cell r="I476">
            <v>65.11</v>
          </cell>
          <cell r="J476">
            <v>50</v>
          </cell>
          <cell r="K476">
            <v>1.2649999999999999</v>
          </cell>
          <cell r="L476">
            <v>4.2559633953504011E-2</v>
          </cell>
          <cell r="M476"/>
        </row>
        <row r="477">
          <cell r="A477" t="str">
            <v>5_5_6_12</v>
          </cell>
          <cell r="B477">
            <v>11</v>
          </cell>
          <cell r="C477">
            <v>5</v>
          </cell>
          <cell r="D477">
            <v>65</v>
          </cell>
          <cell r="E477" t="str">
            <v>5</v>
          </cell>
          <cell r="F477">
            <v>6</v>
          </cell>
          <cell r="G477">
            <v>12</v>
          </cell>
          <cell r="H477">
            <v>8.9999999999999993E-3</v>
          </cell>
          <cell r="I477">
            <v>65.12</v>
          </cell>
          <cell r="J477">
            <v>55</v>
          </cell>
          <cell r="K477">
            <v>0.49499999999999994</v>
          </cell>
          <cell r="L477">
            <v>1.6653769807892873E-2</v>
          </cell>
          <cell r="M477"/>
        </row>
        <row r="478">
          <cell r="A478" t="str">
            <v>5_5_6_13</v>
          </cell>
          <cell r="B478">
            <v>11</v>
          </cell>
          <cell r="C478">
            <v>5</v>
          </cell>
          <cell r="D478">
            <v>65</v>
          </cell>
          <cell r="E478" t="str">
            <v>5</v>
          </cell>
          <cell r="F478">
            <v>6</v>
          </cell>
          <cell r="G478">
            <v>13</v>
          </cell>
          <cell r="H478">
            <v>0</v>
          </cell>
          <cell r="I478">
            <v>65.13</v>
          </cell>
          <cell r="J478">
            <v>60</v>
          </cell>
          <cell r="K478">
            <v>0</v>
          </cell>
          <cell r="L478">
            <v>0</v>
          </cell>
          <cell r="M478"/>
        </row>
        <row r="479">
          <cell r="A479" t="str">
            <v>5_5_6_14</v>
          </cell>
          <cell r="B479">
            <v>11</v>
          </cell>
          <cell r="C479">
            <v>5</v>
          </cell>
          <cell r="D479">
            <v>65</v>
          </cell>
          <cell r="E479" t="str">
            <v>5</v>
          </cell>
          <cell r="F479">
            <v>6</v>
          </cell>
          <cell r="G479">
            <v>14</v>
          </cell>
          <cell r="H479">
            <v>0</v>
          </cell>
          <cell r="I479">
            <v>65.14</v>
          </cell>
          <cell r="J479">
            <v>65</v>
          </cell>
          <cell r="K479">
            <v>0</v>
          </cell>
          <cell r="L479">
            <v>0</v>
          </cell>
          <cell r="M479"/>
        </row>
        <row r="480">
          <cell r="A480" t="str">
            <v>5_5_6_15</v>
          </cell>
          <cell r="B480">
            <v>11</v>
          </cell>
          <cell r="C480">
            <v>5</v>
          </cell>
          <cell r="D480">
            <v>65</v>
          </cell>
          <cell r="E480" t="str">
            <v>5</v>
          </cell>
          <cell r="F480">
            <v>6</v>
          </cell>
          <cell r="G480">
            <v>15</v>
          </cell>
          <cell r="H480">
            <v>0</v>
          </cell>
          <cell r="I480">
            <v>65.150000000000006</v>
          </cell>
          <cell r="J480">
            <v>70</v>
          </cell>
          <cell r="K480">
            <v>0</v>
          </cell>
          <cell r="L480">
            <v>0</v>
          </cell>
          <cell r="M480"/>
        </row>
        <row r="481">
          <cell r="A481" t="str">
            <v>5_5_6_16</v>
          </cell>
          <cell r="B481">
            <v>11</v>
          </cell>
          <cell r="C481">
            <v>5</v>
          </cell>
          <cell r="D481">
            <v>65</v>
          </cell>
          <cell r="E481" t="str">
            <v>5</v>
          </cell>
          <cell r="F481">
            <v>6</v>
          </cell>
          <cell r="G481">
            <v>16</v>
          </cell>
          <cell r="H481">
            <v>0</v>
          </cell>
          <cell r="I481">
            <v>65.16</v>
          </cell>
          <cell r="J481">
            <v>75</v>
          </cell>
          <cell r="K481">
            <v>0</v>
          </cell>
          <cell r="L481">
            <v>0</v>
          </cell>
          <cell r="M481">
            <v>1</v>
          </cell>
        </row>
        <row r="482">
          <cell r="A482" t="str">
            <v>5_5_7_1</v>
          </cell>
          <cell r="B482">
            <v>11</v>
          </cell>
          <cell r="C482">
            <v>5</v>
          </cell>
          <cell r="D482">
            <v>75</v>
          </cell>
          <cell r="E482" t="str">
            <v>5</v>
          </cell>
          <cell r="F482">
            <v>7</v>
          </cell>
          <cell r="G482">
            <v>1</v>
          </cell>
          <cell r="H482">
            <v>0</v>
          </cell>
          <cell r="I482">
            <v>75.010000000000005</v>
          </cell>
          <cell r="J482">
            <v>2.5</v>
          </cell>
          <cell r="K482">
            <v>0</v>
          </cell>
          <cell r="L482">
            <v>0</v>
          </cell>
        </row>
        <row r="483">
          <cell r="A483" t="str">
            <v>5_5_7_2</v>
          </cell>
          <cell r="B483">
            <v>11</v>
          </cell>
          <cell r="C483">
            <v>5</v>
          </cell>
          <cell r="D483">
            <v>75</v>
          </cell>
          <cell r="E483" t="str">
            <v>5</v>
          </cell>
          <cell r="F483">
            <v>7</v>
          </cell>
          <cell r="G483">
            <v>2</v>
          </cell>
          <cell r="H483">
            <v>7.1999999999999998E-3</v>
          </cell>
          <cell r="I483">
            <v>75.02</v>
          </cell>
          <cell r="J483">
            <v>5</v>
          </cell>
          <cell r="K483">
            <v>3.5999999999999997E-2</v>
          </cell>
          <cell r="L483">
            <v>1.2111832587558455E-3</v>
          </cell>
          <cell r="M483"/>
        </row>
        <row r="484">
          <cell r="A484" t="str">
            <v>5_5_7_3</v>
          </cell>
          <cell r="B484">
            <v>11</v>
          </cell>
          <cell r="C484">
            <v>5</v>
          </cell>
          <cell r="D484">
            <v>75</v>
          </cell>
          <cell r="E484" t="str">
            <v>5</v>
          </cell>
          <cell r="F484">
            <v>7</v>
          </cell>
          <cell r="G484">
            <v>3</v>
          </cell>
          <cell r="H484">
            <v>7.0000000000000001E-3</v>
          </cell>
          <cell r="I484">
            <v>75.03</v>
          </cell>
          <cell r="J484">
            <v>10</v>
          </cell>
          <cell r="K484">
            <v>7.0000000000000007E-2</v>
          </cell>
          <cell r="L484">
            <v>2.3550785586919222E-3</v>
          </cell>
          <cell r="M484"/>
        </row>
        <row r="485">
          <cell r="A485" t="str">
            <v>5_5_7_4</v>
          </cell>
          <cell r="B485">
            <v>11</v>
          </cell>
          <cell r="C485">
            <v>5</v>
          </cell>
          <cell r="D485">
            <v>75</v>
          </cell>
          <cell r="E485" t="str">
            <v>5</v>
          </cell>
          <cell r="F485">
            <v>7</v>
          </cell>
          <cell r="G485">
            <v>4</v>
          </cell>
          <cell r="H485">
            <v>2.52E-2</v>
          </cell>
          <cell r="I485">
            <v>75.040000000000006</v>
          </cell>
          <cell r="J485">
            <v>15</v>
          </cell>
          <cell r="K485">
            <v>0.378</v>
          </cell>
          <cell r="L485">
            <v>1.2717424216936378E-2</v>
          </cell>
          <cell r="M485"/>
        </row>
        <row r="486">
          <cell r="A486" t="str">
            <v>5_5_7_5</v>
          </cell>
          <cell r="B486">
            <v>11</v>
          </cell>
          <cell r="C486">
            <v>5</v>
          </cell>
          <cell r="D486">
            <v>75</v>
          </cell>
          <cell r="E486" t="str">
            <v>5</v>
          </cell>
          <cell r="F486">
            <v>7</v>
          </cell>
          <cell r="G486">
            <v>5</v>
          </cell>
          <cell r="H486">
            <v>9.5299999999999996E-2</v>
          </cell>
          <cell r="I486">
            <v>75.05</v>
          </cell>
          <cell r="J486">
            <v>20</v>
          </cell>
          <cell r="K486">
            <v>1.9059999999999999</v>
          </cell>
          <cell r="L486">
            <v>6.4125424755240037E-2</v>
          </cell>
          <cell r="M486"/>
        </row>
        <row r="487">
          <cell r="A487" t="str">
            <v>5_5_7_6</v>
          </cell>
          <cell r="B487">
            <v>11</v>
          </cell>
          <cell r="C487">
            <v>5</v>
          </cell>
          <cell r="D487">
            <v>75</v>
          </cell>
          <cell r="E487" t="str">
            <v>5</v>
          </cell>
          <cell r="F487">
            <v>7</v>
          </cell>
          <cell r="G487">
            <v>6</v>
          </cell>
          <cell r="H487">
            <v>0.21149999999999999</v>
          </cell>
          <cell r="I487">
            <v>75.06</v>
          </cell>
          <cell r="J487">
            <v>25</v>
          </cell>
          <cell r="K487">
            <v>5.2874999999999996</v>
          </cell>
          <cell r="L487">
            <v>0.1778925411297648</v>
          </cell>
          <cell r="M487"/>
        </row>
        <row r="488">
          <cell r="A488" t="str">
            <v>5_5_7_7</v>
          </cell>
          <cell r="B488">
            <v>11</v>
          </cell>
          <cell r="C488">
            <v>5</v>
          </cell>
          <cell r="D488">
            <v>75</v>
          </cell>
          <cell r="E488" t="str">
            <v>5</v>
          </cell>
          <cell r="F488">
            <v>7</v>
          </cell>
          <cell r="G488">
            <v>7</v>
          </cell>
          <cell r="H488">
            <v>0.37890000000000001</v>
          </cell>
          <cell r="I488">
            <v>75.069999999999993</v>
          </cell>
          <cell r="J488">
            <v>30</v>
          </cell>
          <cell r="K488">
            <v>11.367000000000001</v>
          </cell>
          <cell r="L488">
            <v>0.38243111395215829</v>
          </cell>
          <cell r="M488"/>
        </row>
        <row r="489">
          <cell r="A489" t="str">
            <v>5_5_7_8</v>
          </cell>
          <cell r="B489">
            <v>11</v>
          </cell>
          <cell r="C489">
            <v>5</v>
          </cell>
          <cell r="D489">
            <v>75</v>
          </cell>
          <cell r="E489" t="str">
            <v>5</v>
          </cell>
          <cell r="F489">
            <v>7</v>
          </cell>
          <cell r="G489">
            <v>8</v>
          </cell>
          <cell r="H489">
            <v>0.1623</v>
          </cell>
          <cell r="I489">
            <v>75.08</v>
          </cell>
          <cell r="J489">
            <v>35</v>
          </cell>
          <cell r="K489">
            <v>5.6805000000000003</v>
          </cell>
          <cell r="L489">
            <v>0.19111462503784948</v>
          </cell>
          <cell r="M489"/>
        </row>
        <row r="490">
          <cell r="A490" t="str">
            <v>5_5_7_9</v>
          </cell>
          <cell r="B490">
            <v>11</v>
          </cell>
          <cell r="C490">
            <v>5</v>
          </cell>
          <cell r="D490">
            <v>75</v>
          </cell>
          <cell r="E490" t="str">
            <v>5</v>
          </cell>
          <cell r="F490">
            <v>7</v>
          </cell>
          <cell r="G490">
            <v>9</v>
          </cell>
          <cell r="H490">
            <v>5.7099999999999998E-2</v>
          </cell>
          <cell r="I490">
            <v>75.09</v>
          </cell>
          <cell r="J490">
            <v>40</v>
          </cell>
          <cell r="K490">
            <v>2.2839999999999998</v>
          </cell>
          <cell r="L490">
            <v>7.6842848972176414E-2</v>
          </cell>
          <cell r="M490"/>
        </row>
        <row r="491">
          <cell r="A491" t="str">
            <v>5_5_7_10</v>
          </cell>
          <cell r="B491">
            <v>11</v>
          </cell>
          <cell r="C491">
            <v>5</v>
          </cell>
          <cell r="D491">
            <v>75</v>
          </cell>
          <cell r="E491" t="str">
            <v>5</v>
          </cell>
          <cell r="F491">
            <v>7</v>
          </cell>
          <cell r="G491">
            <v>10</v>
          </cell>
          <cell r="H491">
            <v>2.12E-2</v>
          </cell>
          <cell r="I491">
            <v>75.099999999999994</v>
          </cell>
          <cell r="J491">
            <v>45</v>
          </cell>
          <cell r="K491">
            <v>0.95399999999999996</v>
          </cell>
          <cell r="L491">
            <v>3.2096356357029905E-2</v>
          </cell>
          <cell r="M491"/>
        </row>
        <row r="492">
          <cell r="A492" t="str">
            <v>5_5_7_11</v>
          </cell>
          <cell r="B492">
            <v>11</v>
          </cell>
          <cell r="C492">
            <v>5</v>
          </cell>
          <cell r="D492">
            <v>75</v>
          </cell>
          <cell r="E492" t="str">
            <v>5</v>
          </cell>
          <cell r="F492">
            <v>7</v>
          </cell>
          <cell r="G492">
            <v>11</v>
          </cell>
          <cell r="H492">
            <v>2.53E-2</v>
          </cell>
          <cell r="I492">
            <v>75.11</v>
          </cell>
          <cell r="J492">
            <v>50</v>
          </cell>
          <cell r="K492">
            <v>1.2649999999999999</v>
          </cell>
          <cell r="L492">
            <v>4.2559633953504011E-2</v>
          </cell>
          <cell r="M492"/>
        </row>
        <row r="493">
          <cell r="A493" t="str">
            <v>5_5_7_12</v>
          </cell>
          <cell r="B493">
            <v>11</v>
          </cell>
          <cell r="C493">
            <v>5</v>
          </cell>
          <cell r="D493">
            <v>75</v>
          </cell>
          <cell r="E493" t="str">
            <v>5</v>
          </cell>
          <cell r="F493">
            <v>7</v>
          </cell>
          <cell r="G493">
            <v>12</v>
          </cell>
          <cell r="H493">
            <v>8.9999999999999993E-3</v>
          </cell>
          <cell r="I493">
            <v>75.12</v>
          </cell>
          <cell r="J493">
            <v>55</v>
          </cell>
          <cell r="K493">
            <v>0.49499999999999994</v>
          </cell>
          <cell r="L493">
            <v>1.6653769807892873E-2</v>
          </cell>
          <cell r="M493"/>
        </row>
        <row r="494">
          <cell r="A494" t="str">
            <v>5_5_7_13</v>
          </cell>
          <cell r="B494">
            <v>11</v>
          </cell>
          <cell r="C494">
            <v>5</v>
          </cell>
          <cell r="D494">
            <v>75</v>
          </cell>
          <cell r="E494" t="str">
            <v>5</v>
          </cell>
          <cell r="F494">
            <v>7</v>
          </cell>
          <cell r="G494">
            <v>13</v>
          </cell>
          <cell r="H494">
            <v>0</v>
          </cell>
          <cell r="I494">
            <v>75.13</v>
          </cell>
          <cell r="J494">
            <v>60</v>
          </cell>
          <cell r="K494">
            <v>0</v>
          </cell>
          <cell r="L494">
            <v>0</v>
          </cell>
          <cell r="M494"/>
        </row>
        <row r="495">
          <cell r="A495" t="str">
            <v>5_5_7_14</v>
          </cell>
          <cell r="B495">
            <v>11</v>
          </cell>
          <cell r="C495">
            <v>5</v>
          </cell>
          <cell r="D495">
            <v>75</v>
          </cell>
          <cell r="E495" t="str">
            <v>5</v>
          </cell>
          <cell r="F495">
            <v>7</v>
          </cell>
          <cell r="G495">
            <v>14</v>
          </cell>
          <cell r="H495">
            <v>0</v>
          </cell>
          <cell r="I495">
            <v>75.14</v>
          </cell>
          <cell r="J495">
            <v>65</v>
          </cell>
          <cell r="K495">
            <v>0</v>
          </cell>
          <cell r="L495">
            <v>0</v>
          </cell>
          <cell r="M495"/>
        </row>
        <row r="496">
          <cell r="A496" t="str">
            <v>5_5_7_15</v>
          </cell>
          <cell r="B496">
            <v>11</v>
          </cell>
          <cell r="C496">
            <v>5</v>
          </cell>
          <cell r="D496">
            <v>75</v>
          </cell>
          <cell r="E496" t="str">
            <v>5</v>
          </cell>
          <cell r="F496">
            <v>7</v>
          </cell>
          <cell r="G496">
            <v>15</v>
          </cell>
          <cell r="H496">
            <v>0</v>
          </cell>
          <cell r="I496">
            <v>75.150000000000006</v>
          </cell>
          <cell r="J496">
            <v>70</v>
          </cell>
          <cell r="K496">
            <v>0</v>
          </cell>
          <cell r="L496">
            <v>0</v>
          </cell>
          <cell r="M496"/>
        </row>
        <row r="497">
          <cell r="A497" t="str">
            <v>5_5_7_16</v>
          </cell>
          <cell r="B497">
            <v>11</v>
          </cell>
          <cell r="C497">
            <v>5</v>
          </cell>
          <cell r="D497">
            <v>75</v>
          </cell>
          <cell r="E497" t="str">
            <v>5</v>
          </cell>
          <cell r="F497">
            <v>7</v>
          </cell>
          <cell r="G497">
            <v>16</v>
          </cell>
          <cell r="H497">
            <v>0</v>
          </cell>
          <cell r="I497">
            <v>75.16</v>
          </cell>
          <cell r="J497">
            <v>75</v>
          </cell>
          <cell r="K497">
            <v>0</v>
          </cell>
          <cell r="L497">
            <v>0</v>
          </cell>
          <cell r="M497">
            <v>1</v>
          </cell>
        </row>
        <row r="498">
          <cell r="A498" t="str">
            <v>5_5_8_1</v>
          </cell>
          <cell r="B498">
            <v>11</v>
          </cell>
          <cell r="C498">
            <v>5</v>
          </cell>
          <cell r="D498">
            <v>85</v>
          </cell>
          <cell r="E498" t="str">
            <v>5</v>
          </cell>
          <cell r="F498">
            <v>8</v>
          </cell>
          <cell r="G498">
            <v>1</v>
          </cell>
          <cell r="H498">
            <v>0</v>
          </cell>
          <cell r="I498">
            <v>85.01</v>
          </cell>
          <cell r="J498">
            <v>2.5</v>
          </cell>
          <cell r="K498">
            <v>0</v>
          </cell>
          <cell r="L498">
            <v>0</v>
          </cell>
        </row>
        <row r="499">
          <cell r="A499" t="str">
            <v>5_5_8_2</v>
          </cell>
          <cell r="B499">
            <v>11</v>
          </cell>
          <cell r="C499">
            <v>5</v>
          </cell>
          <cell r="D499">
            <v>85</v>
          </cell>
          <cell r="E499" t="str">
            <v>5</v>
          </cell>
          <cell r="F499">
            <v>8</v>
          </cell>
          <cell r="G499">
            <v>2</v>
          </cell>
          <cell r="H499">
            <v>7.1999999999999998E-3</v>
          </cell>
          <cell r="I499">
            <v>85.02</v>
          </cell>
          <cell r="J499">
            <v>5</v>
          </cell>
          <cell r="K499">
            <v>3.5999999999999997E-2</v>
          </cell>
          <cell r="L499">
            <v>1.2111832587558455E-3</v>
          </cell>
          <cell r="M499"/>
        </row>
        <row r="500">
          <cell r="A500" t="str">
            <v>5_5_8_3</v>
          </cell>
          <cell r="B500">
            <v>11</v>
          </cell>
          <cell r="C500">
            <v>5</v>
          </cell>
          <cell r="D500">
            <v>85</v>
          </cell>
          <cell r="E500" t="str">
            <v>5</v>
          </cell>
          <cell r="F500">
            <v>8</v>
          </cell>
          <cell r="G500">
            <v>3</v>
          </cell>
          <cell r="H500">
            <v>7.0000000000000001E-3</v>
          </cell>
          <cell r="I500">
            <v>85.03</v>
          </cell>
          <cell r="J500">
            <v>10</v>
          </cell>
          <cell r="K500">
            <v>7.0000000000000007E-2</v>
          </cell>
          <cell r="L500">
            <v>2.3550785586919222E-3</v>
          </cell>
          <cell r="M500"/>
        </row>
        <row r="501">
          <cell r="A501" t="str">
            <v>5_5_8_4</v>
          </cell>
          <cell r="B501">
            <v>11</v>
          </cell>
          <cell r="C501">
            <v>5</v>
          </cell>
          <cell r="D501">
            <v>85</v>
          </cell>
          <cell r="E501" t="str">
            <v>5</v>
          </cell>
          <cell r="F501">
            <v>8</v>
          </cell>
          <cell r="G501">
            <v>4</v>
          </cell>
          <cell r="H501">
            <v>2.52E-2</v>
          </cell>
          <cell r="I501">
            <v>85.04</v>
          </cell>
          <cell r="J501">
            <v>15</v>
          </cell>
          <cell r="K501">
            <v>0.378</v>
          </cell>
          <cell r="L501">
            <v>1.2717424216936378E-2</v>
          </cell>
          <cell r="M501"/>
        </row>
        <row r="502">
          <cell r="A502" t="str">
            <v>5_5_8_5</v>
          </cell>
          <cell r="B502">
            <v>11</v>
          </cell>
          <cell r="C502">
            <v>5</v>
          </cell>
          <cell r="D502">
            <v>85</v>
          </cell>
          <cell r="E502" t="str">
            <v>5</v>
          </cell>
          <cell r="F502">
            <v>8</v>
          </cell>
          <cell r="G502">
            <v>5</v>
          </cell>
          <cell r="H502">
            <v>9.5299999999999996E-2</v>
          </cell>
          <cell r="I502">
            <v>85.05</v>
          </cell>
          <cell r="J502">
            <v>20</v>
          </cell>
          <cell r="K502">
            <v>1.9059999999999999</v>
          </cell>
          <cell r="L502">
            <v>6.4125424755240037E-2</v>
          </cell>
          <cell r="M502"/>
        </row>
        <row r="503">
          <cell r="A503" t="str">
            <v>5_5_8_6</v>
          </cell>
          <cell r="B503">
            <v>11</v>
          </cell>
          <cell r="C503">
            <v>5</v>
          </cell>
          <cell r="D503">
            <v>85</v>
          </cell>
          <cell r="E503" t="str">
            <v>5</v>
          </cell>
          <cell r="F503">
            <v>8</v>
          </cell>
          <cell r="G503">
            <v>6</v>
          </cell>
          <cell r="H503">
            <v>0.21149999999999999</v>
          </cell>
          <cell r="I503">
            <v>85.06</v>
          </cell>
          <cell r="J503">
            <v>25</v>
          </cell>
          <cell r="K503">
            <v>5.2874999999999996</v>
          </cell>
          <cell r="L503">
            <v>0.1778925411297648</v>
          </cell>
          <cell r="M503"/>
        </row>
        <row r="504">
          <cell r="A504" t="str">
            <v>5_5_8_7</v>
          </cell>
          <cell r="B504">
            <v>11</v>
          </cell>
          <cell r="C504">
            <v>5</v>
          </cell>
          <cell r="D504">
            <v>85</v>
          </cell>
          <cell r="E504" t="str">
            <v>5</v>
          </cell>
          <cell r="F504">
            <v>8</v>
          </cell>
          <cell r="G504">
            <v>7</v>
          </cell>
          <cell r="H504">
            <v>0.37890000000000001</v>
          </cell>
          <cell r="I504">
            <v>85.07</v>
          </cell>
          <cell r="J504">
            <v>30</v>
          </cell>
          <cell r="K504">
            <v>11.367000000000001</v>
          </cell>
          <cell r="L504">
            <v>0.38243111395215829</v>
          </cell>
          <cell r="M504"/>
        </row>
        <row r="505">
          <cell r="A505" t="str">
            <v>5_5_8_8</v>
          </cell>
          <cell r="B505">
            <v>11</v>
          </cell>
          <cell r="C505">
            <v>5</v>
          </cell>
          <cell r="D505">
            <v>85</v>
          </cell>
          <cell r="E505" t="str">
            <v>5</v>
          </cell>
          <cell r="F505">
            <v>8</v>
          </cell>
          <cell r="G505">
            <v>8</v>
          </cell>
          <cell r="H505">
            <v>0.1623</v>
          </cell>
          <cell r="I505">
            <v>85.08</v>
          </cell>
          <cell r="J505">
            <v>35</v>
          </cell>
          <cell r="K505">
            <v>5.6805000000000003</v>
          </cell>
          <cell r="L505">
            <v>0.19111462503784948</v>
          </cell>
          <cell r="M505"/>
        </row>
        <row r="506">
          <cell r="A506" t="str">
            <v>5_5_8_9</v>
          </cell>
          <cell r="B506">
            <v>11</v>
          </cell>
          <cell r="C506">
            <v>5</v>
          </cell>
          <cell r="D506">
            <v>85</v>
          </cell>
          <cell r="E506" t="str">
            <v>5</v>
          </cell>
          <cell r="F506">
            <v>8</v>
          </cell>
          <cell r="G506">
            <v>9</v>
          </cell>
          <cell r="H506">
            <v>5.7099999999999998E-2</v>
          </cell>
          <cell r="I506">
            <v>85.09</v>
          </cell>
          <cell r="J506">
            <v>40</v>
          </cell>
          <cell r="K506">
            <v>2.2839999999999998</v>
          </cell>
          <cell r="L506">
            <v>7.6842848972176414E-2</v>
          </cell>
          <cell r="M506"/>
        </row>
        <row r="507">
          <cell r="A507" t="str">
            <v>5_5_8_10</v>
          </cell>
          <cell r="B507">
            <v>11</v>
          </cell>
          <cell r="C507">
            <v>5</v>
          </cell>
          <cell r="D507">
            <v>85</v>
          </cell>
          <cell r="E507" t="str">
            <v>5</v>
          </cell>
          <cell r="F507">
            <v>8</v>
          </cell>
          <cell r="G507">
            <v>10</v>
          </cell>
          <cell r="H507">
            <v>2.12E-2</v>
          </cell>
          <cell r="I507">
            <v>85.1</v>
          </cell>
          <cell r="J507">
            <v>45</v>
          </cell>
          <cell r="K507">
            <v>0.95399999999999996</v>
          </cell>
          <cell r="L507">
            <v>3.2096356357029905E-2</v>
          </cell>
          <cell r="M507"/>
        </row>
        <row r="508">
          <cell r="A508" t="str">
            <v>5_5_8_11</v>
          </cell>
          <cell r="B508">
            <v>11</v>
          </cell>
          <cell r="C508">
            <v>5</v>
          </cell>
          <cell r="D508">
            <v>85</v>
          </cell>
          <cell r="E508" t="str">
            <v>5</v>
          </cell>
          <cell r="F508">
            <v>8</v>
          </cell>
          <cell r="G508">
            <v>11</v>
          </cell>
          <cell r="H508">
            <v>2.53E-2</v>
          </cell>
          <cell r="I508">
            <v>85.11</v>
          </cell>
          <cell r="J508">
            <v>50</v>
          </cell>
          <cell r="K508">
            <v>1.2649999999999999</v>
          </cell>
          <cell r="L508">
            <v>4.2559633953504011E-2</v>
          </cell>
          <cell r="M508"/>
        </row>
        <row r="509">
          <cell r="A509" t="str">
            <v>5_5_8_12</v>
          </cell>
          <cell r="B509">
            <v>11</v>
          </cell>
          <cell r="C509">
            <v>5</v>
          </cell>
          <cell r="D509">
            <v>85</v>
          </cell>
          <cell r="E509" t="str">
            <v>5</v>
          </cell>
          <cell r="F509">
            <v>8</v>
          </cell>
          <cell r="G509">
            <v>12</v>
          </cell>
          <cell r="H509">
            <v>8.9999999999999993E-3</v>
          </cell>
          <cell r="I509">
            <v>85.12</v>
          </cell>
          <cell r="J509">
            <v>55</v>
          </cell>
          <cell r="K509">
            <v>0.49499999999999994</v>
          </cell>
          <cell r="L509">
            <v>1.6653769807892873E-2</v>
          </cell>
          <cell r="M509"/>
        </row>
        <row r="510">
          <cell r="A510" t="str">
            <v>5_5_8_13</v>
          </cell>
          <cell r="B510">
            <v>11</v>
          </cell>
          <cell r="C510">
            <v>5</v>
          </cell>
          <cell r="D510">
            <v>85</v>
          </cell>
          <cell r="E510" t="str">
            <v>5</v>
          </cell>
          <cell r="F510">
            <v>8</v>
          </cell>
          <cell r="G510">
            <v>13</v>
          </cell>
          <cell r="H510">
            <v>0</v>
          </cell>
          <cell r="I510">
            <v>85.13</v>
          </cell>
          <cell r="J510">
            <v>60</v>
          </cell>
          <cell r="K510">
            <v>0</v>
          </cell>
          <cell r="L510">
            <v>0</v>
          </cell>
          <cell r="M510"/>
        </row>
        <row r="511">
          <cell r="A511" t="str">
            <v>5_5_8_14</v>
          </cell>
          <cell r="B511">
            <v>11</v>
          </cell>
          <cell r="C511">
            <v>5</v>
          </cell>
          <cell r="D511">
            <v>85</v>
          </cell>
          <cell r="E511" t="str">
            <v>5</v>
          </cell>
          <cell r="F511">
            <v>8</v>
          </cell>
          <cell r="G511">
            <v>14</v>
          </cell>
          <cell r="H511">
            <v>0</v>
          </cell>
          <cell r="I511">
            <v>85.14</v>
          </cell>
          <cell r="J511">
            <v>65</v>
          </cell>
          <cell r="K511">
            <v>0</v>
          </cell>
          <cell r="L511">
            <v>0</v>
          </cell>
          <cell r="M511"/>
        </row>
        <row r="512">
          <cell r="A512" t="str">
            <v>5_5_8_15</v>
          </cell>
          <cell r="B512">
            <v>11</v>
          </cell>
          <cell r="C512">
            <v>5</v>
          </cell>
          <cell r="D512">
            <v>85</v>
          </cell>
          <cell r="E512" t="str">
            <v>5</v>
          </cell>
          <cell r="F512">
            <v>8</v>
          </cell>
          <cell r="G512">
            <v>15</v>
          </cell>
          <cell r="H512">
            <v>0</v>
          </cell>
          <cell r="I512">
            <v>85.15</v>
          </cell>
          <cell r="J512">
            <v>70</v>
          </cell>
          <cell r="K512">
            <v>0</v>
          </cell>
          <cell r="L512">
            <v>0</v>
          </cell>
          <cell r="M512"/>
        </row>
        <row r="513">
          <cell r="A513" t="str">
            <v>5_5_8_16</v>
          </cell>
          <cell r="B513">
            <v>11</v>
          </cell>
          <cell r="C513">
            <v>5</v>
          </cell>
          <cell r="D513">
            <v>85</v>
          </cell>
          <cell r="E513" t="str">
            <v>5</v>
          </cell>
          <cell r="F513">
            <v>8</v>
          </cell>
          <cell r="G513">
            <v>16</v>
          </cell>
          <cell r="H513">
            <v>0</v>
          </cell>
          <cell r="I513">
            <v>85.16</v>
          </cell>
          <cell r="J513">
            <v>75</v>
          </cell>
          <cell r="K513">
            <v>0</v>
          </cell>
          <cell r="L513">
            <v>0</v>
          </cell>
          <cell r="M513">
            <v>1</v>
          </cell>
        </row>
        <row r="514">
          <cell r="A514" t="str">
            <v>5_5_9_1</v>
          </cell>
          <cell r="B514">
            <v>11</v>
          </cell>
          <cell r="C514">
            <v>5</v>
          </cell>
          <cell r="D514">
            <v>95</v>
          </cell>
          <cell r="E514" t="str">
            <v>5</v>
          </cell>
          <cell r="F514">
            <v>9</v>
          </cell>
          <cell r="G514">
            <v>1</v>
          </cell>
          <cell r="H514">
            <v>0</v>
          </cell>
          <cell r="I514">
            <v>95.01</v>
          </cell>
          <cell r="J514">
            <v>2.5</v>
          </cell>
          <cell r="K514">
            <v>0</v>
          </cell>
          <cell r="L514">
            <v>0</v>
          </cell>
        </row>
        <row r="515">
          <cell r="A515" t="str">
            <v>5_5_9_2</v>
          </cell>
          <cell r="B515">
            <v>11</v>
          </cell>
          <cell r="C515">
            <v>5</v>
          </cell>
          <cell r="D515">
            <v>95</v>
          </cell>
          <cell r="E515" t="str">
            <v>5</v>
          </cell>
          <cell r="F515">
            <v>9</v>
          </cell>
          <cell r="G515">
            <v>2</v>
          </cell>
          <cell r="H515">
            <v>0</v>
          </cell>
          <cell r="I515">
            <v>95.02</v>
          </cell>
          <cell r="J515">
            <v>5</v>
          </cell>
          <cell r="K515">
            <v>0</v>
          </cell>
          <cell r="L515">
            <v>0</v>
          </cell>
          <cell r="M515"/>
        </row>
        <row r="516">
          <cell r="A516" t="str">
            <v>5_5_9_3</v>
          </cell>
          <cell r="B516">
            <v>11</v>
          </cell>
          <cell r="C516">
            <v>5</v>
          </cell>
          <cell r="D516">
            <v>95</v>
          </cell>
          <cell r="E516" t="str">
            <v>5</v>
          </cell>
          <cell r="F516">
            <v>9</v>
          </cell>
          <cell r="G516">
            <v>3</v>
          </cell>
          <cell r="H516">
            <v>0</v>
          </cell>
          <cell r="I516">
            <v>95.03</v>
          </cell>
          <cell r="J516">
            <v>10</v>
          </cell>
          <cell r="K516">
            <v>0</v>
          </cell>
          <cell r="L516">
            <v>0</v>
          </cell>
          <cell r="M516"/>
        </row>
        <row r="517">
          <cell r="A517" t="str">
            <v>5_5_9_4</v>
          </cell>
          <cell r="B517">
            <v>11</v>
          </cell>
          <cell r="C517">
            <v>5</v>
          </cell>
          <cell r="D517">
            <v>95</v>
          </cell>
          <cell r="E517" t="str">
            <v>5</v>
          </cell>
          <cell r="F517">
            <v>9</v>
          </cell>
          <cell r="G517">
            <v>4</v>
          </cell>
          <cell r="H517">
            <v>1.0699999999999999E-2</v>
          </cell>
          <cell r="I517">
            <v>95.04</v>
          </cell>
          <cell r="J517">
            <v>15</v>
          </cell>
          <cell r="K517">
            <v>0.1605</v>
          </cell>
          <cell r="L517">
            <v>5.1214959235445223E-3</v>
          </cell>
          <cell r="M517"/>
        </row>
        <row r="518">
          <cell r="A518" t="str">
            <v>5_5_9_5</v>
          </cell>
          <cell r="B518">
            <v>11</v>
          </cell>
          <cell r="C518">
            <v>5</v>
          </cell>
          <cell r="D518">
            <v>95</v>
          </cell>
          <cell r="E518" t="str">
            <v>5</v>
          </cell>
          <cell r="F518">
            <v>9</v>
          </cell>
          <cell r="G518">
            <v>5</v>
          </cell>
          <cell r="H518">
            <v>7.4999999999999997E-2</v>
          </cell>
          <cell r="I518">
            <v>95.05</v>
          </cell>
          <cell r="J518">
            <v>20</v>
          </cell>
          <cell r="K518">
            <v>1.5</v>
          </cell>
          <cell r="L518">
            <v>4.7864447883593661E-2</v>
          </cell>
          <cell r="M518"/>
        </row>
        <row r="519">
          <cell r="A519" t="str">
            <v>5_5_9_6</v>
          </cell>
          <cell r="B519">
            <v>11</v>
          </cell>
          <cell r="C519">
            <v>5</v>
          </cell>
          <cell r="D519">
            <v>95</v>
          </cell>
          <cell r="E519" t="str">
            <v>5</v>
          </cell>
          <cell r="F519">
            <v>9</v>
          </cell>
          <cell r="G519">
            <v>6</v>
          </cell>
          <cell r="H519">
            <v>0.16839999999999999</v>
          </cell>
          <cell r="I519">
            <v>95.06</v>
          </cell>
          <cell r="J519">
            <v>25</v>
          </cell>
          <cell r="K519">
            <v>4.21</v>
          </cell>
          <cell r="L519">
            <v>0.13433955039328621</v>
          </cell>
          <cell r="M519"/>
        </row>
        <row r="520">
          <cell r="A520" t="str">
            <v>5_5_9_7</v>
          </cell>
          <cell r="B520">
            <v>11</v>
          </cell>
          <cell r="C520">
            <v>5</v>
          </cell>
          <cell r="D520">
            <v>95</v>
          </cell>
          <cell r="E520" t="str">
            <v>5</v>
          </cell>
          <cell r="F520">
            <v>9</v>
          </cell>
          <cell r="G520">
            <v>7</v>
          </cell>
          <cell r="H520">
            <v>0.40720000000000001</v>
          </cell>
          <cell r="I520">
            <v>95.07</v>
          </cell>
          <cell r="J520">
            <v>30</v>
          </cell>
          <cell r="K520">
            <v>12.216000000000001</v>
          </cell>
          <cell r="L520">
            <v>0.38980806356398684</v>
          </cell>
          <cell r="M520"/>
        </row>
        <row r="521">
          <cell r="A521" t="str">
            <v>5_5_9_8</v>
          </cell>
          <cell r="B521">
            <v>11</v>
          </cell>
          <cell r="C521">
            <v>5</v>
          </cell>
          <cell r="D521">
            <v>95</v>
          </cell>
          <cell r="E521" t="str">
            <v>5</v>
          </cell>
          <cell r="F521">
            <v>9</v>
          </cell>
          <cell r="G521">
            <v>8</v>
          </cell>
          <cell r="H521">
            <v>0.18529999999999999</v>
          </cell>
          <cell r="I521">
            <v>95.08</v>
          </cell>
          <cell r="J521">
            <v>35</v>
          </cell>
          <cell r="K521">
            <v>6.4855</v>
          </cell>
          <cell r="L521">
            <v>0.20694991783269781</v>
          </cell>
          <cell r="M521"/>
        </row>
        <row r="522">
          <cell r="A522" t="str">
            <v>5_5_9_9</v>
          </cell>
          <cell r="B522">
            <v>11</v>
          </cell>
          <cell r="C522">
            <v>5</v>
          </cell>
          <cell r="D522">
            <v>95</v>
          </cell>
          <cell r="E522" t="str">
            <v>5</v>
          </cell>
          <cell r="F522">
            <v>9</v>
          </cell>
          <cell r="G522">
            <v>9</v>
          </cell>
          <cell r="H522">
            <v>8.6599999999999996E-2</v>
          </cell>
          <cell r="I522">
            <v>95.09</v>
          </cell>
          <cell r="J522">
            <v>40</v>
          </cell>
          <cell r="K522">
            <v>3.464</v>
          </cell>
          <cell r="L522">
            <v>0.11053496497917896</v>
          </cell>
          <cell r="M522"/>
        </row>
        <row r="523">
          <cell r="A523" t="str">
            <v>5_5_9_10</v>
          </cell>
          <cell r="B523">
            <v>11</v>
          </cell>
          <cell r="C523">
            <v>5</v>
          </cell>
          <cell r="D523">
            <v>95</v>
          </cell>
          <cell r="E523" t="str">
            <v>5</v>
          </cell>
          <cell r="F523">
            <v>9</v>
          </cell>
          <cell r="G523">
            <v>10</v>
          </cell>
          <cell r="H523">
            <v>1.9900000000000001E-2</v>
          </cell>
          <cell r="I523">
            <v>95.1</v>
          </cell>
          <cell r="J523">
            <v>45</v>
          </cell>
          <cell r="K523">
            <v>0.89550000000000007</v>
          </cell>
          <cell r="L523">
            <v>2.857507538650542E-2</v>
          </cell>
          <cell r="M523"/>
        </row>
        <row r="524">
          <cell r="A524" t="str">
            <v>5_5_9_11</v>
          </cell>
          <cell r="B524">
            <v>11</v>
          </cell>
          <cell r="C524">
            <v>5</v>
          </cell>
          <cell r="D524">
            <v>95</v>
          </cell>
          <cell r="E524" t="str">
            <v>5</v>
          </cell>
          <cell r="F524">
            <v>9</v>
          </cell>
          <cell r="G524">
            <v>11</v>
          </cell>
          <cell r="H524">
            <v>3.6700000000000003E-2</v>
          </cell>
          <cell r="I524">
            <v>95.11</v>
          </cell>
          <cell r="J524">
            <v>50</v>
          </cell>
          <cell r="K524">
            <v>1.8350000000000002</v>
          </cell>
          <cell r="L524">
            <v>5.8554174577596256E-2</v>
          </cell>
          <cell r="M524"/>
        </row>
        <row r="525">
          <cell r="A525" t="str">
            <v>5_5_9_12</v>
          </cell>
          <cell r="B525">
            <v>11</v>
          </cell>
          <cell r="C525">
            <v>5</v>
          </cell>
          <cell r="D525">
            <v>95</v>
          </cell>
          <cell r="E525" t="str">
            <v>5</v>
          </cell>
          <cell r="F525">
            <v>9</v>
          </cell>
          <cell r="G525">
            <v>12</v>
          </cell>
          <cell r="H525">
            <v>1.04E-2</v>
          </cell>
          <cell r="I525">
            <v>95.12</v>
          </cell>
          <cell r="J525">
            <v>55</v>
          </cell>
          <cell r="K525">
            <v>0.57199999999999995</v>
          </cell>
          <cell r="L525">
            <v>1.8252309459610382E-2</v>
          </cell>
          <cell r="M525"/>
        </row>
        <row r="526">
          <cell r="A526" t="str">
            <v>5_5_9_13</v>
          </cell>
          <cell r="B526">
            <v>11</v>
          </cell>
          <cell r="C526">
            <v>5</v>
          </cell>
          <cell r="D526">
            <v>95</v>
          </cell>
          <cell r="E526" t="str">
            <v>5</v>
          </cell>
          <cell r="F526">
            <v>9</v>
          </cell>
          <cell r="G526">
            <v>13</v>
          </cell>
          <cell r="H526">
            <v>0</v>
          </cell>
          <cell r="I526">
            <v>95.13</v>
          </cell>
          <cell r="J526">
            <v>60</v>
          </cell>
          <cell r="K526">
            <v>0</v>
          </cell>
          <cell r="L526">
            <v>0</v>
          </cell>
          <cell r="M526"/>
        </row>
        <row r="527">
          <cell r="A527" t="str">
            <v>5_5_9_14</v>
          </cell>
          <cell r="B527">
            <v>11</v>
          </cell>
          <cell r="C527">
            <v>5</v>
          </cell>
          <cell r="D527">
            <v>95</v>
          </cell>
          <cell r="E527" t="str">
            <v>5</v>
          </cell>
          <cell r="F527">
            <v>9</v>
          </cell>
          <cell r="G527">
            <v>14</v>
          </cell>
          <cell r="H527">
            <v>0</v>
          </cell>
          <cell r="I527">
            <v>95.14</v>
          </cell>
          <cell r="J527">
            <v>65</v>
          </cell>
          <cell r="K527">
            <v>0</v>
          </cell>
          <cell r="L527">
            <v>0</v>
          </cell>
          <cell r="M527"/>
        </row>
        <row r="528">
          <cell r="A528" t="str">
            <v>5_5_9_15</v>
          </cell>
          <cell r="B528">
            <v>11</v>
          </cell>
          <cell r="C528">
            <v>5</v>
          </cell>
          <cell r="D528">
            <v>95</v>
          </cell>
          <cell r="E528" t="str">
            <v>5</v>
          </cell>
          <cell r="F528">
            <v>9</v>
          </cell>
          <cell r="G528">
            <v>15</v>
          </cell>
          <cell r="H528">
            <v>0</v>
          </cell>
          <cell r="I528">
            <v>95.15</v>
          </cell>
          <cell r="J528">
            <v>70</v>
          </cell>
          <cell r="K528">
            <v>0</v>
          </cell>
          <cell r="L528">
            <v>0</v>
          </cell>
          <cell r="M528"/>
        </row>
        <row r="529">
          <cell r="A529" t="str">
            <v>5_5_9_16</v>
          </cell>
          <cell r="B529">
            <v>11</v>
          </cell>
          <cell r="C529">
            <v>5</v>
          </cell>
          <cell r="D529">
            <v>95</v>
          </cell>
          <cell r="E529" t="str">
            <v>5</v>
          </cell>
          <cell r="F529">
            <v>9</v>
          </cell>
          <cell r="G529">
            <v>16</v>
          </cell>
          <cell r="H529">
            <v>0</v>
          </cell>
          <cell r="I529">
            <v>95.16</v>
          </cell>
          <cell r="J529">
            <v>75</v>
          </cell>
          <cell r="K529">
            <v>0</v>
          </cell>
          <cell r="L529">
            <v>0</v>
          </cell>
          <cell r="M529">
            <v>1</v>
          </cell>
        </row>
        <row r="530">
          <cell r="A530" t="str">
            <v>5_5_10_1</v>
          </cell>
          <cell r="B530">
            <v>11</v>
          </cell>
          <cell r="C530">
            <v>5</v>
          </cell>
          <cell r="D530">
            <v>105</v>
          </cell>
          <cell r="E530" t="str">
            <v>5</v>
          </cell>
          <cell r="F530">
            <v>10</v>
          </cell>
          <cell r="G530">
            <v>1</v>
          </cell>
          <cell r="H530">
            <v>0</v>
          </cell>
          <cell r="I530">
            <v>105.01</v>
          </cell>
          <cell r="J530">
            <v>2.5</v>
          </cell>
          <cell r="K530">
            <v>0</v>
          </cell>
          <cell r="L530">
            <v>0</v>
          </cell>
        </row>
        <row r="531">
          <cell r="A531" t="str">
            <v>5_5_10_2</v>
          </cell>
          <cell r="B531">
            <v>11</v>
          </cell>
          <cell r="C531">
            <v>5</v>
          </cell>
          <cell r="D531">
            <v>105</v>
          </cell>
          <cell r="E531" t="str">
            <v>5</v>
          </cell>
          <cell r="F531">
            <v>10</v>
          </cell>
          <cell r="G531">
            <v>2</v>
          </cell>
          <cell r="H531">
            <v>0</v>
          </cell>
          <cell r="I531">
            <v>105.02</v>
          </cell>
          <cell r="J531">
            <v>5</v>
          </cell>
          <cell r="K531">
            <v>0</v>
          </cell>
          <cell r="L531">
            <v>0</v>
          </cell>
          <cell r="M531"/>
        </row>
        <row r="532">
          <cell r="A532" t="str">
            <v>5_5_10_3</v>
          </cell>
          <cell r="B532">
            <v>11</v>
          </cell>
          <cell r="C532">
            <v>5</v>
          </cell>
          <cell r="D532">
            <v>105</v>
          </cell>
          <cell r="E532" t="str">
            <v>5</v>
          </cell>
          <cell r="F532">
            <v>10</v>
          </cell>
          <cell r="G532">
            <v>3</v>
          </cell>
          <cell r="H532">
            <v>0</v>
          </cell>
          <cell r="I532">
            <v>105.03</v>
          </cell>
          <cell r="J532">
            <v>10</v>
          </cell>
          <cell r="K532">
            <v>0</v>
          </cell>
          <cell r="L532">
            <v>0</v>
          </cell>
          <cell r="M532"/>
        </row>
        <row r="533">
          <cell r="A533" t="str">
            <v>5_5_10_4</v>
          </cell>
          <cell r="B533">
            <v>11</v>
          </cell>
          <cell r="C533">
            <v>5</v>
          </cell>
          <cell r="D533">
            <v>105</v>
          </cell>
          <cell r="E533" t="str">
            <v>5</v>
          </cell>
          <cell r="F533">
            <v>10</v>
          </cell>
          <cell r="G533">
            <v>4</v>
          </cell>
          <cell r="H533">
            <v>1.0699999999999999E-2</v>
          </cell>
          <cell r="I533">
            <v>105.04</v>
          </cell>
          <cell r="J533">
            <v>15</v>
          </cell>
          <cell r="K533">
            <v>0.1605</v>
          </cell>
          <cell r="L533">
            <v>5.1214959235445223E-3</v>
          </cell>
          <cell r="M533"/>
        </row>
        <row r="534">
          <cell r="A534" t="str">
            <v>5_5_10_5</v>
          </cell>
          <cell r="B534">
            <v>11</v>
          </cell>
          <cell r="C534">
            <v>5</v>
          </cell>
          <cell r="D534">
            <v>105</v>
          </cell>
          <cell r="E534" t="str">
            <v>5</v>
          </cell>
          <cell r="F534">
            <v>10</v>
          </cell>
          <cell r="G534">
            <v>5</v>
          </cell>
          <cell r="H534">
            <v>7.4999999999999997E-2</v>
          </cell>
          <cell r="I534">
            <v>105.05</v>
          </cell>
          <cell r="J534">
            <v>20</v>
          </cell>
          <cell r="K534">
            <v>1.5</v>
          </cell>
          <cell r="L534">
            <v>4.7864447883593661E-2</v>
          </cell>
          <cell r="M534"/>
        </row>
        <row r="535">
          <cell r="A535" t="str">
            <v>5_5_10_6</v>
          </cell>
          <cell r="B535">
            <v>11</v>
          </cell>
          <cell r="C535">
            <v>5</v>
          </cell>
          <cell r="D535">
            <v>105</v>
          </cell>
          <cell r="E535" t="str">
            <v>5</v>
          </cell>
          <cell r="F535">
            <v>10</v>
          </cell>
          <cell r="G535">
            <v>6</v>
          </cell>
          <cell r="H535">
            <v>0.16839999999999999</v>
          </cell>
          <cell r="I535">
            <v>105.06</v>
          </cell>
          <cell r="J535">
            <v>25</v>
          </cell>
          <cell r="K535">
            <v>4.21</v>
          </cell>
          <cell r="L535">
            <v>0.13433955039328621</v>
          </cell>
          <cell r="M535"/>
        </row>
        <row r="536">
          <cell r="A536" t="str">
            <v>5_5_10_7</v>
          </cell>
          <cell r="B536">
            <v>11</v>
          </cell>
          <cell r="C536">
            <v>5</v>
          </cell>
          <cell r="D536">
            <v>105</v>
          </cell>
          <cell r="E536" t="str">
            <v>5</v>
          </cell>
          <cell r="F536">
            <v>10</v>
          </cell>
          <cell r="G536">
            <v>7</v>
          </cell>
          <cell r="H536">
            <v>0.40720000000000001</v>
          </cell>
          <cell r="I536">
            <v>105.07</v>
          </cell>
          <cell r="J536">
            <v>30</v>
          </cell>
          <cell r="K536">
            <v>12.216000000000001</v>
          </cell>
          <cell r="L536">
            <v>0.38980806356398684</v>
          </cell>
          <cell r="M536"/>
        </row>
        <row r="537">
          <cell r="A537" t="str">
            <v>5_5_10_8</v>
          </cell>
          <cell r="B537">
            <v>11</v>
          </cell>
          <cell r="C537">
            <v>5</v>
          </cell>
          <cell r="D537">
            <v>105</v>
          </cell>
          <cell r="E537" t="str">
            <v>5</v>
          </cell>
          <cell r="F537">
            <v>10</v>
          </cell>
          <cell r="G537">
            <v>8</v>
          </cell>
          <cell r="H537">
            <v>0.18529999999999999</v>
          </cell>
          <cell r="I537">
            <v>105.08</v>
          </cell>
          <cell r="J537">
            <v>35</v>
          </cell>
          <cell r="K537">
            <v>6.4855</v>
          </cell>
          <cell r="L537">
            <v>0.20694991783269781</v>
          </cell>
          <cell r="M537"/>
        </row>
        <row r="538">
          <cell r="A538" t="str">
            <v>5_5_10_9</v>
          </cell>
          <cell r="B538">
            <v>11</v>
          </cell>
          <cell r="C538">
            <v>5</v>
          </cell>
          <cell r="D538">
            <v>105</v>
          </cell>
          <cell r="E538" t="str">
            <v>5</v>
          </cell>
          <cell r="F538">
            <v>10</v>
          </cell>
          <cell r="G538">
            <v>9</v>
          </cell>
          <cell r="H538">
            <v>8.6599999999999996E-2</v>
          </cell>
          <cell r="I538">
            <v>105.09</v>
          </cell>
          <cell r="J538">
            <v>40</v>
          </cell>
          <cell r="K538">
            <v>3.464</v>
          </cell>
          <cell r="L538">
            <v>0.11053496497917896</v>
          </cell>
          <cell r="M538"/>
        </row>
        <row r="539">
          <cell r="A539" t="str">
            <v>5_5_10_10</v>
          </cell>
          <cell r="B539">
            <v>11</v>
          </cell>
          <cell r="C539">
            <v>5</v>
          </cell>
          <cell r="D539">
            <v>105</v>
          </cell>
          <cell r="E539" t="str">
            <v>5</v>
          </cell>
          <cell r="F539">
            <v>10</v>
          </cell>
          <cell r="G539">
            <v>10</v>
          </cell>
          <cell r="H539">
            <v>1.9900000000000001E-2</v>
          </cell>
          <cell r="I539">
            <v>105.1</v>
          </cell>
          <cell r="J539">
            <v>45</v>
          </cell>
          <cell r="K539">
            <v>0.89550000000000007</v>
          </cell>
          <cell r="L539">
            <v>2.857507538650542E-2</v>
          </cell>
          <cell r="M539"/>
        </row>
        <row r="540">
          <cell r="A540" t="str">
            <v>5_5_10_11</v>
          </cell>
          <cell r="B540">
            <v>11</v>
          </cell>
          <cell r="C540">
            <v>5</v>
          </cell>
          <cell r="D540">
            <v>105</v>
          </cell>
          <cell r="E540" t="str">
            <v>5</v>
          </cell>
          <cell r="F540">
            <v>10</v>
          </cell>
          <cell r="G540">
            <v>11</v>
          </cell>
          <cell r="H540">
            <v>3.6700000000000003E-2</v>
          </cell>
          <cell r="I540">
            <v>105.11</v>
          </cell>
          <cell r="J540">
            <v>50</v>
          </cell>
          <cell r="K540">
            <v>1.8350000000000002</v>
          </cell>
          <cell r="L540">
            <v>5.8554174577596256E-2</v>
          </cell>
          <cell r="M540"/>
        </row>
        <row r="541">
          <cell r="A541" t="str">
            <v>5_5_10_12</v>
          </cell>
          <cell r="B541">
            <v>11</v>
          </cell>
          <cell r="C541">
            <v>5</v>
          </cell>
          <cell r="D541">
            <v>105</v>
          </cell>
          <cell r="E541" t="str">
            <v>5</v>
          </cell>
          <cell r="F541">
            <v>10</v>
          </cell>
          <cell r="G541">
            <v>12</v>
          </cell>
          <cell r="H541">
            <v>1.04E-2</v>
          </cell>
          <cell r="I541">
            <v>105.12</v>
          </cell>
          <cell r="J541">
            <v>55</v>
          </cell>
          <cell r="K541">
            <v>0.57199999999999995</v>
          </cell>
          <cell r="L541">
            <v>1.8252309459610382E-2</v>
          </cell>
          <cell r="M541"/>
        </row>
        <row r="542">
          <cell r="A542" t="str">
            <v>5_5_10_13</v>
          </cell>
          <cell r="B542">
            <v>11</v>
          </cell>
          <cell r="C542">
            <v>5</v>
          </cell>
          <cell r="D542">
            <v>105</v>
          </cell>
          <cell r="E542" t="str">
            <v>5</v>
          </cell>
          <cell r="F542">
            <v>10</v>
          </cell>
          <cell r="G542">
            <v>13</v>
          </cell>
          <cell r="H542">
            <v>0</v>
          </cell>
          <cell r="I542">
            <v>105.13</v>
          </cell>
          <cell r="J542">
            <v>60</v>
          </cell>
          <cell r="K542">
            <v>0</v>
          </cell>
          <cell r="L542">
            <v>0</v>
          </cell>
          <cell r="M542"/>
        </row>
        <row r="543">
          <cell r="A543" t="str">
            <v>5_5_10_14</v>
          </cell>
          <cell r="B543">
            <v>11</v>
          </cell>
          <cell r="C543">
            <v>5</v>
          </cell>
          <cell r="D543">
            <v>105</v>
          </cell>
          <cell r="E543" t="str">
            <v>5</v>
          </cell>
          <cell r="F543">
            <v>10</v>
          </cell>
          <cell r="G543">
            <v>14</v>
          </cell>
          <cell r="H543">
            <v>0</v>
          </cell>
          <cell r="I543">
            <v>105.14</v>
          </cell>
          <cell r="J543">
            <v>65</v>
          </cell>
          <cell r="K543">
            <v>0</v>
          </cell>
          <cell r="L543">
            <v>0</v>
          </cell>
          <cell r="M543"/>
        </row>
        <row r="544">
          <cell r="A544" t="str">
            <v>5_5_10_15</v>
          </cell>
          <cell r="B544">
            <v>11</v>
          </cell>
          <cell r="C544">
            <v>5</v>
          </cell>
          <cell r="D544">
            <v>105</v>
          </cell>
          <cell r="E544" t="str">
            <v>5</v>
          </cell>
          <cell r="F544">
            <v>10</v>
          </cell>
          <cell r="G544">
            <v>15</v>
          </cell>
          <cell r="H544">
            <v>0</v>
          </cell>
          <cell r="I544">
            <v>105.15</v>
          </cell>
          <cell r="J544">
            <v>70</v>
          </cell>
          <cell r="K544">
            <v>0</v>
          </cell>
          <cell r="L544">
            <v>0</v>
          </cell>
          <cell r="M544"/>
        </row>
        <row r="545">
          <cell r="A545" t="str">
            <v>5_5_10_16</v>
          </cell>
          <cell r="B545">
            <v>11</v>
          </cell>
          <cell r="C545">
            <v>5</v>
          </cell>
          <cell r="D545">
            <v>105</v>
          </cell>
          <cell r="E545" t="str">
            <v>5</v>
          </cell>
          <cell r="F545">
            <v>10</v>
          </cell>
          <cell r="G545">
            <v>16</v>
          </cell>
          <cell r="H545">
            <v>0</v>
          </cell>
          <cell r="I545">
            <v>105.16</v>
          </cell>
          <cell r="J545">
            <v>75</v>
          </cell>
          <cell r="K545">
            <v>0</v>
          </cell>
          <cell r="L545">
            <v>0</v>
          </cell>
          <cell r="M545">
            <v>1</v>
          </cell>
        </row>
        <row r="546">
          <cell r="A546" t="str">
            <v>5_5_11_1</v>
          </cell>
          <cell r="B546">
            <v>11</v>
          </cell>
          <cell r="C546">
            <v>5</v>
          </cell>
          <cell r="D546">
            <v>115</v>
          </cell>
          <cell r="E546" t="str">
            <v>5</v>
          </cell>
          <cell r="F546">
            <v>11</v>
          </cell>
          <cell r="G546">
            <v>1</v>
          </cell>
          <cell r="H546">
            <v>0</v>
          </cell>
          <cell r="I546">
            <v>115.01</v>
          </cell>
          <cell r="J546">
            <v>2.5</v>
          </cell>
          <cell r="K546">
            <v>0</v>
          </cell>
          <cell r="L546">
            <v>0</v>
          </cell>
        </row>
        <row r="547">
          <cell r="A547" t="str">
            <v>5_5_11_2</v>
          </cell>
          <cell r="B547">
            <v>11</v>
          </cell>
          <cell r="C547">
            <v>5</v>
          </cell>
          <cell r="D547">
            <v>115</v>
          </cell>
          <cell r="E547" t="str">
            <v>5</v>
          </cell>
          <cell r="F547">
            <v>11</v>
          </cell>
          <cell r="G547">
            <v>2</v>
          </cell>
          <cell r="H547">
            <v>0</v>
          </cell>
          <cell r="I547">
            <v>115.02</v>
          </cell>
          <cell r="J547">
            <v>5</v>
          </cell>
          <cell r="K547">
            <v>0</v>
          </cell>
          <cell r="L547">
            <v>0</v>
          </cell>
          <cell r="M547"/>
        </row>
        <row r="548">
          <cell r="A548" t="str">
            <v>5_5_11_3</v>
          </cell>
          <cell r="B548">
            <v>11</v>
          </cell>
          <cell r="C548">
            <v>5</v>
          </cell>
          <cell r="D548">
            <v>115</v>
          </cell>
          <cell r="E548" t="str">
            <v>5</v>
          </cell>
          <cell r="F548">
            <v>11</v>
          </cell>
          <cell r="G548">
            <v>3</v>
          </cell>
          <cell r="H548">
            <v>0</v>
          </cell>
          <cell r="I548">
            <v>115.03</v>
          </cell>
          <cell r="J548">
            <v>10</v>
          </cell>
          <cell r="K548">
            <v>0</v>
          </cell>
          <cell r="L548">
            <v>0</v>
          </cell>
          <cell r="M548"/>
        </row>
        <row r="549">
          <cell r="A549" t="str">
            <v>5_5_11_4</v>
          </cell>
          <cell r="B549">
            <v>11</v>
          </cell>
          <cell r="C549">
            <v>5</v>
          </cell>
          <cell r="D549">
            <v>115</v>
          </cell>
          <cell r="E549" t="str">
            <v>5</v>
          </cell>
          <cell r="F549">
            <v>11</v>
          </cell>
          <cell r="G549">
            <v>4</v>
          </cell>
          <cell r="H549">
            <v>1.0699999999999999E-2</v>
          </cell>
          <cell r="I549">
            <v>115.04</v>
          </cell>
          <cell r="J549">
            <v>15</v>
          </cell>
          <cell r="K549">
            <v>0.1605</v>
          </cell>
          <cell r="L549">
            <v>5.1214959235445223E-3</v>
          </cell>
          <cell r="M549"/>
        </row>
        <row r="550">
          <cell r="A550" t="str">
            <v>5_5_11_5</v>
          </cell>
          <cell r="B550">
            <v>11</v>
          </cell>
          <cell r="C550">
            <v>5</v>
          </cell>
          <cell r="D550">
            <v>115</v>
          </cell>
          <cell r="E550" t="str">
            <v>5</v>
          </cell>
          <cell r="F550">
            <v>11</v>
          </cell>
          <cell r="G550">
            <v>5</v>
          </cell>
          <cell r="H550">
            <v>7.4999999999999997E-2</v>
          </cell>
          <cell r="I550">
            <v>115.05</v>
          </cell>
          <cell r="J550">
            <v>20</v>
          </cell>
          <cell r="K550">
            <v>1.5</v>
          </cell>
          <cell r="L550">
            <v>4.7864447883593661E-2</v>
          </cell>
          <cell r="M550"/>
        </row>
        <row r="551">
          <cell r="A551" t="str">
            <v>5_5_11_6</v>
          </cell>
          <cell r="B551">
            <v>11</v>
          </cell>
          <cell r="C551">
            <v>5</v>
          </cell>
          <cell r="D551">
            <v>115</v>
          </cell>
          <cell r="E551" t="str">
            <v>5</v>
          </cell>
          <cell r="F551">
            <v>11</v>
          </cell>
          <cell r="G551">
            <v>6</v>
          </cell>
          <cell r="H551">
            <v>0.16839999999999999</v>
          </cell>
          <cell r="I551">
            <v>115.06</v>
          </cell>
          <cell r="J551">
            <v>25</v>
          </cell>
          <cell r="K551">
            <v>4.21</v>
          </cell>
          <cell r="L551">
            <v>0.13433955039328621</v>
          </cell>
          <cell r="M551"/>
        </row>
        <row r="552">
          <cell r="A552" t="str">
            <v>5_5_11_7</v>
          </cell>
          <cell r="B552">
            <v>11</v>
          </cell>
          <cell r="C552">
            <v>5</v>
          </cell>
          <cell r="D552">
            <v>115</v>
          </cell>
          <cell r="E552" t="str">
            <v>5</v>
          </cell>
          <cell r="F552">
            <v>11</v>
          </cell>
          <cell r="G552">
            <v>7</v>
          </cell>
          <cell r="H552">
            <v>0.40720000000000001</v>
          </cell>
          <cell r="I552">
            <v>115.07</v>
          </cell>
          <cell r="J552">
            <v>30</v>
          </cell>
          <cell r="K552">
            <v>12.216000000000001</v>
          </cell>
          <cell r="L552">
            <v>0.38980806356398684</v>
          </cell>
          <cell r="M552"/>
        </row>
        <row r="553">
          <cell r="A553" t="str">
            <v>5_5_11_8</v>
          </cell>
          <cell r="B553">
            <v>11</v>
          </cell>
          <cell r="C553">
            <v>5</v>
          </cell>
          <cell r="D553">
            <v>115</v>
          </cell>
          <cell r="E553" t="str">
            <v>5</v>
          </cell>
          <cell r="F553">
            <v>11</v>
          </cell>
          <cell r="G553">
            <v>8</v>
          </cell>
          <cell r="H553">
            <v>0.18529999999999999</v>
          </cell>
          <cell r="I553">
            <v>115.08</v>
          </cell>
          <cell r="J553">
            <v>35</v>
          </cell>
          <cell r="K553">
            <v>6.4855</v>
          </cell>
          <cell r="L553">
            <v>0.20694991783269781</v>
          </cell>
          <cell r="M553"/>
        </row>
        <row r="554">
          <cell r="A554" t="str">
            <v>5_5_11_9</v>
          </cell>
          <cell r="B554">
            <v>11</v>
          </cell>
          <cell r="C554">
            <v>5</v>
          </cell>
          <cell r="D554">
            <v>115</v>
          </cell>
          <cell r="E554" t="str">
            <v>5</v>
          </cell>
          <cell r="F554">
            <v>11</v>
          </cell>
          <cell r="G554">
            <v>9</v>
          </cell>
          <cell r="H554">
            <v>8.6599999999999996E-2</v>
          </cell>
          <cell r="I554">
            <v>115.09</v>
          </cell>
          <cell r="J554">
            <v>40</v>
          </cell>
          <cell r="K554">
            <v>3.464</v>
          </cell>
          <cell r="L554">
            <v>0.11053496497917896</v>
          </cell>
          <cell r="M554"/>
        </row>
        <row r="555">
          <cell r="A555" t="str">
            <v>5_5_11_10</v>
          </cell>
          <cell r="B555">
            <v>11</v>
          </cell>
          <cell r="C555">
            <v>5</v>
          </cell>
          <cell r="D555">
            <v>115</v>
          </cell>
          <cell r="E555" t="str">
            <v>5</v>
          </cell>
          <cell r="F555">
            <v>11</v>
          </cell>
          <cell r="G555">
            <v>10</v>
          </cell>
          <cell r="H555">
            <v>1.9900000000000001E-2</v>
          </cell>
          <cell r="I555">
            <v>115.1</v>
          </cell>
          <cell r="J555">
            <v>45</v>
          </cell>
          <cell r="K555">
            <v>0.89550000000000007</v>
          </cell>
          <cell r="L555">
            <v>2.857507538650542E-2</v>
          </cell>
          <cell r="M555"/>
        </row>
        <row r="556">
          <cell r="A556" t="str">
            <v>5_5_11_11</v>
          </cell>
          <cell r="B556">
            <v>11</v>
          </cell>
          <cell r="C556">
            <v>5</v>
          </cell>
          <cell r="D556">
            <v>115</v>
          </cell>
          <cell r="E556" t="str">
            <v>5</v>
          </cell>
          <cell r="F556">
            <v>11</v>
          </cell>
          <cell r="G556">
            <v>11</v>
          </cell>
          <cell r="H556">
            <v>3.6700000000000003E-2</v>
          </cell>
          <cell r="I556">
            <v>115.11</v>
          </cell>
          <cell r="J556">
            <v>50</v>
          </cell>
          <cell r="K556">
            <v>1.8350000000000002</v>
          </cell>
          <cell r="L556">
            <v>5.8554174577596256E-2</v>
          </cell>
          <cell r="M556"/>
        </row>
        <row r="557">
          <cell r="A557" t="str">
            <v>5_5_11_12</v>
          </cell>
          <cell r="B557">
            <v>11</v>
          </cell>
          <cell r="C557">
            <v>5</v>
          </cell>
          <cell r="D557">
            <v>115</v>
          </cell>
          <cell r="E557" t="str">
            <v>5</v>
          </cell>
          <cell r="F557">
            <v>11</v>
          </cell>
          <cell r="G557">
            <v>12</v>
          </cell>
          <cell r="H557">
            <v>1.04E-2</v>
          </cell>
          <cell r="I557">
            <v>115.12</v>
          </cell>
          <cell r="J557">
            <v>55</v>
          </cell>
          <cell r="K557">
            <v>0.57199999999999995</v>
          </cell>
          <cell r="L557">
            <v>1.8252309459610382E-2</v>
          </cell>
          <cell r="M557"/>
        </row>
        <row r="558">
          <cell r="A558" t="str">
            <v>5_5_11_13</v>
          </cell>
          <cell r="B558">
            <v>11</v>
          </cell>
          <cell r="C558">
            <v>5</v>
          </cell>
          <cell r="D558">
            <v>115</v>
          </cell>
          <cell r="E558" t="str">
            <v>5</v>
          </cell>
          <cell r="F558">
            <v>11</v>
          </cell>
          <cell r="G558">
            <v>13</v>
          </cell>
          <cell r="H558">
            <v>0</v>
          </cell>
          <cell r="I558">
            <v>115.13</v>
          </cell>
          <cell r="J558">
            <v>60</v>
          </cell>
          <cell r="K558">
            <v>0</v>
          </cell>
          <cell r="L558">
            <v>0</v>
          </cell>
          <cell r="M558"/>
        </row>
        <row r="559">
          <cell r="A559" t="str">
            <v>5_5_11_14</v>
          </cell>
          <cell r="B559">
            <v>11</v>
          </cell>
          <cell r="C559">
            <v>5</v>
          </cell>
          <cell r="D559">
            <v>115</v>
          </cell>
          <cell r="E559" t="str">
            <v>5</v>
          </cell>
          <cell r="F559">
            <v>11</v>
          </cell>
          <cell r="G559">
            <v>14</v>
          </cell>
          <cell r="H559">
            <v>0</v>
          </cell>
          <cell r="I559">
            <v>115.14</v>
          </cell>
          <cell r="J559">
            <v>65</v>
          </cell>
          <cell r="K559">
            <v>0</v>
          </cell>
          <cell r="L559">
            <v>0</v>
          </cell>
          <cell r="M559"/>
        </row>
        <row r="560">
          <cell r="A560" t="str">
            <v>5_5_11_15</v>
          </cell>
          <cell r="B560">
            <v>11</v>
          </cell>
          <cell r="C560">
            <v>5</v>
          </cell>
          <cell r="D560">
            <v>115</v>
          </cell>
          <cell r="E560" t="str">
            <v>5</v>
          </cell>
          <cell r="F560">
            <v>11</v>
          </cell>
          <cell r="G560">
            <v>15</v>
          </cell>
          <cell r="H560">
            <v>0</v>
          </cell>
          <cell r="I560">
            <v>115.15</v>
          </cell>
          <cell r="J560">
            <v>70</v>
          </cell>
          <cell r="K560">
            <v>0</v>
          </cell>
          <cell r="L560">
            <v>0</v>
          </cell>
          <cell r="M560"/>
        </row>
        <row r="561">
          <cell r="A561" t="str">
            <v>5_5_11_16</v>
          </cell>
          <cell r="B561">
            <v>11</v>
          </cell>
          <cell r="C561">
            <v>5</v>
          </cell>
          <cell r="D561">
            <v>115</v>
          </cell>
          <cell r="E561" t="str">
            <v>5</v>
          </cell>
          <cell r="F561">
            <v>11</v>
          </cell>
          <cell r="G561">
            <v>16</v>
          </cell>
          <cell r="H561">
            <v>0</v>
          </cell>
          <cell r="I561">
            <v>115.16</v>
          </cell>
          <cell r="J561">
            <v>75</v>
          </cell>
          <cell r="K561">
            <v>0</v>
          </cell>
          <cell r="L561">
            <v>0</v>
          </cell>
          <cell r="M561">
            <v>1</v>
          </cell>
        </row>
        <row r="562">
          <cell r="A562" t="str">
            <v>5_5_12_1</v>
          </cell>
          <cell r="B562">
            <v>11</v>
          </cell>
          <cell r="C562">
            <v>5</v>
          </cell>
          <cell r="D562">
            <v>125</v>
          </cell>
          <cell r="E562" t="str">
            <v>5</v>
          </cell>
          <cell r="F562">
            <v>12</v>
          </cell>
          <cell r="G562">
            <v>1</v>
          </cell>
          <cell r="H562">
            <v>0</v>
          </cell>
          <cell r="I562">
            <v>125.01</v>
          </cell>
          <cell r="J562">
            <v>2.5</v>
          </cell>
          <cell r="K562">
            <v>0</v>
          </cell>
          <cell r="L562">
            <v>0</v>
          </cell>
        </row>
        <row r="563">
          <cell r="A563" t="str">
            <v>5_5_12_2</v>
          </cell>
          <cell r="B563">
            <v>11</v>
          </cell>
          <cell r="C563">
            <v>5</v>
          </cell>
          <cell r="D563">
            <v>125</v>
          </cell>
          <cell r="E563" t="str">
            <v>5</v>
          </cell>
          <cell r="F563">
            <v>12</v>
          </cell>
          <cell r="G563">
            <v>2</v>
          </cell>
          <cell r="H563">
            <v>0</v>
          </cell>
          <cell r="I563">
            <v>125.02</v>
          </cell>
          <cell r="J563">
            <v>5</v>
          </cell>
          <cell r="K563">
            <v>0</v>
          </cell>
          <cell r="L563">
            <v>0</v>
          </cell>
          <cell r="M563"/>
        </row>
        <row r="564">
          <cell r="A564" t="str">
            <v>5_5_12_3</v>
          </cell>
          <cell r="B564">
            <v>11</v>
          </cell>
          <cell r="C564">
            <v>5</v>
          </cell>
          <cell r="D564">
            <v>125</v>
          </cell>
          <cell r="E564" t="str">
            <v>5</v>
          </cell>
          <cell r="F564">
            <v>12</v>
          </cell>
          <cell r="G564">
            <v>3</v>
          </cell>
          <cell r="H564">
            <v>0</v>
          </cell>
          <cell r="I564">
            <v>125.03</v>
          </cell>
          <cell r="J564">
            <v>10</v>
          </cell>
          <cell r="K564">
            <v>0</v>
          </cell>
          <cell r="L564">
            <v>0</v>
          </cell>
          <cell r="M564"/>
        </row>
        <row r="565">
          <cell r="A565" t="str">
            <v>5_5_12_4</v>
          </cell>
          <cell r="B565">
            <v>11</v>
          </cell>
          <cell r="C565">
            <v>5</v>
          </cell>
          <cell r="D565">
            <v>125</v>
          </cell>
          <cell r="E565" t="str">
            <v>5</v>
          </cell>
          <cell r="F565">
            <v>12</v>
          </cell>
          <cell r="G565">
            <v>4</v>
          </cell>
          <cell r="H565">
            <v>1.0699999999999999E-2</v>
          </cell>
          <cell r="I565">
            <v>125.04</v>
          </cell>
          <cell r="J565">
            <v>15</v>
          </cell>
          <cell r="K565">
            <v>0.1605</v>
          </cell>
          <cell r="L565">
            <v>5.1214959235445223E-3</v>
          </cell>
          <cell r="M565"/>
        </row>
        <row r="566">
          <cell r="A566" t="str">
            <v>5_5_12_5</v>
          </cell>
          <cell r="B566">
            <v>11</v>
          </cell>
          <cell r="C566">
            <v>5</v>
          </cell>
          <cell r="D566">
            <v>125</v>
          </cell>
          <cell r="E566" t="str">
            <v>5</v>
          </cell>
          <cell r="F566">
            <v>12</v>
          </cell>
          <cell r="G566">
            <v>5</v>
          </cell>
          <cell r="H566">
            <v>7.4999999999999997E-2</v>
          </cell>
          <cell r="I566">
            <v>125.05</v>
          </cell>
          <cell r="J566">
            <v>20</v>
          </cell>
          <cell r="K566">
            <v>1.5</v>
          </cell>
          <cell r="L566">
            <v>4.7864447883593661E-2</v>
          </cell>
          <cell r="M566"/>
        </row>
        <row r="567">
          <cell r="A567" t="str">
            <v>5_5_12_6</v>
          </cell>
          <cell r="B567">
            <v>11</v>
          </cell>
          <cell r="C567">
            <v>5</v>
          </cell>
          <cell r="D567">
            <v>125</v>
          </cell>
          <cell r="E567" t="str">
            <v>5</v>
          </cell>
          <cell r="F567">
            <v>12</v>
          </cell>
          <cell r="G567">
            <v>6</v>
          </cell>
          <cell r="H567">
            <v>0.16839999999999999</v>
          </cell>
          <cell r="I567">
            <v>125.06</v>
          </cell>
          <cell r="J567">
            <v>25</v>
          </cell>
          <cell r="K567">
            <v>4.21</v>
          </cell>
          <cell r="L567">
            <v>0.13433955039328621</v>
          </cell>
          <cell r="M567"/>
        </row>
        <row r="568">
          <cell r="A568" t="str">
            <v>5_5_12_7</v>
          </cell>
          <cell r="B568">
            <v>11</v>
          </cell>
          <cell r="C568">
            <v>5</v>
          </cell>
          <cell r="D568">
            <v>125</v>
          </cell>
          <cell r="E568" t="str">
            <v>5</v>
          </cell>
          <cell r="F568">
            <v>12</v>
          </cell>
          <cell r="G568">
            <v>7</v>
          </cell>
          <cell r="H568">
            <v>0.40720000000000001</v>
          </cell>
          <cell r="I568">
            <v>125.07</v>
          </cell>
          <cell r="J568">
            <v>30</v>
          </cell>
          <cell r="K568">
            <v>12.216000000000001</v>
          </cell>
          <cell r="L568">
            <v>0.38980806356398684</v>
          </cell>
          <cell r="M568"/>
        </row>
        <row r="569">
          <cell r="A569" t="str">
            <v>5_5_12_8</v>
          </cell>
          <cell r="B569">
            <v>11</v>
          </cell>
          <cell r="C569">
            <v>5</v>
          </cell>
          <cell r="D569">
            <v>125</v>
          </cell>
          <cell r="E569" t="str">
            <v>5</v>
          </cell>
          <cell r="F569">
            <v>12</v>
          </cell>
          <cell r="G569">
            <v>8</v>
          </cell>
          <cell r="H569">
            <v>0.18529999999999999</v>
          </cell>
          <cell r="I569">
            <v>125.08</v>
          </cell>
          <cell r="J569">
            <v>35</v>
          </cell>
          <cell r="K569">
            <v>6.4855</v>
          </cell>
          <cell r="L569">
            <v>0.20694991783269781</v>
          </cell>
          <cell r="M569"/>
        </row>
        <row r="570">
          <cell r="A570" t="str">
            <v>5_5_12_9</v>
          </cell>
          <cell r="B570">
            <v>11</v>
          </cell>
          <cell r="C570">
            <v>5</v>
          </cell>
          <cell r="D570">
            <v>125</v>
          </cell>
          <cell r="E570" t="str">
            <v>5</v>
          </cell>
          <cell r="F570">
            <v>12</v>
          </cell>
          <cell r="G570">
            <v>9</v>
          </cell>
          <cell r="H570">
            <v>8.6599999999999996E-2</v>
          </cell>
          <cell r="I570">
            <v>125.09</v>
          </cell>
          <cell r="J570">
            <v>40</v>
          </cell>
          <cell r="K570">
            <v>3.464</v>
          </cell>
          <cell r="L570">
            <v>0.11053496497917896</v>
          </cell>
          <cell r="M570"/>
        </row>
        <row r="571">
          <cell r="A571" t="str">
            <v>5_5_12_10</v>
          </cell>
          <cell r="B571">
            <v>11</v>
          </cell>
          <cell r="C571">
            <v>5</v>
          </cell>
          <cell r="D571">
            <v>125</v>
          </cell>
          <cell r="E571" t="str">
            <v>5</v>
          </cell>
          <cell r="F571">
            <v>12</v>
          </cell>
          <cell r="G571">
            <v>10</v>
          </cell>
          <cell r="H571">
            <v>1.9900000000000001E-2</v>
          </cell>
          <cell r="I571">
            <v>125.1</v>
          </cell>
          <cell r="J571">
            <v>45</v>
          </cell>
          <cell r="K571">
            <v>0.89550000000000007</v>
          </cell>
          <cell r="L571">
            <v>2.857507538650542E-2</v>
          </cell>
          <cell r="M571"/>
        </row>
        <row r="572">
          <cell r="A572" t="str">
            <v>5_5_12_11</v>
          </cell>
          <cell r="B572">
            <v>11</v>
          </cell>
          <cell r="C572">
            <v>5</v>
          </cell>
          <cell r="D572">
            <v>125</v>
          </cell>
          <cell r="E572" t="str">
            <v>5</v>
          </cell>
          <cell r="F572">
            <v>12</v>
          </cell>
          <cell r="G572">
            <v>11</v>
          </cell>
          <cell r="H572">
            <v>3.6700000000000003E-2</v>
          </cell>
          <cell r="I572">
            <v>125.11</v>
          </cell>
          <cell r="J572">
            <v>50</v>
          </cell>
          <cell r="K572">
            <v>1.8350000000000002</v>
          </cell>
          <cell r="L572">
            <v>5.8554174577596256E-2</v>
          </cell>
          <cell r="M572"/>
        </row>
        <row r="573">
          <cell r="A573" t="str">
            <v>5_5_12_12</v>
          </cell>
          <cell r="B573">
            <v>11</v>
          </cell>
          <cell r="C573">
            <v>5</v>
          </cell>
          <cell r="D573">
            <v>125</v>
          </cell>
          <cell r="E573" t="str">
            <v>5</v>
          </cell>
          <cell r="F573">
            <v>12</v>
          </cell>
          <cell r="G573">
            <v>12</v>
          </cell>
          <cell r="H573">
            <v>1.04E-2</v>
          </cell>
          <cell r="I573">
            <v>125.12</v>
          </cell>
          <cell r="J573">
            <v>55</v>
          </cell>
          <cell r="K573">
            <v>0.57199999999999995</v>
          </cell>
          <cell r="L573">
            <v>1.8252309459610382E-2</v>
          </cell>
          <cell r="M573"/>
        </row>
        <row r="574">
          <cell r="A574" t="str">
            <v>5_5_12_13</v>
          </cell>
          <cell r="B574">
            <v>11</v>
          </cell>
          <cell r="C574">
            <v>5</v>
          </cell>
          <cell r="D574">
            <v>125</v>
          </cell>
          <cell r="E574" t="str">
            <v>5</v>
          </cell>
          <cell r="F574">
            <v>12</v>
          </cell>
          <cell r="G574">
            <v>13</v>
          </cell>
          <cell r="H574">
            <v>0</v>
          </cell>
          <cell r="I574">
            <v>125.13</v>
          </cell>
          <cell r="J574">
            <v>60</v>
          </cell>
          <cell r="K574">
            <v>0</v>
          </cell>
          <cell r="L574">
            <v>0</v>
          </cell>
          <cell r="M574"/>
        </row>
        <row r="575">
          <cell r="A575" t="str">
            <v>5_5_12_14</v>
          </cell>
          <cell r="B575">
            <v>11</v>
          </cell>
          <cell r="C575">
            <v>5</v>
          </cell>
          <cell r="D575">
            <v>125</v>
          </cell>
          <cell r="E575" t="str">
            <v>5</v>
          </cell>
          <cell r="F575">
            <v>12</v>
          </cell>
          <cell r="G575">
            <v>14</v>
          </cell>
          <cell r="H575">
            <v>0</v>
          </cell>
          <cell r="I575">
            <v>125.14</v>
          </cell>
          <cell r="J575">
            <v>65</v>
          </cell>
          <cell r="K575">
            <v>0</v>
          </cell>
          <cell r="L575">
            <v>0</v>
          </cell>
          <cell r="M575"/>
        </row>
        <row r="576">
          <cell r="A576" t="str">
            <v>5_5_12_15</v>
          </cell>
          <cell r="B576">
            <v>11</v>
          </cell>
          <cell r="C576">
            <v>5</v>
          </cell>
          <cell r="D576">
            <v>125</v>
          </cell>
          <cell r="E576" t="str">
            <v>5</v>
          </cell>
          <cell r="F576">
            <v>12</v>
          </cell>
          <cell r="G576">
            <v>15</v>
          </cell>
          <cell r="H576">
            <v>0</v>
          </cell>
          <cell r="I576">
            <v>125.15</v>
          </cell>
          <cell r="J576">
            <v>70</v>
          </cell>
          <cell r="K576">
            <v>0</v>
          </cell>
          <cell r="L576">
            <v>0</v>
          </cell>
          <cell r="M576"/>
        </row>
        <row r="577">
          <cell r="A577" t="str">
            <v>5_5_12_16</v>
          </cell>
          <cell r="B577">
            <v>11</v>
          </cell>
          <cell r="C577">
            <v>5</v>
          </cell>
          <cell r="D577">
            <v>125</v>
          </cell>
          <cell r="E577" t="str">
            <v>5</v>
          </cell>
          <cell r="F577">
            <v>12</v>
          </cell>
          <cell r="G577">
            <v>16</v>
          </cell>
          <cell r="H577">
            <v>0</v>
          </cell>
          <cell r="I577">
            <v>125.16</v>
          </cell>
          <cell r="J577">
            <v>75</v>
          </cell>
          <cell r="K577">
            <v>0</v>
          </cell>
          <cell r="L577">
            <v>0</v>
          </cell>
          <cell r="M577">
            <v>1</v>
          </cell>
        </row>
        <row r="578">
          <cell r="A578" t="str">
            <v>5_5_13_1</v>
          </cell>
          <cell r="B578">
            <v>11</v>
          </cell>
          <cell r="C578">
            <v>5</v>
          </cell>
          <cell r="D578">
            <v>135</v>
          </cell>
          <cell r="E578" t="str">
            <v>5</v>
          </cell>
          <cell r="F578">
            <v>13</v>
          </cell>
          <cell r="G578">
            <v>1</v>
          </cell>
          <cell r="H578">
            <v>0</v>
          </cell>
          <cell r="I578">
            <v>135.01</v>
          </cell>
          <cell r="J578">
            <v>2.5</v>
          </cell>
          <cell r="K578">
            <v>0</v>
          </cell>
          <cell r="L578">
            <v>0</v>
          </cell>
        </row>
        <row r="579">
          <cell r="A579" t="str">
            <v>5_5_13_2</v>
          </cell>
          <cell r="B579">
            <v>11</v>
          </cell>
          <cell r="C579">
            <v>5</v>
          </cell>
          <cell r="D579">
            <v>135</v>
          </cell>
          <cell r="E579" t="str">
            <v>5</v>
          </cell>
          <cell r="F579">
            <v>13</v>
          </cell>
          <cell r="G579">
            <v>2</v>
          </cell>
          <cell r="H579">
            <v>0</v>
          </cell>
          <cell r="I579">
            <v>135.02000000000001</v>
          </cell>
          <cell r="J579">
            <v>5</v>
          </cell>
          <cell r="K579">
            <v>0</v>
          </cell>
          <cell r="L579">
            <v>0</v>
          </cell>
          <cell r="M579"/>
        </row>
        <row r="580">
          <cell r="A580" t="str">
            <v>5_5_13_3</v>
          </cell>
          <cell r="B580">
            <v>11</v>
          </cell>
          <cell r="C580">
            <v>5</v>
          </cell>
          <cell r="D580">
            <v>135</v>
          </cell>
          <cell r="E580" t="str">
            <v>5</v>
          </cell>
          <cell r="F580">
            <v>13</v>
          </cell>
          <cell r="G580">
            <v>3</v>
          </cell>
          <cell r="H580">
            <v>0</v>
          </cell>
          <cell r="I580">
            <v>135.03</v>
          </cell>
          <cell r="J580">
            <v>10</v>
          </cell>
          <cell r="K580">
            <v>0</v>
          </cell>
          <cell r="L580">
            <v>0</v>
          </cell>
          <cell r="M580"/>
        </row>
        <row r="581">
          <cell r="A581" t="str">
            <v>5_5_13_4</v>
          </cell>
          <cell r="B581">
            <v>11</v>
          </cell>
          <cell r="C581">
            <v>5</v>
          </cell>
          <cell r="D581">
            <v>135</v>
          </cell>
          <cell r="E581" t="str">
            <v>5</v>
          </cell>
          <cell r="F581">
            <v>13</v>
          </cell>
          <cell r="G581">
            <v>4</v>
          </cell>
          <cell r="H581">
            <v>1.0699999999999999E-2</v>
          </cell>
          <cell r="I581">
            <v>135.04</v>
          </cell>
          <cell r="J581">
            <v>15</v>
          </cell>
          <cell r="K581">
            <v>0.1605</v>
          </cell>
          <cell r="L581">
            <v>5.1214959235445223E-3</v>
          </cell>
          <cell r="M581"/>
        </row>
        <row r="582">
          <cell r="A582" t="str">
            <v>5_5_13_5</v>
          </cell>
          <cell r="B582">
            <v>11</v>
          </cell>
          <cell r="C582">
            <v>5</v>
          </cell>
          <cell r="D582">
            <v>135</v>
          </cell>
          <cell r="E582" t="str">
            <v>5</v>
          </cell>
          <cell r="F582">
            <v>13</v>
          </cell>
          <cell r="G582">
            <v>5</v>
          </cell>
          <cell r="H582">
            <v>7.4999999999999997E-2</v>
          </cell>
          <cell r="I582">
            <v>135.05000000000001</v>
          </cell>
          <cell r="J582">
            <v>20</v>
          </cell>
          <cell r="K582">
            <v>1.5</v>
          </cell>
          <cell r="L582">
            <v>4.7864447883593661E-2</v>
          </cell>
          <cell r="M582"/>
        </row>
        <row r="583">
          <cell r="A583" t="str">
            <v>5_5_13_6</v>
          </cell>
          <cell r="B583">
            <v>11</v>
          </cell>
          <cell r="C583">
            <v>5</v>
          </cell>
          <cell r="D583">
            <v>135</v>
          </cell>
          <cell r="E583" t="str">
            <v>5</v>
          </cell>
          <cell r="F583">
            <v>13</v>
          </cell>
          <cell r="G583">
            <v>6</v>
          </cell>
          <cell r="H583">
            <v>0.16839999999999999</v>
          </cell>
          <cell r="I583">
            <v>135.06</v>
          </cell>
          <cell r="J583">
            <v>25</v>
          </cell>
          <cell r="K583">
            <v>4.21</v>
          </cell>
          <cell r="L583">
            <v>0.13433955039328621</v>
          </cell>
          <cell r="M583"/>
        </row>
        <row r="584">
          <cell r="A584" t="str">
            <v>5_5_13_7</v>
          </cell>
          <cell r="B584">
            <v>11</v>
          </cell>
          <cell r="C584">
            <v>5</v>
          </cell>
          <cell r="D584">
            <v>135</v>
          </cell>
          <cell r="E584" t="str">
            <v>5</v>
          </cell>
          <cell r="F584">
            <v>13</v>
          </cell>
          <cell r="G584">
            <v>7</v>
          </cell>
          <cell r="H584">
            <v>0.40720000000000001</v>
          </cell>
          <cell r="I584">
            <v>135.07</v>
          </cell>
          <cell r="J584">
            <v>30</v>
          </cell>
          <cell r="K584">
            <v>12.216000000000001</v>
          </cell>
          <cell r="L584">
            <v>0.38980806356398684</v>
          </cell>
          <cell r="M584"/>
        </row>
        <row r="585">
          <cell r="A585" t="str">
            <v>5_5_13_8</v>
          </cell>
          <cell r="B585">
            <v>11</v>
          </cell>
          <cell r="C585">
            <v>5</v>
          </cell>
          <cell r="D585">
            <v>135</v>
          </cell>
          <cell r="E585" t="str">
            <v>5</v>
          </cell>
          <cell r="F585">
            <v>13</v>
          </cell>
          <cell r="G585">
            <v>8</v>
          </cell>
          <cell r="H585">
            <v>0.18529999999999999</v>
          </cell>
          <cell r="I585">
            <v>135.08000000000001</v>
          </cell>
          <cell r="J585">
            <v>35</v>
          </cell>
          <cell r="K585">
            <v>6.4855</v>
          </cell>
          <cell r="L585">
            <v>0.20694991783269781</v>
          </cell>
          <cell r="M585"/>
        </row>
        <row r="586">
          <cell r="A586" t="str">
            <v>5_5_13_9</v>
          </cell>
          <cell r="B586">
            <v>11</v>
          </cell>
          <cell r="C586">
            <v>5</v>
          </cell>
          <cell r="D586">
            <v>135</v>
          </cell>
          <cell r="E586" t="str">
            <v>5</v>
          </cell>
          <cell r="F586">
            <v>13</v>
          </cell>
          <cell r="G586">
            <v>9</v>
          </cell>
          <cell r="H586">
            <v>8.6599999999999996E-2</v>
          </cell>
          <cell r="I586">
            <v>135.09</v>
          </cell>
          <cell r="J586">
            <v>40</v>
          </cell>
          <cell r="K586">
            <v>3.464</v>
          </cell>
          <cell r="L586">
            <v>0.11053496497917896</v>
          </cell>
          <cell r="M586"/>
        </row>
        <row r="587">
          <cell r="A587" t="str">
            <v>5_5_13_10</v>
          </cell>
          <cell r="B587">
            <v>11</v>
          </cell>
          <cell r="C587">
            <v>5</v>
          </cell>
          <cell r="D587">
            <v>135</v>
          </cell>
          <cell r="E587" t="str">
            <v>5</v>
          </cell>
          <cell r="F587">
            <v>13</v>
          </cell>
          <cell r="G587">
            <v>10</v>
          </cell>
          <cell r="H587">
            <v>1.9900000000000001E-2</v>
          </cell>
          <cell r="I587">
            <v>135.1</v>
          </cell>
          <cell r="J587">
            <v>45</v>
          </cell>
          <cell r="K587">
            <v>0.89550000000000007</v>
          </cell>
          <cell r="L587">
            <v>2.857507538650542E-2</v>
          </cell>
          <cell r="M587"/>
        </row>
        <row r="588">
          <cell r="A588" t="str">
            <v>5_5_13_11</v>
          </cell>
          <cell r="B588">
            <v>11</v>
          </cell>
          <cell r="C588">
            <v>5</v>
          </cell>
          <cell r="D588">
            <v>135</v>
          </cell>
          <cell r="E588" t="str">
            <v>5</v>
          </cell>
          <cell r="F588">
            <v>13</v>
          </cell>
          <cell r="G588">
            <v>11</v>
          </cell>
          <cell r="H588">
            <v>3.6700000000000003E-2</v>
          </cell>
          <cell r="I588">
            <v>135.11000000000001</v>
          </cell>
          <cell r="J588">
            <v>50</v>
          </cell>
          <cell r="K588">
            <v>1.8350000000000002</v>
          </cell>
          <cell r="L588">
            <v>5.8554174577596256E-2</v>
          </cell>
          <cell r="M588"/>
        </row>
        <row r="589">
          <cell r="A589" t="str">
            <v>5_5_13_12</v>
          </cell>
          <cell r="B589">
            <v>11</v>
          </cell>
          <cell r="C589">
            <v>5</v>
          </cell>
          <cell r="D589">
            <v>135</v>
          </cell>
          <cell r="E589" t="str">
            <v>5</v>
          </cell>
          <cell r="F589">
            <v>13</v>
          </cell>
          <cell r="G589">
            <v>12</v>
          </cell>
          <cell r="H589">
            <v>1.04E-2</v>
          </cell>
          <cell r="I589">
            <v>135.12</v>
          </cell>
          <cell r="J589">
            <v>55</v>
          </cell>
          <cell r="K589">
            <v>0.57199999999999995</v>
          </cell>
          <cell r="L589">
            <v>1.8252309459610382E-2</v>
          </cell>
          <cell r="M589"/>
        </row>
        <row r="590">
          <cell r="A590" t="str">
            <v>5_5_13_13</v>
          </cell>
          <cell r="B590">
            <v>11</v>
          </cell>
          <cell r="C590">
            <v>5</v>
          </cell>
          <cell r="D590">
            <v>135</v>
          </cell>
          <cell r="E590" t="str">
            <v>5</v>
          </cell>
          <cell r="F590">
            <v>13</v>
          </cell>
          <cell r="G590">
            <v>13</v>
          </cell>
          <cell r="H590">
            <v>0</v>
          </cell>
          <cell r="I590">
            <v>135.13</v>
          </cell>
          <cell r="J590">
            <v>60</v>
          </cell>
          <cell r="K590">
            <v>0</v>
          </cell>
          <cell r="L590">
            <v>0</v>
          </cell>
          <cell r="M590"/>
        </row>
        <row r="591">
          <cell r="A591" t="str">
            <v>5_5_13_14</v>
          </cell>
          <cell r="B591">
            <v>11</v>
          </cell>
          <cell r="C591">
            <v>5</v>
          </cell>
          <cell r="D591">
            <v>135</v>
          </cell>
          <cell r="E591" t="str">
            <v>5</v>
          </cell>
          <cell r="F591">
            <v>13</v>
          </cell>
          <cell r="G591">
            <v>14</v>
          </cell>
          <cell r="H591">
            <v>0</v>
          </cell>
          <cell r="I591">
            <v>135.13999999999999</v>
          </cell>
          <cell r="J591">
            <v>65</v>
          </cell>
          <cell r="K591">
            <v>0</v>
          </cell>
          <cell r="L591">
            <v>0</v>
          </cell>
          <cell r="M591"/>
        </row>
        <row r="592">
          <cell r="A592" t="str">
            <v>5_5_13_15</v>
          </cell>
          <cell r="B592">
            <v>11</v>
          </cell>
          <cell r="C592">
            <v>5</v>
          </cell>
          <cell r="D592">
            <v>135</v>
          </cell>
          <cell r="E592" t="str">
            <v>5</v>
          </cell>
          <cell r="F592">
            <v>13</v>
          </cell>
          <cell r="G592">
            <v>15</v>
          </cell>
          <cell r="H592">
            <v>0</v>
          </cell>
          <cell r="I592">
            <v>135.15</v>
          </cell>
          <cell r="J592">
            <v>70</v>
          </cell>
          <cell r="K592">
            <v>0</v>
          </cell>
          <cell r="L592">
            <v>0</v>
          </cell>
          <cell r="M592"/>
        </row>
        <row r="593">
          <cell r="A593" t="str">
            <v>5_5_13_16</v>
          </cell>
          <cell r="B593">
            <v>11</v>
          </cell>
          <cell r="C593">
            <v>5</v>
          </cell>
          <cell r="D593">
            <v>135</v>
          </cell>
          <cell r="E593" t="str">
            <v>5</v>
          </cell>
          <cell r="F593">
            <v>13</v>
          </cell>
          <cell r="G593">
            <v>16</v>
          </cell>
          <cell r="H593">
            <v>0</v>
          </cell>
          <cell r="I593">
            <v>135.16</v>
          </cell>
          <cell r="J593">
            <v>75</v>
          </cell>
          <cell r="K593">
            <v>0</v>
          </cell>
          <cell r="L593">
            <v>0</v>
          </cell>
          <cell r="M593">
            <v>1</v>
          </cell>
        </row>
        <row r="594">
          <cell r="A594" t="str">
            <v>5_5_14_1</v>
          </cell>
          <cell r="B594">
            <v>11</v>
          </cell>
          <cell r="C594">
            <v>5</v>
          </cell>
          <cell r="D594">
            <v>145</v>
          </cell>
          <cell r="E594" t="str">
            <v>5</v>
          </cell>
          <cell r="F594">
            <v>14</v>
          </cell>
          <cell r="G594">
            <v>1</v>
          </cell>
          <cell r="H594">
            <v>0</v>
          </cell>
          <cell r="I594">
            <v>145.01</v>
          </cell>
          <cell r="J594">
            <v>2.5</v>
          </cell>
          <cell r="K594">
            <v>0</v>
          </cell>
          <cell r="L594">
            <v>0</v>
          </cell>
        </row>
        <row r="595">
          <cell r="A595" t="str">
            <v>5_5_14_2</v>
          </cell>
          <cell r="B595">
            <v>11</v>
          </cell>
          <cell r="C595">
            <v>5</v>
          </cell>
          <cell r="D595">
            <v>145</v>
          </cell>
          <cell r="E595" t="str">
            <v>5</v>
          </cell>
          <cell r="F595">
            <v>14</v>
          </cell>
          <cell r="G595">
            <v>2</v>
          </cell>
          <cell r="H595">
            <v>0</v>
          </cell>
          <cell r="I595">
            <v>145.02000000000001</v>
          </cell>
          <cell r="J595">
            <v>5</v>
          </cell>
          <cell r="K595">
            <v>0</v>
          </cell>
          <cell r="L595">
            <v>0</v>
          </cell>
          <cell r="M595"/>
        </row>
        <row r="596">
          <cell r="A596" t="str">
            <v>5_5_14_3</v>
          </cell>
          <cell r="B596">
            <v>11</v>
          </cell>
          <cell r="C596">
            <v>5</v>
          </cell>
          <cell r="D596">
            <v>145</v>
          </cell>
          <cell r="E596" t="str">
            <v>5</v>
          </cell>
          <cell r="F596">
            <v>14</v>
          </cell>
          <cell r="G596">
            <v>3</v>
          </cell>
          <cell r="H596">
            <v>0</v>
          </cell>
          <cell r="I596">
            <v>145.03</v>
          </cell>
          <cell r="J596">
            <v>10</v>
          </cell>
          <cell r="K596">
            <v>0</v>
          </cell>
          <cell r="L596">
            <v>0</v>
          </cell>
          <cell r="M596"/>
        </row>
        <row r="597">
          <cell r="A597" t="str">
            <v>5_5_14_4</v>
          </cell>
          <cell r="B597">
            <v>11</v>
          </cell>
          <cell r="C597">
            <v>5</v>
          </cell>
          <cell r="D597">
            <v>145</v>
          </cell>
          <cell r="E597" t="str">
            <v>5</v>
          </cell>
          <cell r="F597">
            <v>14</v>
          </cell>
          <cell r="G597">
            <v>4</v>
          </cell>
          <cell r="H597">
            <v>1.0699999999999999E-2</v>
          </cell>
          <cell r="I597">
            <v>145.04</v>
          </cell>
          <cell r="J597">
            <v>15</v>
          </cell>
          <cell r="K597">
            <v>0.1605</v>
          </cell>
          <cell r="L597">
            <v>5.1214959235445223E-3</v>
          </cell>
          <cell r="M597"/>
        </row>
        <row r="598">
          <cell r="A598" t="str">
            <v>5_5_14_5</v>
          </cell>
          <cell r="B598">
            <v>11</v>
          </cell>
          <cell r="C598">
            <v>5</v>
          </cell>
          <cell r="D598">
            <v>145</v>
          </cell>
          <cell r="E598" t="str">
            <v>5</v>
          </cell>
          <cell r="F598">
            <v>14</v>
          </cell>
          <cell r="G598">
            <v>5</v>
          </cell>
          <cell r="H598">
            <v>7.4999999999999997E-2</v>
          </cell>
          <cell r="I598">
            <v>145.05000000000001</v>
          </cell>
          <cell r="J598">
            <v>20</v>
          </cell>
          <cell r="K598">
            <v>1.5</v>
          </cell>
          <cell r="L598">
            <v>4.7864447883593661E-2</v>
          </cell>
          <cell r="M598"/>
        </row>
        <row r="599">
          <cell r="A599" t="str">
            <v>5_5_14_6</v>
          </cell>
          <cell r="B599">
            <v>11</v>
          </cell>
          <cell r="C599">
            <v>5</v>
          </cell>
          <cell r="D599">
            <v>145</v>
          </cell>
          <cell r="E599" t="str">
            <v>5</v>
          </cell>
          <cell r="F599">
            <v>14</v>
          </cell>
          <cell r="G599">
            <v>6</v>
          </cell>
          <cell r="H599">
            <v>0.16839999999999999</v>
          </cell>
          <cell r="I599">
            <v>145.06</v>
          </cell>
          <cell r="J599">
            <v>25</v>
          </cell>
          <cell r="K599">
            <v>4.21</v>
          </cell>
          <cell r="L599">
            <v>0.13433955039328621</v>
          </cell>
          <cell r="M599"/>
        </row>
        <row r="600">
          <cell r="A600" t="str">
            <v>5_5_14_7</v>
          </cell>
          <cell r="B600">
            <v>11</v>
          </cell>
          <cell r="C600">
            <v>5</v>
          </cell>
          <cell r="D600">
            <v>145</v>
          </cell>
          <cell r="E600" t="str">
            <v>5</v>
          </cell>
          <cell r="F600">
            <v>14</v>
          </cell>
          <cell r="G600">
            <v>7</v>
          </cell>
          <cell r="H600">
            <v>0.40720000000000001</v>
          </cell>
          <cell r="I600">
            <v>145.07</v>
          </cell>
          <cell r="J600">
            <v>30</v>
          </cell>
          <cell r="K600">
            <v>12.216000000000001</v>
          </cell>
          <cell r="L600">
            <v>0.38980806356398684</v>
          </cell>
          <cell r="M600"/>
        </row>
        <row r="601">
          <cell r="A601" t="str">
            <v>5_5_14_8</v>
          </cell>
          <cell r="B601">
            <v>11</v>
          </cell>
          <cell r="C601">
            <v>5</v>
          </cell>
          <cell r="D601">
            <v>145</v>
          </cell>
          <cell r="E601" t="str">
            <v>5</v>
          </cell>
          <cell r="F601">
            <v>14</v>
          </cell>
          <cell r="G601">
            <v>8</v>
          </cell>
          <cell r="H601">
            <v>0.18529999999999999</v>
          </cell>
          <cell r="I601">
            <v>145.08000000000001</v>
          </cell>
          <cell r="J601">
            <v>35</v>
          </cell>
          <cell r="K601">
            <v>6.4855</v>
          </cell>
          <cell r="L601">
            <v>0.20694991783269781</v>
          </cell>
          <cell r="M601"/>
        </row>
        <row r="602">
          <cell r="A602" t="str">
            <v>5_5_14_9</v>
          </cell>
          <cell r="B602">
            <v>11</v>
          </cell>
          <cell r="C602">
            <v>5</v>
          </cell>
          <cell r="D602">
            <v>145</v>
          </cell>
          <cell r="E602" t="str">
            <v>5</v>
          </cell>
          <cell r="F602">
            <v>14</v>
          </cell>
          <cell r="G602">
            <v>9</v>
          </cell>
          <cell r="H602">
            <v>8.6599999999999996E-2</v>
          </cell>
          <cell r="I602">
            <v>145.09</v>
          </cell>
          <cell r="J602">
            <v>40</v>
          </cell>
          <cell r="K602">
            <v>3.464</v>
          </cell>
          <cell r="L602">
            <v>0.11053496497917896</v>
          </cell>
          <cell r="M602"/>
        </row>
        <row r="603">
          <cell r="A603" t="str">
            <v>5_5_14_10</v>
          </cell>
          <cell r="B603">
            <v>11</v>
          </cell>
          <cell r="C603">
            <v>5</v>
          </cell>
          <cell r="D603">
            <v>145</v>
          </cell>
          <cell r="E603" t="str">
            <v>5</v>
          </cell>
          <cell r="F603">
            <v>14</v>
          </cell>
          <cell r="G603">
            <v>10</v>
          </cell>
          <cell r="H603">
            <v>1.9900000000000001E-2</v>
          </cell>
          <cell r="I603">
            <v>145.1</v>
          </cell>
          <cell r="J603">
            <v>45</v>
          </cell>
          <cell r="K603">
            <v>0.89550000000000007</v>
          </cell>
          <cell r="L603">
            <v>2.857507538650542E-2</v>
          </cell>
          <cell r="M603"/>
        </row>
        <row r="604">
          <cell r="A604" t="str">
            <v>5_5_14_11</v>
          </cell>
          <cell r="B604">
            <v>11</v>
          </cell>
          <cell r="C604">
            <v>5</v>
          </cell>
          <cell r="D604">
            <v>145</v>
          </cell>
          <cell r="E604" t="str">
            <v>5</v>
          </cell>
          <cell r="F604">
            <v>14</v>
          </cell>
          <cell r="G604">
            <v>11</v>
          </cell>
          <cell r="H604">
            <v>3.6700000000000003E-2</v>
          </cell>
          <cell r="I604">
            <v>145.11000000000001</v>
          </cell>
          <cell r="J604">
            <v>50</v>
          </cell>
          <cell r="K604">
            <v>1.8350000000000002</v>
          </cell>
          <cell r="L604">
            <v>5.8554174577596256E-2</v>
          </cell>
          <cell r="M604"/>
        </row>
        <row r="605">
          <cell r="A605" t="str">
            <v>5_5_14_12</v>
          </cell>
          <cell r="B605">
            <v>11</v>
          </cell>
          <cell r="C605">
            <v>5</v>
          </cell>
          <cell r="D605">
            <v>145</v>
          </cell>
          <cell r="E605" t="str">
            <v>5</v>
          </cell>
          <cell r="F605">
            <v>14</v>
          </cell>
          <cell r="G605">
            <v>12</v>
          </cell>
          <cell r="H605">
            <v>1.04E-2</v>
          </cell>
          <cell r="I605">
            <v>145.12</v>
          </cell>
          <cell r="J605">
            <v>55</v>
          </cell>
          <cell r="K605">
            <v>0.57199999999999995</v>
          </cell>
          <cell r="L605">
            <v>1.8252309459610382E-2</v>
          </cell>
          <cell r="M605"/>
        </row>
        <row r="606">
          <cell r="A606" t="str">
            <v>5_5_14_13</v>
          </cell>
          <cell r="B606">
            <v>11</v>
          </cell>
          <cell r="C606">
            <v>5</v>
          </cell>
          <cell r="D606">
            <v>145</v>
          </cell>
          <cell r="E606" t="str">
            <v>5</v>
          </cell>
          <cell r="F606">
            <v>14</v>
          </cell>
          <cell r="G606">
            <v>13</v>
          </cell>
          <cell r="H606">
            <v>0</v>
          </cell>
          <cell r="I606">
            <v>145.13</v>
          </cell>
          <cell r="J606">
            <v>60</v>
          </cell>
          <cell r="K606">
            <v>0</v>
          </cell>
          <cell r="L606">
            <v>0</v>
          </cell>
          <cell r="M606"/>
        </row>
        <row r="607">
          <cell r="A607" t="str">
            <v>5_5_14_14</v>
          </cell>
          <cell r="B607">
            <v>11</v>
          </cell>
          <cell r="C607">
            <v>5</v>
          </cell>
          <cell r="D607">
            <v>145</v>
          </cell>
          <cell r="E607" t="str">
            <v>5</v>
          </cell>
          <cell r="F607">
            <v>14</v>
          </cell>
          <cell r="G607">
            <v>14</v>
          </cell>
          <cell r="H607">
            <v>0</v>
          </cell>
          <cell r="I607">
            <v>145.13999999999999</v>
          </cell>
          <cell r="J607">
            <v>65</v>
          </cell>
          <cell r="K607">
            <v>0</v>
          </cell>
          <cell r="L607">
            <v>0</v>
          </cell>
          <cell r="M607"/>
        </row>
        <row r="608">
          <cell r="A608" t="str">
            <v>5_5_14_15</v>
          </cell>
          <cell r="B608">
            <v>11</v>
          </cell>
          <cell r="C608">
            <v>5</v>
          </cell>
          <cell r="D608">
            <v>145</v>
          </cell>
          <cell r="E608" t="str">
            <v>5</v>
          </cell>
          <cell r="F608">
            <v>14</v>
          </cell>
          <cell r="G608">
            <v>15</v>
          </cell>
          <cell r="H608">
            <v>0</v>
          </cell>
          <cell r="I608">
            <v>145.15</v>
          </cell>
          <cell r="J608">
            <v>70</v>
          </cell>
          <cell r="K608">
            <v>0</v>
          </cell>
          <cell r="L608">
            <v>0</v>
          </cell>
          <cell r="M608"/>
        </row>
        <row r="609">
          <cell r="A609" t="str">
            <v>5_5_14_16</v>
          </cell>
          <cell r="B609">
            <v>11</v>
          </cell>
          <cell r="C609">
            <v>5</v>
          </cell>
          <cell r="D609">
            <v>145</v>
          </cell>
          <cell r="E609" t="str">
            <v>5</v>
          </cell>
          <cell r="F609">
            <v>14</v>
          </cell>
          <cell r="G609">
            <v>16</v>
          </cell>
          <cell r="H609">
            <v>0</v>
          </cell>
          <cell r="I609">
            <v>145.16</v>
          </cell>
          <cell r="J609">
            <v>75</v>
          </cell>
          <cell r="K609">
            <v>0</v>
          </cell>
          <cell r="L609">
            <v>0</v>
          </cell>
          <cell r="M609">
            <v>1</v>
          </cell>
        </row>
        <row r="610">
          <cell r="A610" t="str">
            <v>5_5_15_1</v>
          </cell>
          <cell r="B610">
            <v>11</v>
          </cell>
          <cell r="C610">
            <v>5</v>
          </cell>
          <cell r="D610">
            <v>155</v>
          </cell>
          <cell r="E610" t="str">
            <v>5</v>
          </cell>
          <cell r="F610">
            <v>15</v>
          </cell>
          <cell r="G610">
            <v>1</v>
          </cell>
          <cell r="H610">
            <v>0</v>
          </cell>
          <cell r="I610">
            <v>155.01</v>
          </cell>
          <cell r="J610">
            <v>2.5</v>
          </cell>
          <cell r="K610">
            <v>0</v>
          </cell>
          <cell r="L610">
            <v>0</v>
          </cell>
        </row>
        <row r="611">
          <cell r="A611" t="str">
            <v>5_5_15_2</v>
          </cell>
          <cell r="B611">
            <v>11</v>
          </cell>
          <cell r="C611">
            <v>5</v>
          </cell>
          <cell r="D611">
            <v>155</v>
          </cell>
          <cell r="E611" t="str">
            <v>5</v>
          </cell>
          <cell r="F611">
            <v>15</v>
          </cell>
          <cell r="G611">
            <v>2</v>
          </cell>
          <cell r="H611">
            <v>1.9E-3</v>
          </cell>
          <cell r="I611">
            <v>155.02000000000001</v>
          </cell>
          <cell r="J611">
            <v>5</v>
          </cell>
          <cell r="K611">
            <v>9.4999999999999998E-3</v>
          </cell>
          <cell r="L611">
            <v>3.3548751633294486E-4</v>
          </cell>
          <cell r="M611"/>
        </row>
        <row r="612">
          <cell r="A612" t="str">
            <v>5_5_15_3</v>
          </cell>
          <cell r="B612">
            <v>11</v>
          </cell>
          <cell r="C612">
            <v>5</v>
          </cell>
          <cell r="D612">
            <v>155</v>
          </cell>
          <cell r="E612" t="str">
            <v>5</v>
          </cell>
          <cell r="F612">
            <v>15</v>
          </cell>
          <cell r="G612">
            <v>3</v>
          </cell>
          <cell r="H612">
            <v>1.0800000000000001E-2</v>
          </cell>
          <cell r="I612">
            <v>155.03</v>
          </cell>
          <cell r="J612">
            <v>10</v>
          </cell>
          <cell r="K612">
            <v>0.10800000000000001</v>
          </cell>
          <cell r="L612">
            <v>3.8139633435745317E-3</v>
          </cell>
          <cell r="M612"/>
        </row>
        <row r="613">
          <cell r="A613" t="str">
            <v>5_5_15_4</v>
          </cell>
          <cell r="B613">
            <v>11</v>
          </cell>
          <cell r="C613">
            <v>5</v>
          </cell>
          <cell r="D613">
            <v>155</v>
          </cell>
          <cell r="E613" t="str">
            <v>5</v>
          </cell>
          <cell r="F613">
            <v>15</v>
          </cell>
          <cell r="G613">
            <v>4</v>
          </cell>
          <cell r="H613">
            <v>3.6900000000000002E-2</v>
          </cell>
          <cell r="I613">
            <v>155.04</v>
          </cell>
          <cell r="J613">
            <v>15</v>
          </cell>
          <cell r="K613">
            <v>0.55349999999999999</v>
          </cell>
          <cell r="L613">
            <v>1.9546562135819474E-2</v>
          </cell>
          <cell r="M613"/>
        </row>
        <row r="614">
          <cell r="A614" t="str">
            <v>5_5_15_5</v>
          </cell>
          <cell r="B614">
            <v>11</v>
          </cell>
          <cell r="C614">
            <v>5</v>
          </cell>
          <cell r="D614">
            <v>155</v>
          </cell>
          <cell r="E614" t="str">
            <v>5</v>
          </cell>
          <cell r="F614">
            <v>15</v>
          </cell>
          <cell r="G614">
            <v>5</v>
          </cell>
          <cell r="H614">
            <v>0.1232</v>
          </cell>
          <cell r="I614">
            <v>155.05000000000001</v>
          </cell>
          <cell r="J614">
            <v>20</v>
          </cell>
          <cell r="K614">
            <v>2.464</v>
          </cell>
          <cell r="L614">
            <v>8.7014867394144851E-2</v>
          </cell>
          <cell r="M614"/>
        </row>
        <row r="615">
          <cell r="A615" t="str">
            <v>5_5_15_6</v>
          </cell>
          <cell r="B615">
            <v>11</v>
          </cell>
          <cell r="C615">
            <v>5</v>
          </cell>
          <cell r="D615">
            <v>155</v>
          </cell>
          <cell r="E615" t="str">
            <v>5</v>
          </cell>
          <cell r="F615">
            <v>15</v>
          </cell>
          <cell r="G615">
            <v>6</v>
          </cell>
          <cell r="H615">
            <v>0.29370000000000002</v>
          </cell>
          <cell r="I615">
            <v>155.06</v>
          </cell>
          <cell r="J615">
            <v>25</v>
          </cell>
          <cell r="K615">
            <v>7.3425000000000002</v>
          </cell>
          <cell r="L615">
            <v>0.25929653564996291</v>
          </cell>
          <cell r="M615"/>
        </row>
        <row r="616">
          <cell r="A616" t="str">
            <v>5_5_15_7</v>
          </cell>
          <cell r="B616">
            <v>11</v>
          </cell>
          <cell r="C616">
            <v>5</v>
          </cell>
          <cell r="D616">
            <v>155</v>
          </cell>
          <cell r="E616" t="str">
            <v>5</v>
          </cell>
          <cell r="F616">
            <v>15</v>
          </cell>
          <cell r="G616">
            <v>7</v>
          </cell>
          <cell r="H616">
            <v>0.31569999999999998</v>
          </cell>
          <cell r="I616">
            <v>155.07</v>
          </cell>
          <cell r="J616">
            <v>30</v>
          </cell>
          <cell r="K616">
            <v>9.4710000000000001</v>
          </cell>
          <cell r="L616">
            <v>0.3344633965462443</v>
          </cell>
          <cell r="M616"/>
        </row>
        <row r="617">
          <cell r="A617" t="str">
            <v>5_5_15_8</v>
          </cell>
          <cell r="B617">
            <v>11</v>
          </cell>
          <cell r="C617">
            <v>5</v>
          </cell>
          <cell r="D617">
            <v>155</v>
          </cell>
          <cell r="E617" t="str">
            <v>5</v>
          </cell>
          <cell r="F617">
            <v>15</v>
          </cell>
          <cell r="G617">
            <v>8</v>
          </cell>
          <cell r="H617">
            <v>0.14119999999999999</v>
          </cell>
          <cell r="I617">
            <v>155.08000000000001</v>
          </cell>
          <cell r="J617">
            <v>35</v>
          </cell>
          <cell r="K617">
            <v>4.9420000000000002</v>
          </cell>
          <cell r="L617">
            <v>0.17452413744393827</v>
          </cell>
          <cell r="M617"/>
        </row>
        <row r="618">
          <cell r="A618" t="str">
            <v>5_5_15_9</v>
          </cell>
          <cell r="B618">
            <v>11</v>
          </cell>
          <cell r="C618">
            <v>5</v>
          </cell>
          <cell r="D618">
            <v>155</v>
          </cell>
          <cell r="E618" t="str">
            <v>5</v>
          </cell>
          <cell r="F618">
            <v>15</v>
          </cell>
          <cell r="G618">
            <v>9</v>
          </cell>
          <cell r="H618">
            <v>3.9100000000000003E-2</v>
          </cell>
          <cell r="I618">
            <v>155.09</v>
          </cell>
          <cell r="J618">
            <v>40</v>
          </cell>
          <cell r="K618">
            <v>1.5640000000000001</v>
          </cell>
          <cell r="L618">
            <v>5.5231839531023771E-2</v>
          </cell>
          <cell r="M618"/>
        </row>
        <row r="619">
          <cell r="A619" t="str">
            <v>5_5_15_10</v>
          </cell>
          <cell r="B619">
            <v>11</v>
          </cell>
          <cell r="C619">
            <v>5</v>
          </cell>
          <cell r="D619">
            <v>155</v>
          </cell>
          <cell r="E619" t="str">
            <v>5</v>
          </cell>
          <cell r="F619">
            <v>15</v>
          </cell>
          <cell r="G619">
            <v>10</v>
          </cell>
          <cell r="H619">
            <v>8.6999999999999994E-3</v>
          </cell>
          <cell r="I619">
            <v>155.1</v>
          </cell>
          <cell r="J619">
            <v>45</v>
          </cell>
          <cell r="K619">
            <v>0.39149999999999996</v>
          </cell>
          <cell r="L619">
            <v>1.3825617120457673E-2</v>
          </cell>
          <cell r="M619"/>
        </row>
        <row r="620">
          <cell r="A620" t="str">
            <v>5_5_15_11</v>
          </cell>
          <cell r="B620">
            <v>11</v>
          </cell>
          <cell r="C620">
            <v>5</v>
          </cell>
          <cell r="D620">
            <v>155</v>
          </cell>
          <cell r="E620" t="str">
            <v>5</v>
          </cell>
          <cell r="F620">
            <v>15</v>
          </cell>
          <cell r="G620">
            <v>11</v>
          </cell>
          <cell r="H620">
            <v>2.1499999999999998E-2</v>
          </cell>
          <cell r="I620">
            <v>155.11000000000001</v>
          </cell>
          <cell r="J620">
            <v>50</v>
          </cell>
          <cell r="K620">
            <v>1.075</v>
          </cell>
          <cell r="L620">
            <v>3.7963061058727973E-2</v>
          </cell>
          <cell r="M620"/>
        </row>
        <row r="621">
          <cell r="A621" t="str">
            <v>5_5_15_12</v>
          </cell>
          <cell r="B621">
            <v>11</v>
          </cell>
          <cell r="C621">
            <v>5</v>
          </cell>
          <cell r="D621">
            <v>155</v>
          </cell>
          <cell r="E621" t="str">
            <v>5</v>
          </cell>
          <cell r="F621">
            <v>15</v>
          </cell>
          <cell r="G621">
            <v>12</v>
          </cell>
          <cell r="H621">
            <v>7.1999999999999998E-3</v>
          </cell>
          <cell r="I621">
            <v>155.12</v>
          </cell>
          <cell r="J621">
            <v>55</v>
          </cell>
          <cell r="K621">
            <v>0.39599999999999996</v>
          </cell>
          <cell r="L621">
            <v>1.398453225977328E-2</v>
          </cell>
          <cell r="M621"/>
        </row>
        <row r="622">
          <cell r="A622" t="str">
            <v>5_5_15_13</v>
          </cell>
          <cell r="B622">
            <v>11</v>
          </cell>
          <cell r="C622">
            <v>5</v>
          </cell>
          <cell r="D622">
            <v>155</v>
          </cell>
          <cell r="E622" t="str">
            <v>5</v>
          </cell>
          <cell r="F622">
            <v>15</v>
          </cell>
          <cell r="G622">
            <v>13</v>
          </cell>
          <cell r="H622">
            <v>0</v>
          </cell>
          <cell r="I622">
            <v>155.13</v>
          </cell>
          <cell r="J622">
            <v>60</v>
          </cell>
          <cell r="K622">
            <v>0</v>
          </cell>
          <cell r="L622">
            <v>0</v>
          </cell>
          <cell r="M622"/>
        </row>
        <row r="623">
          <cell r="A623" t="str">
            <v>5_5_15_14</v>
          </cell>
          <cell r="B623">
            <v>11</v>
          </cell>
          <cell r="C623">
            <v>5</v>
          </cell>
          <cell r="D623">
            <v>155</v>
          </cell>
          <cell r="E623" t="str">
            <v>5</v>
          </cell>
          <cell r="F623">
            <v>15</v>
          </cell>
          <cell r="G623">
            <v>14</v>
          </cell>
          <cell r="H623">
            <v>0</v>
          </cell>
          <cell r="I623">
            <v>155.13999999999999</v>
          </cell>
          <cell r="J623">
            <v>65</v>
          </cell>
          <cell r="K623">
            <v>0</v>
          </cell>
          <cell r="L623">
            <v>0</v>
          </cell>
          <cell r="M623"/>
        </row>
        <row r="624">
          <cell r="A624" t="str">
            <v>5_5_15_15</v>
          </cell>
          <cell r="B624">
            <v>11</v>
          </cell>
          <cell r="C624">
            <v>5</v>
          </cell>
          <cell r="D624">
            <v>155</v>
          </cell>
          <cell r="E624" t="str">
            <v>5</v>
          </cell>
          <cell r="F624">
            <v>15</v>
          </cell>
          <cell r="G624">
            <v>15</v>
          </cell>
          <cell r="H624">
            <v>0</v>
          </cell>
          <cell r="I624">
            <v>155.15</v>
          </cell>
          <cell r="J624">
            <v>70</v>
          </cell>
          <cell r="K624">
            <v>0</v>
          </cell>
          <cell r="L624">
            <v>0</v>
          </cell>
          <cell r="M624"/>
        </row>
        <row r="625">
          <cell r="A625" t="str">
            <v>5_5_15_16</v>
          </cell>
          <cell r="B625">
            <v>11</v>
          </cell>
          <cell r="C625">
            <v>5</v>
          </cell>
          <cell r="D625">
            <v>155</v>
          </cell>
          <cell r="E625" t="str">
            <v>5</v>
          </cell>
          <cell r="F625">
            <v>15</v>
          </cell>
          <cell r="G625">
            <v>16</v>
          </cell>
          <cell r="H625">
            <v>0</v>
          </cell>
          <cell r="I625">
            <v>155.16</v>
          </cell>
          <cell r="J625">
            <v>75</v>
          </cell>
          <cell r="K625">
            <v>0</v>
          </cell>
          <cell r="L625">
            <v>0</v>
          </cell>
          <cell r="M625">
            <v>0.99999999999999989</v>
          </cell>
        </row>
        <row r="626">
          <cell r="A626" t="str">
            <v>5_5_16_1</v>
          </cell>
          <cell r="B626">
            <v>11</v>
          </cell>
          <cell r="C626">
            <v>5</v>
          </cell>
          <cell r="D626">
            <v>165</v>
          </cell>
          <cell r="E626" t="str">
            <v>5</v>
          </cell>
          <cell r="F626">
            <v>16</v>
          </cell>
          <cell r="G626">
            <v>1</v>
          </cell>
          <cell r="H626">
            <v>0</v>
          </cell>
          <cell r="I626">
            <v>165.01</v>
          </cell>
          <cell r="J626">
            <v>2.5</v>
          </cell>
          <cell r="K626">
            <v>0</v>
          </cell>
          <cell r="L626">
            <v>0</v>
          </cell>
        </row>
        <row r="627">
          <cell r="A627" t="str">
            <v>5_5_16_2</v>
          </cell>
          <cell r="B627">
            <v>11</v>
          </cell>
          <cell r="C627">
            <v>5</v>
          </cell>
          <cell r="D627">
            <v>165</v>
          </cell>
          <cell r="E627" t="str">
            <v>5</v>
          </cell>
          <cell r="F627">
            <v>16</v>
          </cell>
          <cell r="G627">
            <v>2</v>
          </cell>
          <cell r="H627">
            <v>1.9E-3</v>
          </cell>
          <cell r="I627">
            <v>165.02</v>
          </cell>
          <cell r="J627">
            <v>5</v>
          </cell>
          <cell r="K627">
            <v>9.4999999999999998E-3</v>
          </cell>
          <cell r="L627">
            <v>3.3548751633294486E-4</v>
          </cell>
          <cell r="M627"/>
        </row>
        <row r="628">
          <cell r="A628" t="str">
            <v>5_5_16_3</v>
          </cell>
          <cell r="B628">
            <v>11</v>
          </cell>
          <cell r="C628">
            <v>5</v>
          </cell>
          <cell r="D628">
            <v>165</v>
          </cell>
          <cell r="E628" t="str">
            <v>5</v>
          </cell>
          <cell r="F628">
            <v>16</v>
          </cell>
          <cell r="G628">
            <v>3</v>
          </cell>
          <cell r="H628">
            <v>1.0800000000000001E-2</v>
          </cell>
          <cell r="I628">
            <v>165.03</v>
          </cell>
          <cell r="J628">
            <v>10</v>
          </cell>
          <cell r="K628">
            <v>0.10800000000000001</v>
          </cell>
          <cell r="L628">
            <v>3.8139633435745317E-3</v>
          </cell>
          <cell r="M628"/>
        </row>
        <row r="629">
          <cell r="A629" t="str">
            <v>5_5_16_4</v>
          </cell>
          <cell r="B629">
            <v>11</v>
          </cell>
          <cell r="C629">
            <v>5</v>
          </cell>
          <cell r="D629">
            <v>165</v>
          </cell>
          <cell r="E629" t="str">
            <v>5</v>
          </cell>
          <cell r="F629">
            <v>16</v>
          </cell>
          <cell r="G629">
            <v>4</v>
          </cell>
          <cell r="H629">
            <v>3.6900000000000002E-2</v>
          </cell>
          <cell r="I629">
            <v>165.04</v>
          </cell>
          <cell r="J629">
            <v>15</v>
          </cell>
          <cell r="K629">
            <v>0.55349999999999999</v>
          </cell>
          <cell r="L629">
            <v>1.9546562135819474E-2</v>
          </cell>
          <cell r="M629"/>
        </row>
        <row r="630">
          <cell r="A630" t="str">
            <v>5_5_16_5</v>
          </cell>
          <cell r="B630">
            <v>11</v>
          </cell>
          <cell r="C630">
            <v>5</v>
          </cell>
          <cell r="D630">
            <v>165</v>
          </cell>
          <cell r="E630" t="str">
            <v>5</v>
          </cell>
          <cell r="F630">
            <v>16</v>
          </cell>
          <cell r="G630">
            <v>5</v>
          </cell>
          <cell r="H630">
            <v>0.1232</v>
          </cell>
          <cell r="I630">
            <v>165.05</v>
          </cell>
          <cell r="J630">
            <v>20</v>
          </cell>
          <cell r="K630">
            <v>2.464</v>
          </cell>
          <cell r="L630">
            <v>8.7014867394144851E-2</v>
          </cell>
          <cell r="M630"/>
        </row>
        <row r="631">
          <cell r="A631" t="str">
            <v>5_5_16_6</v>
          </cell>
          <cell r="B631">
            <v>11</v>
          </cell>
          <cell r="C631">
            <v>5</v>
          </cell>
          <cell r="D631">
            <v>165</v>
          </cell>
          <cell r="E631" t="str">
            <v>5</v>
          </cell>
          <cell r="F631">
            <v>16</v>
          </cell>
          <cell r="G631">
            <v>6</v>
          </cell>
          <cell r="H631">
            <v>0.29370000000000002</v>
          </cell>
          <cell r="I631">
            <v>165.06</v>
          </cell>
          <cell r="J631">
            <v>25</v>
          </cell>
          <cell r="K631">
            <v>7.3425000000000002</v>
          </cell>
          <cell r="L631">
            <v>0.25929653564996291</v>
          </cell>
          <cell r="M631"/>
        </row>
        <row r="632">
          <cell r="A632" t="str">
            <v>5_5_16_7</v>
          </cell>
          <cell r="B632">
            <v>11</v>
          </cell>
          <cell r="C632">
            <v>5</v>
          </cell>
          <cell r="D632">
            <v>165</v>
          </cell>
          <cell r="E632" t="str">
            <v>5</v>
          </cell>
          <cell r="F632">
            <v>16</v>
          </cell>
          <cell r="G632">
            <v>7</v>
          </cell>
          <cell r="H632">
            <v>0.31569999999999998</v>
          </cell>
          <cell r="I632">
            <v>165.07</v>
          </cell>
          <cell r="J632">
            <v>30</v>
          </cell>
          <cell r="K632">
            <v>9.4710000000000001</v>
          </cell>
          <cell r="L632">
            <v>0.3344633965462443</v>
          </cell>
          <cell r="M632"/>
        </row>
        <row r="633">
          <cell r="A633" t="str">
            <v>5_5_16_8</v>
          </cell>
          <cell r="B633">
            <v>11</v>
          </cell>
          <cell r="C633">
            <v>5</v>
          </cell>
          <cell r="D633">
            <v>165</v>
          </cell>
          <cell r="E633" t="str">
            <v>5</v>
          </cell>
          <cell r="F633">
            <v>16</v>
          </cell>
          <cell r="G633">
            <v>8</v>
          </cell>
          <cell r="H633">
            <v>0.14119999999999999</v>
          </cell>
          <cell r="I633">
            <v>165.08</v>
          </cell>
          <cell r="J633">
            <v>35</v>
          </cell>
          <cell r="K633">
            <v>4.9420000000000002</v>
          </cell>
          <cell r="L633">
            <v>0.17452413744393827</v>
          </cell>
          <cell r="M633"/>
        </row>
        <row r="634">
          <cell r="A634" t="str">
            <v>5_5_16_9</v>
          </cell>
          <cell r="B634">
            <v>11</v>
          </cell>
          <cell r="C634">
            <v>5</v>
          </cell>
          <cell r="D634">
            <v>165</v>
          </cell>
          <cell r="E634" t="str">
            <v>5</v>
          </cell>
          <cell r="F634">
            <v>16</v>
          </cell>
          <cell r="G634">
            <v>9</v>
          </cell>
          <cell r="H634">
            <v>3.9100000000000003E-2</v>
          </cell>
          <cell r="I634">
            <v>165.09</v>
          </cell>
          <cell r="J634">
            <v>40</v>
          </cell>
          <cell r="K634">
            <v>1.5640000000000001</v>
          </cell>
          <cell r="L634">
            <v>5.5231839531023771E-2</v>
          </cell>
          <cell r="M634"/>
        </row>
        <row r="635">
          <cell r="A635" t="str">
            <v>5_5_16_10</v>
          </cell>
          <cell r="B635">
            <v>11</v>
          </cell>
          <cell r="C635">
            <v>5</v>
          </cell>
          <cell r="D635">
            <v>165</v>
          </cell>
          <cell r="E635" t="str">
            <v>5</v>
          </cell>
          <cell r="F635">
            <v>16</v>
          </cell>
          <cell r="G635">
            <v>10</v>
          </cell>
          <cell r="H635">
            <v>8.6999999999999994E-3</v>
          </cell>
          <cell r="I635">
            <v>165.1</v>
          </cell>
          <cell r="J635">
            <v>45</v>
          </cell>
          <cell r="K635">
            <v>0.39149999999999996</v>
          </cell>
          <cell r="L635">
            <v>1.3825617120457673E-2</v>
          </cell>
          <cell r="M635"/>
        </row>
        <row r="636">
          <cell r="A636" t="str">
            <v>5_5_16_11</v>
          </cell>
          <cell r="B636">
            <v>11</v>
          </cell>
          <cell r="C636">
            <v>5</v>
          </cell>
          <cell r="D636">
            <v>165</v>
          </cell>
          <cell r="E636" t="str">
            <v>5</v>
          </cell>
          <cell r="F636">
            <v>16</v>
          </cell>
          <cell r="G636">
            <v>11</v>
          </cell>
          <cell r="H636">
            <v>2.1499999999999998E-2</v>
          </cell>
          <cell r="I636">
            <v>165.11</v>
          </cell>
          <cell r="J636">
            <v>50</v>
          </cell>
          <cell r="K636">
            <v>1.075</v>
          </cell>
          <cell r="L636">
            <v>3.7963061058727973E-2</v>
          </cell>
          <cell r="M636"/>
        </row>
        <row r="637">
          <cell r="A637" t="str">
            <v>5_5_16_12</v>
          </cell>
          <cell r="B637">
            <v>11</v>
          </cell>
          <cell r="C637">
            <v>5</v>
          </cell>
          <cell r="D637">
            <v>165</v>
          </cell>
          <cell r="E637" t="str">
            <v>5</v>
          </cell>
          <cell r="F637">
            <v>16</v>
          </cell>
          <cell r="G637">
            <v>12</v>
          </cell>
          <cell r="H637">
            <v>7.1999999999999998E-3</v>
          </cell>
          <cell r="I637">
            <v>165.12</v>
          </cell>
          <cell r="J637">
            <v>55</v>
          </cell>
          <cell r="K637">
            <v>0.39599999999999996</v>
          </cell>
          <cell r="L637">
            <v>1.398453225977328E-2</v>
          </cell>
          <cell r="M637"/>
        </row>
        <row r="638">
          <cell r="A638" t="str">
            <v>5_5_16_13</v>
          </cell>
          <cell r="B638">
            <v>11</v>
          </cell>
          <cell r="C638">
            <v>5</v>
          </cell>
          <cell r="D638">
            <v>165</v>
          </cell>
          <cell r="E638" t="str">
            <v>5</v>
          </cell>
          <cell r="F638">
            <v>16</v>
          </cell>
          <cell r="G638">
            <v>13</v>
          </cell>
          <cell r="H638">
            <v>0</v>
          </cell>
          <cell r="I638">
            <v>165.13</v>
          </cell>
          <cell r="J638">
            <v>60</v>
          </cell>
          <cell r="K638">
            <v>0</v>
          </cell>
          <cell r="L638">
            <v>0</v>
          </cell>
          <cell r="M638"/>
        </row>
        <row r="639">
          <cell r="A639" t="str">
            <v>5_5_16_14</v>
          </cell>
          <cell r="B639">
            <v>11</v>
          </cell>
          <cell r="C639">
            <v>5</v>
          </cell>
          <cell r="D639">
            <v>165</v>
          </cell>
          <cell r="E639" t="str">
            <v>5</v>
          </cell>
          <cell r="F639">
            <v>16</v>
          </cell>
          <cell r="G639">
            <v>14</v>
          </cell>
          <cell r="H639">
            <v>0</v>
          </cell>
          <cell r="I639">
            <v>165.14</v>
          </cell>
          <cell r="J639">
            <v>65</v>
          </cell>
          <cell r="K639">
            <v>0</v>
          </cell>
          <cell r="L639">
            <v>0</v>
          </cell>
          <cell r="M639"/>
        </row>
        <row r="640">
          <cell r="A640" t="str">
            <v>5_5_16_15</v>
          </cell>
          <cell r="B640">
            <v>11</v>
          </cell>
          <cell r="C640">
            <v>5</v>
          </cell>
          <cell r="D640">
            <v>165</v>
          </cell>
          <cell r="E640" t="str">
            <v>5</v>
          </cell>
          <cell r="F640">
            <v>16</v>
          </cell>
          <cell r="G640">
            <v>15</v>
          </cell>
          <cell r="H640">
            <v>0</v>
          </cell>
          <cell r="I640">
            <v>165.15</v>
          </cell>
          <cell r="J640">
            <v>70</v>
          </cell>
          <cell r="K640">
            <v>0</v>
          </cell>
          <cell r="L640">
            <v>0</v>
          </cell>
          <cell r="M640"/>
        </row>
        <row r="641">
          <cell r="A641" t="str">
            <v>5_5_16_16</v>
          </cell>
          <cell r="B641">
            <v>11</v>
          </cell>
          <cell r="C641">
            <v>5</v>
          </cell>
          <cell r="D641">
            <v>165</v>
          </cell>
          <cell r="E641" t="str">
            <v>5</v>
          </cell>
          <cell r="F641">
            <v>16</v>
          </cell>
          <cell r="G641">
            <v>16</v>
          </cell>
          <cell r="H641">
            <v>0</v>
          </cell>
          <cell r="I641">
            <v>165.16</v>
          </cell>
          <cell r="J641">
            <v>75</v>
          </cell>
          <cell r="K641">
            <v>0</v>
          </cell>
          <cell r="L641">
            <v>0</v>
          </cell>
          <cell r="M641">
            <v>0.99999999999999989</v>
          </cell>
        </row>
        <row r="642">
          <cell r="A642" t="str">
            <v>5_5_17_1</v>
          </cell>
          <cell r="B642">
            <v>11</v>
          </cell>
          <cell r="C642">
            <v>5</v>
          </cell>
          <cell r="D642">
            <v>175</v>
          </cell>
          <cell r="E642" t="str">
            <v>5</v>
          </cell>
          <cell r="F642">
            <v>17</v>
          </cell>
          <cell r="G642">
            <v>1</v>
          </cell>
          <cell r="H642">
            <v>0</v>
          </cell>
          <cell r="I642">
            <v>175.01</v>
          </cell>
          <cell r="J642">
            <v>2.5</v>
          </cell>
          <cell r="K642">
            <v>0</v>
          </cell>
          <cell r="L642">
            <v>0</v>
          </cell>
        </row>
        <row r="643">
          <cell r="A643" t="str">
            <v>5_5_17_2</v>
          </cell>
          <cell r="B643">
            <v>11</v>
          </cell>
          <cell r="C643">
            <v>5</v>
          </cell>
          <cell r="D643">
            <v>175</v>
          </cell>
          <cell r="E643" t="str">
            <v>5</v>
          </cell>
          <cell r="F643">
            <v>17</v>
          </cell>
          <cell r="G643">
            <v>2</v>
          </cell>
          <cell r="H643">
            <v>1.9E-3</v>
          </cell>
          <cell r="I643">
            <v>175.02</v>
          </cell>
          <cell r="J643">
            <v>5</v>
          </cell>
          <cell r="K643">
            <v>9.4999999999999998E-3</v>
          </cell>
          <cell r="L643">
            <v>3.3548751633294486E-4</v>
          </cell>
          <cell r="M643"/>
        </row>
        <row r="644">
          <cell r="A644" t="str">
            <v>5_5_17_3</v>
          </cell>
          <cell r="B644">
            <v>11</v>
          </cell>
          <cell r="C644">
            <v>5</v>
          </cell>
          <cell r="D644">
            <v>175</v>
          </cell>
          <cell r="E644" t="str">
            <v>5</v>
          </cell>
          <cell r="F644">
            <v>17</v>
          </cell>
          <cell r="G644">
            <v>3</v>
          </cell>
          <cell r="H644">
            <v>1.0800000000000001E-2</v>
          </cell>
          <cell r="I644">
            <v>175.03</v>
          </cell>
          <cell r="J644">
            <v>10</v>
          </cell>
          <cell r="K644">
            <v>0.10800000000000001</v>
          </cell>
          <cell r="L644">
            <v>3.8139633435745317E-3</v>
          </cell>
          <cell r="M644"/>
        </row>
        <row r="645">
          <cell r="A645" t="str">
            <v>5_5_17_4</v>
          </cell>
          <cell r="B645">
            <v>11</v>
          </cell>
          <cell r="C645">
            <v>5</v>
          </cell>
          <cell r="D645">
            <v>175</v>
          </cell>
          <cell r="E645" t="str">
            <v>5</v>
          </cell>
          <cell r="F645">
            <v>17</v>
          </cell>
          <cell r="G645">
            <v>4</v>
          </cell>
          <cell r="H645">
            <v>3.6900000000000002E-2</v>
          </cell>
          <cell r="I645">
            <v>175.04</v>
          </cell>
          <cell r="J645">
            <v>15</v>
          </cell>
          <cell r="K645">
            <v>0.55349999999999999</v>
          </cell>
          <cell r="L645">
            <v>1.9546562135819474E-2</v>
          </cell>
          <cell r="M645"/>
        </row>
        <row r="646">
          <cell r="A646" t="str">
            <v>5_5_17_5</v>
          </cell>
          <cell r="B646">
            <v>11</v>
          </cell>
          <cell r="C646">
            <v>5</v>
          </cell>
          <cell r="D646">
            <v>175</v>
          </cell>
          <cell r="E646" t="str">
            <v>5</v>
          </cell>
          <cell r="F646">
            <v>17</v>
          </cell>
          <cell r="G646">
            <v>5</v>
          </cell>
          <cell r="H646">
            <v>0.1232</v>
          </cell>
          <cell r="I646">
            <v>175.05</v>
          </cell>
          <cell r="J646">
            <v>20</v>
          </cell>
          <cell r="K646">
            <v>2.464</v>
          </cell>
          <cell r="L646">
            <v>8.7014867394144851E-2</v>
          </cell>
          <cell r="M646"/>
        </row>
        <row r="647">
          <cell r="A647" t="str">
            <v>5_5_17_6</v>
          </cell>
          <cell r="B647">
            <v>11</v>
          </cell>
          <cell r="C647">
            <v>5</v>
          </cell>
          <cell r="D647">
            <v>175</v>
          </cell>
          <cell r="E647" t="str">
            <v>5</v>
          </cell>
          <cell r="F647">
            <v>17</v>
          </cell>
          <cell r="G647">
            <v>6</v>
          </cell>
          <cell r="H647">
            <v>0.29370000000000002</v>
          </cell>
          <cell r="I647">
            <v>175.06</v>
          </cell>
          <cell r="J647">
            <v>25</v>
          </cell>
          <cell r="K647">
            <v>7.3425000000000002</v>
          </cell>
          <cell r="L647">
            <v>0.25929653564996291</v>
          </cell>
          <cell r="M647"/>
        </row>
        <row r="648">
          <cell r="A648" t="str">
            <v>5_5_17_7</v>
          </cell>
          <cell r="B648">
            <v>11</v>
          </cell>
          <cell r="C648">
            <v>5</v>
          </cell>
          <cell r="D648">
            <v>175</v>
          </cell>
          <cell r="E648" t="str">
            <v>5</v>
          </cell>
          <cell r="F648">
            <v>17</v>
          </cell>
          <cell r="G648">
            <v>7</v>
          </cell>
          <cell r="H648">
            <v>0.31569999999999998</v>
          </cell>
          <cell r="I648">
            <v>175.07</v>
          </cell>
          <cell r="J648">
            <v>30</v>
          </cell>
          <cell r="K648">
            <v>9.4710000000000001</v>
          </cell>
          <cell r="L648">
            <v>0.3344633965462443</v>
          </cell>
          <cell r="M648"/>
        </row>
        <row r="649">
          <cell r="A649" t="str">
            <v>5_5_17_8</v>
          </cell>
          <cell r="B649">
            <v>11</v>
          </cell>
          <cell r="C649">
            <v>5</v>
          </cell>
          <cell r="D649">
            <v>175</v>
          </cell>
          <cell r="E649" t="str">
            <v>5</v>
          </cell>
          <cell r="F649">
            <v>17</v>
          </cell>
          <cell r="G649">
            <v>8</v>
          </cell>
          <cell r="H649">
            <v>0.14119999999999999</v>
          </cell>
          <cell r="I649">
            <v>175.08</v>
          </cell>
          <cell r="J649">
            <v>35</v>
          </cell>
          <cell r="K649">
            <v>4.9420000000000002</v>
          </cell>
          <cell r="L649">
            <v>0.17452413744393827</v>
          </cell>
          <cell r="M649"/>
        </row>
        <row r="650">
          <cell r="A650" t="str">
            <v>5_5_17_9</v>
          </cell>
          <cell r="B650">
            <v>11</v>
          </cell>
          <cell r="C650">
            <v>5</v>
          </cell>
          <cell r="D650">
            <v>175</v>
          </cell>
          <cell r="E650" t="str">
            <v>5</v>
          </cell>
          <cell r="F650">
            <v>17</v>
          </cell>
          <cell r="G650">
            <v>9</v>
          </cell>
          <cell r="H650">
            <v>3.9100000000000003E-2</v>
          </cell>
          <cell r="I650">
            <v>175.09</v>
          </cell>
          <cell r="J650">
            <v>40</v>
          </cell>
          <cell r="K650">
            <v>1.5640000000000001</v>
          </cell>
          <cell r="L650">
            <v>5.5231839531023771E-2</v>
          </cell>
          <cell r="M650"/>
        </row>
        <row r="651">
          <cell r="A651" t="str">
            <v>5_5_17_10</v>
          </cell>
          <cell r="B651">
            <v>11</v>
          </cell>
          <cell r="C651">
            <v>5</v>
          </cell>
          <cell r="D651">
            <v>175</v>
          </cell>
          <cell r="E651" t="str">
            <v>5</v>
          </cell>
          <cell r="F651">
            <v>17</v>
          </cell>
          <cell r="G651">
            <v>10</v>
          </cell>
          <cell r="H651">
            <v>8.6999999999999994E-3</v>
          </cell>
          <cell r="I651">
            <v>175.1</v>
          </cell>
          <cell r="J651">
            <v>45</v>
          </cell>
          <cell r="K651">
            <v>0.39149999999999996</v>
          </cell>
          <cell r="L651">
            <v>1.3825617120457673E-2</v>
          </cell>
          <cell r="M651"/>
        </row>
        <row r="652">
          <cell r="A652" t="str">
            <v>5_5_17_11</v>
          </cell>
          <cell r="B652">
            <v>11</v>
          </cell>
          <cell r="C652">
            <v>5</v>
          </cell>
          <cell r="D652">
            <v>175</v>
          </cell>
          <cell r="E652" t="str">
            <v>5</v>
          </cell>
          <cell r="F652">
            <v>17</v>
          </cell>
          <cell r="G652">
            <v>11</v>
          </cell>
          <cell r="H652">
            <v>2.1499999999999998E-2</v>
          </cell>
          <cell r="I652">
            <v>175.11</v>
          </cell>
          <cell r="J652">
            <v>50</v>
          </cell>
          <cell r="K652">
            <v>1.075</v>
          </cell>
          <cell r="L652">
            <v>3.7963061058727973E-2</v>
          </cell>
          <cell r="M652"/>
        </row>
        <row r="653">
          <cell r="A653" t="str">
            <v>5_5_17_12</v>
          </cell>
          <cell r="B653">
            <v>11</v>
          </cell>
          <cell r="C653">
            <v>5</v>
          </cell>
          <cell r="D653">
            <v>175</v>
          </cell>
          <cell r="E653" t="str">
            <v>5</v>
          </cell>
          <cell r="F653">
            <v>17</v>
          </cell>
          <cell r="G653">
            <v>12</v>
          </cell>
          <cell r="H653">
            <v>7.1999999999999998E-3</v>
          </cell>
          <cell r="I653">
            <v>175.12</v>
          </cell>
          <cell r="J653">
            <v>55</v>
          </cell>
          <cell r="K653">
            <v>0.39599999999999996</v>
          </cell>
          <cell r="L653">
            <v>1.398453225977328E-2</v>
          </cell>
          <cell r="M653"/>
        </row>
        <row r="654">
          <cell r="A654" t="str">
            <v>5_5_17_13</v>
          </cell>
          <cell r="B654">
            <v>11</v>
          </cell>
          <cell r="C654">
            <v>5</v>
          </cell>
          <cell r="D654">
            <v>175</v>
          </cell>
          <cell r="E654" t="str">
            <v>5</v>
          </cell>
          <cell r="F654">
            <v>17</v>
          </cell>
          <cell r="G654">
            <v>13</v>
          </cell>
          <cell r="H654">
            <v>0</v>
          </cell>
          <cell r="I654">
            <v>175.13</v>
          </cell>
          <cell r="J654">
            <v>60</v>
          </cell>
          <cell r="K654">
            <v>0</v>
          </cell>
          <cell r="L654">
            <v>0</v>
          </cell>
          <cell r="M654"/>
        </row>
        <row r="655">
          <cell r="A655" t="str">
            <v>5_5_17_14</v>
          </cell>
          <cell r="B655">
            <v>11</v>
          </cell>
          <cell r="C655">
            <v>5</v>
          </cell>
          <cell r="D655">
            <v>175</v>
          </cell>
          <cell r="E655" t="str">
            <v>5</v>
          </cell>
          <cell r="F655">
            <v>17</v>
          </cell>
          <cell r="G655">
            <v>14</v>
          </cell>
          <cell r="H655">
            <v>0</v>
          </cell>
          <cell r="I655">
            <v>175.14</v>
          </cell>
          <cell r="J655">
            <v>65</v>
          </cell>
          <cell r="K655">
            <v>0</v>
          </cell>
          <cell r="L655">
            <v>0</v>
          </cell>
          <cell r="M655"/>
        </row>
        <row r="656">
          <cell r="A656" t="str">
            <v>5_5_17_15</v>
          </cell>
          <cell r="B656">
            <v>11</v>
          </cell>
          <cell r="C656">
            <v>5</v>
          </cell>
          <cell r="D656">
            <v>175</v>
          </cell>
          <cell r="E656" t="str">
            <v>5</v>
          </cell>
          <cell r="F656">
            <v>17</v>
          </cell>
          <cell r="G656">
            <v>15</v>
          </cell>
          <cell r="H656">
            <v>0</v>
          </cell>
          <cell r="I656">
            <v>175.15</v>
          </cell>
          <cell r="J656">
            <v>70</v>
          </cell>
          <cell r="K656">
            <v>0</v>
          </cell>
          <cell r="L656">
            <v>0</v>
          </cell>
          <cell r="M656"/>
        </row>
        <row r="657">
          <cell r="A657" t="str">
            <v>5_5_17_16</v>
          </cell>
          <cell r="B657">
            <v>11</v>
          </cell>
          <cell r="C657">
            <v>5</v>
          </cell>
          <cell r="D657">
            <v>175</v>
          </cell>
          <cell r="E657" t="str">
            <v>5</v>
          </cell>
          <cell r="F657">
            <v>17</v>
          </cell>
          <cell r="G657">
            <v>16</v>
          </cell>
          <cell r="H657">
            <v>0</v>
          </cell>
          <cell r="I657">
            <v>175.16</v>
          </cell>
          <cell r="J657">
            <v>75</v>
          </cell>
          <cell r="K657">
            <v>0</v>
          </cell>
          <cell r="L657">
            <v>0</v>
          </cell>
          <cell r="M657">
            <v>0.99999999999999989</v>
          </cell>
        </row>
        <row r="658">
          <cell r="A658" t="str">
            <v>5_5_18_1</v>
          </cell>
          <cell r="B658">
            <v>11</v>
          </cell>
          <cell r="C658">
            <v>5</v>
          </cell>
          <cell r="D658">
            <v>185</v>
          </cell>
          <cell r="E658" t="str">
            <v>5</v>
          </cell>
          <cell r="F658">
            <v>18</v>
          </cell>
          <cell r="G658">
            <v>1</v>
          </cell>
          <cell r="H658">
            <v>0</v>
          </cell>
          <cell r="I658">
            <v>185.01</v>
          </cell>
          <cell r="J658">
            <v>2.5</v>
          </cell>
          <cell r="K658">
            <v>0</v>
          </cell>
          <cell r="L658">
            <v>0</v>
          </cell>
        </row>
        <row r="659">
          <cell r="A659" t="str">
            <v>5_5_18_2</v>
          </cell>
          <cell r="B659">
            <v>11</v>
          </cell>
          <cell r="C659">
            <v>5</v>
          </cell>
          <cell r="D659">
            <v>185</v>
          </cell>
          <cell r="E659" t="str">
            <v>5</v>
          </cell>
          <cell r="F659">
            <v>18</v>
          </cell>
          <cell r="G659">
            <v>2</v>
          </cell>
          <cell r="H659">
            <v>0</v>
          </cell>
          <cell r="I659">
            <v>185.02</v>
          </cell>
          <cell r="J659">
            <v>5</v>
          </cell>
          <cell r="K659">
            <v>0</v>
          </cell>
          <cell r="L659">
            <v>0</v>
          </cell>
          <cell r="M659"/>
        </row>
        <row r="660">
          <cell r="A660" t="str">
            <v>5_5_18_3</v>
          </cell>
          <cell r="B660">
            <v>11</v>
          </cell>
          <cell r="C660">
            <v>5</v>
          </cell>
          <cell r="D660">
            <v>185</v>
          </cell>
          <cell r="E660" t="str">
            <v>5</v>
          </cell>
          <cell r="F660">
            <v>18</v>
          </cell>
          <cell r="G660">
            <v>3</v>
          </cell>
          <cell r="H660">
            <v>0</v>
          </cell>
          <cell r="I660">
            <v>185.03</v>
          </cell>
          <cell r="J660">
            <v>10</v>
          </cell>
          <cell r="K660">
            <v>0</v>
          </cell>
          <cell r="L660">
            <v>0</v>
          </cell>
          <cell r="M660"/>
        </row>
        <row r="661">
          <cell r="A661" t="str">
            <v>5_5_18_4</v>
          </cell>
          <cell r="B661">
            <v>11</v>
          </cell>
          <cell r="C661">
            <v>5</v>
          </cell>
          <cell r="D661">
            <v>185</v>
          </cell>
          <cell r="E661" t="str">
            <v>5</v>
          </cell>
          <cell r="F661">
            <v>18</v>
          </cell>
          <cell r="G661">
            <v>4</v>
          </cell>
          <cell r="H661">
            <v>4.7999999999999996E-3</v>
          </cell>
          <cell r="I661">
            <v>185.04</v>
          </cell>
          <cell r="J661">
            <v>15</v>
          </cell>
          <cell r="K661">
            <v>7.1999999999999995E-2</v>
          </cell>
          <cell r="L661">
            <v>2.1765088193951114E-3</v>
          </cell>
          <cell r="M661"/>
        </row>
        <row r="662">
          <cell r="A662" t="str">
            <v>5_5_18_5</v>
          </cell>
          <cell r="B662">
            <v>11</v>
          </cell>
          <cell r="C662">
            <v>5</v>
          </cell>
          <cell r="D662">
            <v>185</v>
          </cell>
          <cell r="E662" t="str">
            <v>5</v>
          </cell>
          <cell r="F662">
            <v>18</v>
          </cell>
          <cell r="G662">
            <v>5</v>
          </cell>
          <cell r="H662">
            <v>6.4699999999999994E-2</v>
          </cell>
          <cell r="I662">
            <v>185.05</v>
          </cell>
          <cell r="J662">
            <v>20</v>
          </cell>
          <cell r="K662">
            <v>1.2939999999999998</v>
          </cell>
          <cell r="L662">
            <v>3.9116700170795472E-2</v>
          </cell>
          <cell r="M662"/>
        </row>
        <row r="663">
          <cell r="A663" t="str">
            <v>5_5_18_6</v>
          </cell>
          <cell r="B663">
            <v>11</v>
          </cell>
          <cell r="C663">
            <v>5</v>
          </cell>
          <cell r="D663">
            <v>185</v>
          </cell>
          <cell r="E663" t="str">
            <v>5</v>
          </cell>
          <cell r="F663">
            <v>18</v>
          </cell>
          <cell r="G663">
            <v>6</v>
          </cell>
          <cell r="H663">
            <v>0.1142</v>
          </cell>
          <cell r="I663">
            <v>185.06</v>
          </cell>
          <cell r="J663">
            <v>25</v>
          </cell>
          <cell r="K663">
            <v>2.855</v>
          </cell>
          <cell r="L663">
            <v>8.6304620546847816E-2</v>
          </cell>
          <cell r="M663"/>
        </row>
        <row r="664">
          <cell r="A664" t="str">
            <v>5_5_18_7</v>
          </cell>
          <cell r="B664">
            <v>11</v>
          </cell>
          <cell r="C664">
            <v>5</v>
          </cell>
          <cell r="D664">
            <v>185</v>
          </cell>
          <cell r="E664" t="str">
            <v>5</v>
          </cell>
          <cell r="F664">
            <v>18</v>
          </cell>
          <cell r="G664">
            <v>7</v>
          </cell>
          <cell r="H664">
            <v>0.33660000000000001</v>
          </cell>
          <cell r="I664">
            <v>185.07</v>
          </cell>
          <cell r="J664">
            <v>30</v>
          </cell>
          <cell r="K664">
            <v>10.098000000000001</v>
          </cell>
          <cell r="L664">
            <v>0.30525536192016439</v>
          </cell>
          <cell r="M664"/>
        </row>
        <row r="665">
          <cell r="A665" t="str">
            <v>5_5_18_8</v>
          </cell>
          <cell r="B665">
            <v>11</v>
          </cell>
          <cell r="C665">
            <v>5</v>
          </cell>
          <cell r="D665">
            <v>185</v>
          </cell>
          <cell r="E665" t="str">
            <v>5</v>
          </cell>
          <cell r="F665">
            <v>18</v>
          </cell>
          <cell r="G665">
            <v>8</v>
          </cell>
          <cell r="H665">
            <v>0.26390000000000002</v>
          </cell>
          <cell r="I665">
            <v>185.08</v>
          </cell>
          <cell r="J665">
            <v>35</v>
          </cell>
          <cell r="K665">
            <v>9.2365000000000013</v>
          </cell>
          <cell r="L665">
            <v>0.27921282931031877</v>
          </cell>
          <cell r="M665"/>
        </row>
        <row r="666">
          <cell r="A666" t="str">
            <v>5_5_18_9</v>
          </cell>
          <cell r="B666">
            <v>11</v>
          </cell>
          <cell r="C666">
            <v>5</v>
          </cell>
          <cell r="D666">
            <v>185</v>
          </cell>
          <cell r="E666" t="str">
            <v>5</v>
          </cell>
          <cell r="F666">
            <v>18</v>
          </cell>
          <cell r="G666">
            <v>9</v>
          </cell>
          <cell r="H666">
            <v>0.1116</v>
          </cell>
          <cell r="I666">
            <v>185.09</v>
          </cell>
          <cell r="J666">
            <v>40</v>
          </cell>
          <cell r="K666">
            <v>4.4640000000000004</v>
          </cell>
          <cell r="L666">
            <v>0.13494354680249693</v>
          </cell>
          <cell r="M666"/>
        </row>
        <row r="667">
          <cell r="A667" t="str">
            <v>5_5_18_10</v>
          </cell>
          <cell r="B667">
            <v>11</v>
          </cell>
          <cell r="C667">
            <v>5</v>
          </cell>
          <cell r="D667">
            <v>185</v>
          </cell>
          <cell r="E667" t="str">
            <v>5</v>
          </cell>
          <cell r="F667">
            <v>18</v>
          </cell>
          <cell r="G667">
            <v>10</v>
          </cell>
          <cell r="H667">
            <v>4.4499999999999998E-2</v>
          </cell>
          <cell r="I667">
            <v>185.1</v>
          </cell>
          <cell r="J667">
            <v>45</v>
          </cell>
          <cell r="K667">
            <v>2.0024999999999999</v>
          </cell>
          <cell r="L667">
            <v>6.0534151539426533E-2</v>
          </cell>
          <cell r="M667"/>
        </row>
        <row r="668">
          <cell r="A668" t="str">
            <v>5_5_18_11</v>
          </cell>
          <cell r="B668">
            <v>11</v>
          </cell>
          <cell r="C668">
            <v>5</v>
          </cell>
          <cell r="D668">
            <v>185</v>
          </cell>
          <cell r="E668" t="str">
            <v>5</v>
          </cell>
          <cell r="F668">
            <v>18</v>
          </cell>
          <cell r="G668">
            <v>11</v>
          </cell>
          <cell r="H668">
            <v>4.6100000000000002E-2</v>
          </cell>
          <cell r="I668">
            <v>185.11</v>
          </cell>
          <cell r="J668">
            <v>50</v>
          </cell>
          <cell r="K668">
            <v>2.3050000000000002</v>
          </cell>
          <cell r="L668">
            <v>6.9678511509801838E-2</v>
          </cell>
          <cell r="M668"/>
        </row>
        <row r="669">
          <cell r="A669" t="str">
            <v>5_5_18_12</v>
          </cell>
          <cell r="B669">
            <v>11</v>
          </cell>
          <cell r="C669">
            <v>5</v>
          </cell>
          <cell r="D669">
            <v>185</v>
          </cell>
          <cell r="E669" t="str">
            <v>5</v>
          </cell>
          <cell r="F669">
            <v>18</v>
          </cell>
          <cell r="G669">
            <v>12</v>
          </cell>
          <cell r="H669">
            <v>1.37E-2</v>
          </cell>
          <cell r="I669">
            <v>185.12</v>
          </cell>
          <cell r="J669">
            <v>55</v>
          </cell>
          <cell r="K669">
            <v>0.75350000000000006</v>
          </cell>
          <cell r="L669">
            <v>2.2777769380753009E-2</v>
          </cell>
          <cell r="M669"/>
        </row>
        <row r="670">
          <cell r="A670" t="str">
            <v>5_5_18_13</v>
          </cell>
          <cell r="B670">
            <v>11</v>
          </cell>
          <cell r="C670">
            <v>5</v>
          </cell>
          <cell r="D670">
            <v>185</v>
          </cell>
          <cell r="E670" t="str">
            <v>5</v>
          </cell>
          <cell r="F670">
            <v>18</v>
          </cell>
          <cell r="G670">
            <v>13</v>
          </cell>
          <cell r="H670">
            <v>0</v>
          </cell>
          <cell r="I670">
            <v>185.13</v>
          </cell>
          <cell r="J670">
            <v>60</v>
          </cell>
          <cell r="K670">
            <v>0</v>
          </cell>
          <cell r="L670">
            <v>0</v>
          </cell>
          <cell r="M670"/>
        </row>
        <row r="671">
          <cell r="A671" t="str">
            <v>5_5_18_14</v>
          </cell>
          <cell r="B671">
            <v>11</v>
          </cell>
          <cell r="C671">
            <v>5</v>
          </cell>
          <cell r="D671">
            <v>185</v>
          </cell>
          <cell r="E671" t="str">
            <v>5</v>
          </cell>
          <cell r="F671">
            <v>18</v>
          </cell>
          <cell r="G671">
            <v>14</v>
          </cell>
          <cell r="H671">
            <v>0</v>
          </cell>
          <cell r="I671">
            <v>185.14</v>
          </cell>
          <cell r="J671">
            <v>65</v>
          </cell>
          <cell r="K671">
            <v>0</v>
          </cell>
          <cell r="L671">
            <v>0</v>
          </cell>
          <cell r="M671"/>
        </row>
        <row r="672">
          <cell r="A672" t="str">
            <v>5_5_18_15</v>
          </cell>
          <cell r="B672">
            <v>11</v>
          </cell>
          <cell r="C672">
            <v>5</v>
          </cell>
          <cell r="D672">
            <v>185</v>
          </cell>
          <cell r="E672" t="str">
            <v>5</v>
          </cell>
          <cell r="F672">
            <v>18</v>
          </cell>
          <cell r="G672">
            <v>15</v>
          </cell>
          <cell r="H672">
            <v>0</v>
          </cell>
          <cell r="I672">
            <v>185.15</v>
          </cell>
          <cell r="J672">
            <v>70</v>
          </cell>
          <cell r="K672">
            <v>0</v>
          </cell>
          <cell r="L672">
            <v>0</v>
          </cell>
          <cell r="M672"/>
        </row>
        <row r="673">
          <cell r="A673" t="str">
            <v>5_5_18_16</v>
          </cell>
          <cell r="B673">
            <v>11</v>
          </cell>
          <cell r="C673">
            <v>5</v>
          </cell>
          <cell r="D673">
            <v>185</v>
          </cell>
          <cell r="E673" t="str">
            <v>5</v>
          </cell>
          <cell r="F673">
            <v>18</v>
          </cell>
          <cell r="G673">
            <v>16</v>
          </cell>
          <cell r="H673">
            <v>0</v>
          </cell>
          <cell r="I673">
            <v>185.16</v>
          </cell>
          <cell r="J673">
            <v>75</v>
          </cell>
          <cell r="K673">
            <v>0</v>
          </cell>
          <cell r="L673">
            <v>0</v>
          </cell>
          <cell r="M673">
            <v>0.99999999999999989</v>
          </cell>
        </row>
        <row r="674">
          <cell r="A674" t="str">
            <v>5_5_19_1</v>
          </cell>
          <cell r="B674">
            <v>11</v>
          </cell>
          <cell r="C674">
            <v>5</v>
          </cell>
          <cell r="D674">
            <v>195</v>
          </cell>
          <cell r="E674" t="str">
            <v>5</v>
          </cell>
          <cell r="F674">
            <v>19</v>
          </cell>
          <cell r="G674">
            <v>1</v>
          </cell>
          <cell r="H674">
            <v>0</v>
          </cell>
          <cell r="I674">
            <v>195.01</v>
          </cell>
          <cell r="J674">
            <v>2.5</v>
          </cell>
          <cell r="K674">
            <v>0</v>
          </cell>
          <cell r="L674">
            <v>0</v>
          </cell>
        </row>
        <row r="675">
          <cell r="A675" t="str">
            <v>5_5_19_2</v>
          </cell>
          <cell r="B675">
            <v>11</v>
          </cell>
          <cell r="C675">
            <v>5</v>
          </cell>
          <cell r="D675">
            <v>195</v>
          </cell>
          <cell r="E675" t="str">
            <v>5</v>
          </cell>
          <cell r="F675">
            <v>19</v>
          </cell>
          <cell r="G675">
            <v>2</v>
          </cell>
          <cell r="H675">
            <v>0</v>
          </cell>
          <cell r="I675">
            <v>195.02</v>
          </cell>
          <cell r="J675">
            <v>5</v>
          </cell>
          <cell r="K675">
            <v>0</v>
          </cell>
          <cell r="L675">
            <v>0</v>
          </cell>
          <cell r="M675"/>
        </row>
        <row r="676">
          <cell r="A676" t="str">
            <v>5_5_19_3</v>
          </cell>
          <cell r="B676">
            <v>11</v>
          </cell>
          <cell r="C676">
            <v>5</v>
          </cell>
          <cell r="D676">
            <v>195</v>
          </cell>
          <cell r="E676" t="str">
            <v>5</v>
          </cell>
          <cell r="F676">
            <v>19</v>
          </cell>
          <cell r="G676">
            <v>3</v>
          </cell>
          <cell r="H676">
            <v>0</v>
          </cell>
          <cell r="I676">
            <v>195.03</v>
          </cell>
          <cell r="J676">
            <v>10</v>
          </cell>
          <cell r="K676">
            <v>0</v>
          </cell>
          <cell r="L676">
            <v>0</v>
          </cell>
          <cell r="M676"/>
        </row>
        <row r="677">
          <cell r="A677" t="str">
            <v>5_5_19_4</v>
          </cell>
          <cell r="B677">
            <v>11</v>
          </cell>
          <cell r="C677">
            <v>5</v>
          </cell>
          <cell r="D677">
            <v>195</v>
          </cell>
          <cell r="E677" t="str">
            <v>5</v>
          </cell>
          <cell r="F677">
            <v>19</v>
          </cell>
          <cell r="G677">
            <v>4</v>
          </cell>
          <cell r="H677">
            <v>4.7999999999999996E-3</v>
          </cell>
          <cell r="I677">
            <v>195.04</v>
          </cell>
          <cell r="J677">
            <v>15</v>
          </cell>
          <cell r="K677">
            <v>7.1999999999999995E-2</v>
          </cell>
          <cell r="L677">
            <v>2.1765088193951114E-3</v>
          </cell>
          <cell r="M677"/>
        </row>
        <row r="678">
          <cell r="A678" t="str">
            <v>5_5_19_5</v>
          </cell>
          <cell r="B678">
            <v>11</v>
          </cell>
          <cell r="C678">
            <v>5</v>
          </cell>
          <cell r="D678">
            <v>195</v>
          </cell>
          <cell r="E678" t="str">
            <v>5</v>
          </cell>
          <cell r="F678">
            <v>19</v>
          </cell>
          <cell r="G678">
            <v>5</v>
          </cell>
          <cell r="H678">
            <v>6.4699999999999994E-2</v>
          </cell>
          <cell r="I678">
            <v>195.05</v>
          </cell>
          <cell r="J678">
            <v>20</v>
          </cell>
          <cell r="K678">
            <v>1.2939999999999998</v>
          </cell>
          <cell r="L678">
            <v>3.9116700170795472E-2</v>
          </cell>
          <cell r="M678"/>
        </row>
        <row r="679">
          <cell r="A679" t="str">
            <v>5_5_19_6</v>
          </cell>
          <cell r="B679">
            <v>11</v>
          </cell>
          <cell r="C679">
            <v>5</v>
          </cell>
          <cell r="D679">
            <v>195</v>
          </cell>
          <cell r="E679" t="str">
            <v>5</v>
          </cell>
          <cell r="F679">
            <v>19</v>
          </cell>
          <cell r="G679">
            <v>6</v>
          </cell>
          <cell r="H679">
            <v>0.1142</v>
          </cell>
          <cell r="I679">
            <v>195.06</v>
          </cell>
          <cell r="J679">
            <v>25</v>
          </cell>
          <cell r="K679">
            <v>2.855</v>
          </cell>
          <cell r="L679">
            <v>8.6304620546847816E-2</v>
          </cell>
          <cell r="M679"/>
        </row>
        <row r="680">
          <cell r="A680" t="str">
            <v>5_5_19_7</v>
          </cell>
          <cell r="B680">
            <v>11</v>
          </cell>
          <cell r="C680">
            <v>5</v>
          </cell>
          <cell r="D680">
            <v>195</v>
          </cell>
          <cell r="E680" t="str">
            <v>5</v>
          </cell>
          <cell r="F680">
            <v>19</v>
          </cell>
          <cell r="G680">
            <v>7</v>
          </cell>
          <cell r="H680">
            <v>0.33660000000000001</v>
          </cell>
          <cell r="I680">
            <v>195.07</v>
          </cell>
          <cell r="J680">
            <v>30</v>
          </cell>
          <cell r="K680">
            <v>10.098000000000001</v>
          </cell>
          <cell r="L680">
            <v>0.30525536192016439</v>
          </cell>
          <cell r="M680"/>
        </row>
        <row r="681">
          <cell r="A681" t="str">
            <v>5_5_19_8</v>
          </cell>
          <cell r="B681">
            <v>11</v>
          </cell>
          <cell r="C681">
            <v>5</v>
          </cell>
          <cell r="D681">
            <v>195</v>
          </cell>
          <cell r="E681" t="str">
            <v>5</v>
          </cell>
          <cell r="F681">
            <v>19</v>
          </cell>
          <cell r="G681">
            <v>8</v>
          </cell>
          <cell r="H681">
            <v>0.26390000000000002</v>
          </cell>
          <cell r="I681">
            <v>195.08</v>
          </cell>
          <cell r="J681">
            <v>35</v>
          </cell>
          <cell r="K681">
            <v>9.2365000000000013</v>
          </cell>
          <cell r="L681">
            <v>0.27921282931031877</v>
          </cell>
          <cell r="M681"/>
        </row>
        <row r="682">
          <cell r="A682" t="str">
            <v>5_5_19_9</v>
          </cell>
          <cell r="B682">
            <v>11</v>
          </cell>
          <cell r="C682">
            <v>5</v>
          </cell>
          <cell r="D682">
            <v>195</v>
          </cell>
          <cell r="E682" t="str">
            <v>5</v>
          </cell>
          <cell r="F682">
            <v>19</v>
          </cell>
          <cell r="G682">
            <v>9</v>
          </cell>
          <cell r="H682">
            <v>0.1116</v>
          </cell>
          <cell r="I682">
            <v>195.09</v>
          </cell>
          <cell r="J682">
            <v>40</v>
          </cell>
          <cell r="K682">
            <v>4.4640000000000004</v>
          </cell>
          <cell r="L682">
            <v>0.13494354680249693</v>
          </cell>
          <cell r="M682"/>
        </row>
        <row r="683">
          <cell r="A683" t="str">
            <v>5_5_19_10</v>
          </cell>
          <cell r="B683">
            <v>11</v>
          </cell>
          <cell r="C683">
            <v>5</v>
          </cell>
          <cell r="D683">
            <v>195</v>
          </cell>
          <cell r="E683" t="str">
            <v>5</v>
          </cell>
          <cell r="F683">
            <v>19</v>
          </cell>
          <cell r="G683">
            <v>10</v>
          </cell>
          <cell r="H683">
            <v>4.4499999999999998E-2</v>
          </cell>
          <cell r="I683">
            <v>195.1</v>
          </cell>
          <cell r="J683">
            <v>45</v>
          </cell>
          <cell r="K683">
            <v>2.0024999999999999</v>
          </cell>
          <cell r="L683">
            <v>6.0534151539426533E-2</v>
          </cell>
          <cell r="M683"/>
        </row>
        <row r="684">
          <cell r="A684" t="str">
            <v>5_5_19_11</v>
          </cell>
          <cell r="B684">
            <v>11</v>
          </cell>
          <cell r="C684">
            <v>5</v>
          </cell>
          <cell r="D684">
            <v>195</v>
          </cell>
          <cell r="E684" t="str">
            <v>5</v>
          </cell>
          <cell r="F684">
            <v>19</v>
          </cell>
          <cell r="G684">
            <v>11</v>
          </cell>
          <cell r="H684">
            <v>4.6100000000000002E-2</v>
          </cell>
          <cell r="I684">
            <v>195.11</v>
          </cell>
          <cell r="J684">
            <v>50</v>
          </cell>
          <cell r="K684">
            <v>2.3050000000000002</v>
          </cell>
          <cell r="L684">
            <v>6.9678511509801838E-2</v>
          </cell>
          <cell r="M684"/>
        </row>
        <row r="685">
          <cell r="A685" t="str">
            <v>5_5_19_12</v>
          </cell>
          <cell r="B685">
            <v>11</v>
          </cell>
          <cell r="C685">
            <v>5</v>
          </cell>
          <cell r="D685">
            <v>195</v>
          </cell>
          <cell r="E685" t="str">
            <v>5</v>
          </cell>
          <cell r="F685">
            <v>19</v>
          </cell>
          <cell r="G685">
            <v>12</v>
          </cell>
          <cell r="H685">
            <v>1.37E-2</v>
          </cell>
          <cell r="I685">
            <v>195.12</v>
          </cell>
          <cell r="J685">
            <v>55</v>
          </cell>
          <cell r="K685">
            <v>0.75350000000000006</v>
          </cell>
          <cell r="L685">
            <v>2.2777769380753009E-2</v>
          </cell>
          <cell r="M685"/>
        </row>
        <row r="686">
          <cell r="A686" t="str">
            <v>5_5_19_13</v>
          </cell>
          <cell r="B686">
            <v>11</v>
          </cell>
          <cell r="C686">
            <v>5</v>
          </cell>
          <cell r="D686">
            <v>195</v>
          </cell>
          <cell r="E686" t="str">
            <v>5</v>
          </cell>
          <cell r="F686">
            <v>19</v>
          </cell>
          <cell r="G686">
            <v>13</v>
          </cell>
          <cell r="H686">
            <v>0</v>
          </cell>
          <cell r="I686">
            <v>195.13</v>
          </cell>
          <cell r="J686">
            <v>60</v>
          </cell>
          <cell r="K686">
            <v>0</v>
          </cell>
          <cell r="L686">
            <v>0</v>
          </cell>
          <cell r="M686"/>
        </row>
        <row r="687">
          <cell r="A687" t="str">
            <v>5_5_19_14</v>
          </cell>
          <cell r="B687">
            <v>11</v>
          </cell>
          <cell r="C687">
            <v>5</v>
          </cell>
          <cell r="D687">
            <v>195</v>
          </cell>
          <cell r="E687" t="str">
            <v>5</v>
          </cell>
          <cell r="F687">
            <v>19</v>
          </cell>
          <cell r="G687">
            <v>14</v>
          </cell>
          <cell r="H687">
            <v>0</v>
          </cell>
          <cell r="I687">
            <v>195.14</v>
          </cell>
          <cell r="J687">
            <v>65</v>
          </cell>
          <cell r="K687">
            <v>0</v>
          </cell>
          <cell r="L687">
            <v>0</v>
          </cell>
          <cell r="M687"/>
        </row>
        <row r="688">
          <cell r="A688" t="str">
            <v>5_5_19_15</v>
          </cell>
          <cell r="B688">
            <v>11</v>
          </cell>
          <cell r="C688">
            <v>5</v>
          </cell>
          <cell r="D688">
            <v>195</v>
          </cell>
          <cell r="E688" t="str">
            <v>5</v>
          </cell>
          <cell r="F688">
            <v>19</v>
          </cell>
          <cell r="G688">
            <v>15</v>
          </cell>
          <cell r="H688">
            <v>0</v>
          </cell>
          <cell r="I688">
            <v>195.15</v>
          </cell>
          <cell r="J688">
            <v>70</v>
          </cell>
          <cell r="K688">
            <v>0</v>
          </cell>
          <cell r="L688">
            <v>0</v>
          </cell>
          <cell r="M688"/>
        </row>
        <row r="689">
          <cell r="A689" t="str">
            <v>5_5_19_16</v>
          </cell>
          <cell r="B689">
            <v>11</v>
          </cell>
          <cell r="C689">
            <v>5</v>
          </cell>
          <cell r="D689">
            <v>195</v>
          </cell>
          <cell r="E689" t="str">
            <v>5</v>
          </cell>
          <cell r="F689">
            <v>19</v>
          </cell>
          <cell r="G689">
            <v>16</v>
          </cell>
          <cell r="H689">
            <v>0</v>
          </cell>
          <cell r="I689">
            <v>195.16</v>
          </cell>
          <cell r="J689">
            <v>75</v>
          </cell>
          <cell r="K689">
            <v>0</v>
          </cell>
          <cell r="L689">
            <v>0</v>
          </cell>
          <cell r="M689">
            <v>0.99999999999999989</v>
          </cell>
        </row>
        <row r="690">
          <cell r="A690" t="str">
            <v>5_5_20_1</v>
          </cell>
          <cell r="B690">
            <v>11</v>
          </cell>
          <cell r="C690">
            <v>5</v>
          </cell>
          <cell r="D690">
            <v>205</v>
          </cell>
          <cell r="E690" t="str">
            <v>5</v>
          </cell>
          <cell r="F690">
            <v>20</v>
          </cell>
          <cell r="G690">
            <v>1</v>
          </cell>
          <cell r="H690">
            <v>0</v>
          </cell>
          <cell r="I690">
            <v>205.01</v>
          </cell>
          <cell r="J690">
            <v>2.5</v>
          </cell>
          <cell r="K690">
            <v>0</v>
          </cell>
          <cell r="L690">
            <v>0</v>
          </cell>
        </row>
        <row r="691">
          <cell r="A691" t="str">
            <v>5_5_20_2</v>
          </cell>
          <cell r="B691">
            <v>11</v>
          </cell>
          <cell r="C691">
            <v>5</v>
          </cell>
          <cell r="D691">
            <v>205</v>
          </cell>
          <cell r="E691" t="str">
            <v>5</v>
          </cell>
          <cell r="F691">
            <v>20</v>
          </cell>
          <cell r="G691">
            <v>2</v>
          </cell>
          <cell r="H691">
            <v>0</v>
          </cell>
          <cell r="I691">
            <v>205.02</v>
          </cell>
          <cell r="J691">
            <v>5</v>
          </cell>
          <cell r="K691">
            <v>0</v>
          </cell>
          <cell r="L691">
            <v>0</v>
          </cell>
          <cell r="M691"/>
        </row>
        <row r="692">
          <cell r="A692" t="str">
            <v>5_5_20_3</v>
          </cell>
          <cell r="B692">
            <v>11</v>
          </cell>
          <cell r="C692">
            <v>5</v>
          </cell>
          <cell r="D692">
            <v>205</v>
          </cell>
          <cell r="E692" t="str">
            <v>5</v>
          </cell>
          <cell r="F692">
            <v>20</v>
          </cell>
          <cell r="G692">
            <v>3</v>
          </cell>
          <cell r="H692">
            <v>0</v>
          </cell>
          <cell r="I692">
            <v>205.03</v>
          </cell>
          <cell r="J692">
            <v>10</v>
          </cell>
          <cell r="K692">
            <v>0</v>
          </cell>
          <cell r="L692">
            <v>0</v>
          </cell>
          <cell r="M692"/>
        </row>
        <row r="693">
          <cell r="A693" t="str">
            <v>5_5_20_4</v>
          </cell>
          <cell r="B693">
            <v>11</v>
          </cell>
          <cell r="C693">
            <v>5</v>
          </cell>
          <cell r="D693">
            <v>205</v>
          </cell>
          <cell r="E693" t="str">
            <v>5</v>
          </cell>
          <cell r="F693">
            <v>20</v>
          </cell>
          <cell r="G693">
            <v>4</v>
          </cell>
          <cell r="H693">
            <v>4.7999999999999996E-3</v>
          </cell>
          <cell r="I693">
            <v>205.04</v>
          </cell>
          <cell r="J693">
            <v>15</v>
          </cell>
          <cell r="K693">
            <v>7.1999999999999995E-2</v>
          </cell>
          <cell r="L693">
            <v>2.1765088193951114E-3</v>
          </cell>
          <cell r="M693"/>
        </row>
        <row r="694">
          <cell r="A694" t="str">
            <v>5_5_20_5</v>
          </cell>
          <cell r="B694">
            <v>11</v>
          </cell>
          <cell r="C694">
            <v>5</v>
          </cell>
          <cell r="D694">
            <v>205</v>
          </cell>
          <cell r="E694" t="str">
            <v>5</v>
          </cell>
          <cell r="F694">
            <v>20</v>
          </cell>
          <cell r="G694">
            <v>5</v>
          </cell>
          <cell r="H694">
            <v>6.4699999999999994E-2</v>
          </cell>
          <cell r="I694">
            <v>205.05</v>
          </cell>
          <cell r="J694">
            <v>20</v>
          </cell>
          <cell r="K694">
            <v>1.2939999999999998</v>
          </cell>
          <cell r="L694">
            <v>3.9116700170795472E-2</v>
          </cell>
          <cell r="M694"/>
        </row>
        <row r="695">
          <cell r="A695" t="str">
            <v>5_5_20_6</v>
          </cell>
          <cell r="B695">
            <v>11</v>
          </cell>
          <cell r="C695">
            <v>5</v>
          </cell>
          <cell r="D695">
            <v>205</v>
          </cell>
          <cell r="E695" t="str">
            <v>5</v>
          </cell>
          <cell r="F695">
            <v>20</v>
          </cell>
          <cell r="G695">
            <v>6</v>
          </cell>
          <cell r="H695">
            <v>0.1142</v>
          </cell>
          <cell r="I695">
            <v>205.06</v>
          </cell>
          <cell r="J695">
            <v>25</v>
          </cell>
          <cell r="K695">
            <v>2.855</v>
          </cell>
          <cell r="L695">
            <v>8.6304620546847816E-2</v>
          </cell>
          <cell r="M695"/>
        </row>
        <row r="696">
          <cell r="A696" t="str">
            <v>5_5_20_7</v>
          </cell>
          <cell r="B696">
            <v>11</v>
          </cell>
          <cell r="C696">
            <v>5</v>
          </cell>
          <cell r="D696">
            <v>205</v>
          </cell>
          <cell r="E696" t="str">
            <v>5</v>
          </cell>
          <cell r="F696">
            <v>20</v>
          </cell>
          <cell r="G696">
            <v>7</v>
          </cell>
          <cell r="H696">
            <v>0.33660000000000001</v>
          </cell>
          <cell r="I696">
            <v>205.07</v>
          </cell>
          <cell r="J696">
            <v>30</v>
          </cell>
          <cell r="K696">
            <v>10.098000000000001</v>
          </cell>
          <cell r="L696">
            <v>0.30525536192016439</v>
          </cell>
          <cell r="M696"/>
        </row>
        <row r="697">
          <cell r="A697" t="str">
            <v>5_5_20_8</v>
          </cell>
          <cell r="B697">
            <v>11</v>
          </cell>
          <cell r="C697">
            <v>5</v>
          </cell>
          <cell r="D697">
            <v>205</v>
          </cell>
          <cell r="E697" t="str">
            <v>5</v>
          </cell>
          <cell r="F697">
            <v>20</v>
          </cell>
          <cell r="G697">
            <v>8</v>
          </cell>
          <cell r="H697">
            <v>0.26390000000000002</v>
          </cell>
          <cell r="I697">
            <v>205.08</v>
          </cell>
          <cell r="J697">
            <v>35</v>
          </cell>
          <cell r="K697">
            <v>9.2365000000000013</v>
          </cell>
          <cell r="L697">
            <v>0.27921282931031877</v>
          </cell>
          <cell r="M697"/>
        </row>
        <row r="698">
          <cell r="A698" t="str">
            <v>5_5_20_9</v>
          </cell>
          <cell r="B698">
            <v>11</v>
          </cell>
          <cell r="C698">
            <v>5</v>
          </cell>
          <cell r="D698">
            <v>205</v>
          </cell>
          <cell r="E698" t="str">
            <v>5</v>
          </cell>
          <cell r="F698">
            <v>20</v>
          </cell>
          <cell r="G698">
            <v>9</v>
          </cell>
          <cell r="H698">
            <v>0.1116</v>
          </cell>
          <cell r="I698">
            <v>205.09</v>
          </cell>
          <cell r="J698">
            <v>40</v>
          </cell>
          <cell r="K698">
            <v>4.4640000000000004</v>
          </cell>
          <cell r="L698">
            <v>0.13494354680249693</v>
          </cell>
          <cell r="M698"/>
        </row>
        <row r="699">
          <cell r="A699" t="str">
            <v>5_5_20_10</v>
          </cell>
          <cell r="B699">
            <v>11</v>
          </cell>
          <cell r="C699">
            <v>5</v>
          </cell>
          <cell r="D699">
            <v>205</v>
          </cell>
          <cell r="E699" t="str">
            <v>5</v>
          </cell>
          <cell r="F699">
            <v>20</v>
          </cell>
          <cell r="G699">
            <v>10</v>
          </cell>
          <cell r="H699">
            <v>4.4499999999999998E-2</v>
          </cell>
          <cell r="I699">
            <v>205.1</v>
          </cell>
          <cell r="J699">
            <v>45</v>
          </cell>
          <cell r="K699">
            <v>2.0024999999999999</v>
          </cell>
          <cell r="L699">
            <v>6.0534151539426533E-2</v>
          </cell>
          <cell r="M699"/>
        </row>
        <row r="700">
          <cell r="A700" t="str">
            <v>5_5_20_11</v>
          </cell>
          <cell r="B700">
            <v>11</v>
          </cell>
          <cell r="C700">
            <v>5</v>
          </cell>
          <cell r="D700">
            <v>205</v>
          </cell>
          <cell r="E700" t="str">
            <v>5</v>
          </cell>
          <cell r="F700">
            <v>20</v>
          </cell>
          <cell r="G700">
            <v>11</v>
          </cell>
          <cell r="H700">
            <v>4.6100000000000002E-2</v>
          </cell>
          <cell r="I700">
            <v>205.11</v>
          </cell>
          <cell r="J700">
            <v>50</v>
          </cell>
          <cell r="K700">
            <v>2.3050000000000002</v>
          </cell>
          <cell r="L700">
            <v>6.9678511509801838E-2</v>
          </cell>
          <cell r="M700"/>
        </row>
        <row r="701">
          <cell r="A701" t="str">
            <v>5_5_20_12</v>
          </cell>
          <cell r="B701">
            <v>11</v>
          </cell>
          <cell r="C701">
            <v>5</v>
          </cell>
          <cell r="D701">
            <v>205</v>
          </cell>
          <cell r="E701" t="str">
            <v>5</v>
          </cell>
          <cell r="F701">
            <v>20</v>
          </cell>
          <cell r="G701">
            <v>12</v>
          </cell>
          <cell r="H701">
            <v>1.37E-2</v>
          </cell>
          <cell r="I701">
            <v>205.12</v>
          </cell>
          <cell r="J701">
            <v>55</v>
          </cell>
          <cell r="K701">
            <v>0.75350000000000006</v>
          </cell>
          <cell r="L701">
            <v>2.2777769380753009E-2</v>
          </cell>
          <cell r="M701"/>
        </row>
        <row r="702">
          <cell r="A702" t="str">
            <v>5_5_20_13</v>
          </cell>
          <cell r="B702">
            <v>11</v>
          </cell>
          <cell r="C702">
            <v>5</v>
          </cell>
          <cell r="D702">
            <v>205</v>
          </cell>
          <cell r="E702" t="str">
            <v>5</v>
          </cell>
          <cell r="F702">
            <v>20</v>
          </cell>
          <cell r="G702">
            <v>13</v>
          </cell>
          <cell r="H702">
            <v>0</v>
          </cell>
          <cell r="I702">
            <v>205.13</v>
          </cell>
          <cell r="J702">
            <v>60</v>
          </cell>
          <cell r="K702">
            <v>0</v>
          </cell>
          <cell r="L702">
            <v>0</v>
          </cell>
          <cell r="M702"/>
        </row>
        <row r="703">
          <cell r="A703" t="str">
            <v>5_5_20_14</v>
          </cell>
          <cell r="B703">
            <v>11</v>
          </cell>
          <cell r="C703">
            <v>5</v>
          </cell>
          <cell r="D703">
            <v>205</v>
          </cell>
          <cell r="E703" t="str">
            <v>5</v>
          </cell>
          <cell r="F703">
            <v>20</v>
          </cell>
          <cell r="G703">
            <v>14</v>
          </cell>
          <cell r="H703">
            <v>0</v>
          </cell>
          <cell r="I703">
            <v>205.14</v>
          </cell>
          <cell r="J703">
            <v>65</v>
          </cell>
          <cell r="K703">
            <v>0</v>
          </cell>
          <cell r="L703">
            <v>0</v>
          </cell>
          <cell r="M703"/>
        </row>
        <row r="704">
          <cell r="A704" t="str">
            <v>5_5_20_15</v>
          </cell>
          <cell r="B704">
            <v>11</v>
          </cell>
          <cell r="C704">
            <v>5</v>
          </cell>
          <cell r="D704">
            <v>205</v>
          </cell>
          <cell r="E704" t="str">
            <v>5</v>
          </cell>
          <cell r="F704">
            <v>20</v>
          </cell>
          <cell r="G704">
            <v>15</v>
          </cell>
          <cell r="H704">
            <v>0</v>
          </cell>
          <cell r="I704">
            <v>205.15</v>
          </cell>
          <cell r="J704">
            <v>70</v>
          </cell>
          <cell r="K704">
            <v>0</v>
          </cell>
          <cell r="L704">
            <v>0</v>
          </cell>
          <cell r="M704"/>
        </row>
        <row r="705">
          <cell r="A705" t="str">
            <v>5_5_20_16</v>
          </cell>
          <cell r="B705">
            <v>11</v>
          </cell>
          <cell r="C705">
            <v>5</v>
          </cell>
          <cell r="D705">
            <v>205</v>
          </cell>
          <cell r="E705" t="str">
            <v>5</v>
          </cell>
          <cell r="F705">
            <v>20</v>
          </cell>
          <cell r="G705">
            <v>16</v>
          </cell>
          <cell r="H705">
            <v>0</v>
          </cell>
          <cell r="I705">
            <v>205.16</v>
          </cell>
          <cell r="J705">
            <v>75</v>
          </cell>
          <cell r="K705">
            <v>0</v>
          </cell>
          <cell r="L705">
            <v>0</v>
          </cell>
          <cell r="M705">
            <v>0.99999999999999989</v>
          </cell>
        </row>
        <row r="706">
          <cell r="A706" t="str">
            <v>5_5_21_1</v>
          </cell>
          <cell r="B706">
            <v>11</v>
          </cell>
          <cell r="C706">
            <v>5</v>
          </cell>
          <cell r="D706">
            <v>215</v>
          </cell>
          <cell r="E706" t="str">
            <v>5</v>
          </cell>
          <cell r="F706">
            <v>21</v>
          </cell>
          <cell r="G706">
            <v>1</v>
          </cell>
          <cell r="H706">
            <v>0</v>
          </cell>
          <cell r="I706">
            <v>215.01</v>
          </cell>
          <cell r="J706">
            <v>2.5</v>
          </cell>
          <cell r="K706">
            <v>0</v>
          </cell>
          <cell r="L706">
            <v>0</v>
          </cell>
        </row>
        <row r="707">
          <cell r="A707" t="str">
            <v>5_5_21_2</v>
          </cell>
          <cell r="B707">
            <v>11</v>
          </cell>
          <cell r="C707">
            <v>5</v>
          </cell>
          <cell r="D707">
            <v>215</v>
          </cell>
          <cell r="E707" t="str">
            <v>5</v>
          </cell>
          <cell r="F707">
            <v>21</v>
          </cell>
          <cell r="G707">
            <v>2</v>
          </cell>
          <cell r="H707">
            <v>0</v>
          </cell>
          <cell r="I707">
            <v>215.02</v>
          </cell>
          <cell r="J707">
            <v>5</v>
          </cell>
          <cell r="K707">
            <v>0</v>
          </cell>
          <cell r="L707">
            <v>0</v>
          </cell>
          <cell r="M707"/>
        </row>
        <row r="708">
          <cell r="A708" t="str">
            <v>5_5_21_3</v>
          </cell>
          <cell r="B708">
            <v>11</v>
          </cell>
          <cell r="C708">
            <v>5</v>
          </cell>
          <cell r="D708">
            <v>215</v>
          </cell>
          <cell r="E708" t="str">
            <v>5</v>
          </cell>
          <cell r="F708">
            <v>21</v>
          </cell>
          <cell r="G708">
            <v>3</v>
          </cell>
          <cell r="H708">
            <v>0</v>
          </cell>
          <cell r="I708">
            <v>215.03</v>
          </cell>
          <cell r="J708">
            <v>10</v>
          </cell>
          <cell r="K708">
            <v>0</v>
          </cell>
          <cell r="L708">
            <v>0</v>
          </cell>
          <cell r="M708"/>
        </row>
        <row r="709">
          <cell r="A709" t="str">
            <v>5_5_21_4</v>
          </cell>
          <cell r="B709">
            <v>11</v>
          </cell>
          <cell r="C709">
            <v>5</v>
          </cell>
          <cell r="D709">
            <v>215</v>
          </cell>
          <cell r="E709" t="str">
            <v>5</v>
          </cell>
          <cell r="F709">
            <v>21</v>
          </cell>
          <cell r="G709">
            <v>4</v>
          </cell>
          <cell r="H709">
            <v>4.7999999999999996E-3</v>
          </cell>
          <cell r="I709">
            <v>215.04</v>
          </cell>
          <cell r="J709">
            <v>15</v>
          </cell>
          <cell r="K709">
            <v>7.1999999999999995E-2</v>
          </cell>
          <cell r="L709">
            <v>2.1765088193951114E-3</v>
          </cell>
          <cell r="M709"/>
        </row>
        <row r="710">
          <cell r="A710" t="str">
            <v>5_5_21_5</v>
          </cell>
          <cell r="B710">
            <v>11</v>
          </cell>
          <cell r="C710">
            <v>5</v>
          </cell>
          <cell r="D710">
            <v>215</v>
          </cell>
          <cell r="E710" t="str">
            <v>5</v>
          </cell>
          <cell r="F710">
            <v>21</v>
          </cell>
          <cell r="G710">
            <v>5</v>
          </cell>
          <cell r="H710">
            <v>6.4699999999999994E-2</v>
          </cell>
          <cell r="I710">
            <v>215.05</v>
          </cell>
          <cell r="J710">
            <v>20</v>
          </cell>
          <cell r="K710">
            <v>1.2939999999999998</v>
          </cell>
          <cell r="L710">
            <v>3.9116700170795472E-2</v>
          </cell>
          <cell r="M710"/>
        </row>
        <row r="711">
          <cell r="A711" t="str">
            <v>5_5_21_6</v>
          </cell>
          <cell r="B711">
            <v>11</v>
          </cell>
          <cell r="C711">
            <v>5</v>
          </cell>
          <cell r="D711">
            <v>215</v>
          </cell>
          <cell r="E711" t="str">
            <v>5</v>
          </cell>
          <cell r="F711">
            <v>21</v>
          </cell>
          <cell r="G711">
            <v>6</v>
          </cell>
          <cell r="H711">
            <v>0.1142</v>
          </cell>
          <cell r="I711">
            <v>215.06</v>
          </cell>
          <cell r="J711">
            <v>25</v>
          </cell>
          <cell r="K711">
            <v>2.855</v>
          </cell>
          <cell r="L711">
            <v>8.6304620546847816E-2</v>
          </cell>
          <cell r="M711"/>
        </row>
        <row r="712">
          <cell r="A712" t="str">
            <v>5_5_21_7</v>
          </cell>
          <cell r="B712">
            <v>11</v>
          </cell>
          <cell r="C712">
            <v>5</v>
          </cell>
          <cell r="D712">
            <v>215</v>
          </cell>
          <cell r="E712" t="str">
            <v>5</v>
          </cell>
          <cell r="F712">
            <v>21</v>
          </cell>
          <cell r="G712">
            <v>7</v>
          </cell>
          <cell r="H712">
            <v>0.33660000000000001</v>
          </cell>
          <cell r="I712">
            <v>215.07</v>
          </cell>
          <cell r="J712">
            <v>30</v>
          </cell>
          <cell r="K712">
            <v>10.098000000000001</v>
          </cell>
          <cell r="L712">
            <v>0.30525536192016439</v>
          </cell>
          <cell r="M712"/>
        </row>
        <row r="713">
          <cell r="A713" t="str">
            <v>5_5_21_8</v>
          </cell>
          <cell r="B713">
            <v>11</v>
          </cell>
          <cell r="C713">
            <v>5</v>
          </cell>
          <cell r="D713">
            <v>215</v>
          </cell>
          <cell r="E713" t="str">
            <v>5</v>
          </cell>
          <cell r="F713">
            <v>21</v>
          </cell>
          <cell r="G713">
            <v>8</v>
          </cell>
          <cell r="H713">
            <v>0.26390000000000002</v>
          </cell>
          <cell r="I713">
            <v>215.08</v>
          </cell>
          <cell r="J713">
            <v>35</v>
          </cell>
          <cell r="K713">
            <v>9.2365000000000013</v>
          </cell>
          <cell r="L713">
            <v>0.27921282931031877</v>
          </cell>
          <cell r="M713"/>
        </row>
        <row r="714">
          <cell r="A714" t="str">
            <v>5_5_21_9</v>
          </cell>
          <cell r="B714">
            <v>11</v>
          </cell>
          <cell r="C714">
            <v>5</v>
          </cell>
          <cell r="D714">
            <v>215</v>
          </cell>
          <cell r="E714" t="str">
            <v>5</v>
          </cell>
          <cell r="F714">
            <v>21</v>
          </cell>
          <cell r="G714">
            <v>9</v>
          </cell>
          <cell r="H714">
            <v>0.1116</v>
          </cell>
          <cell r="I714">
            <v>215.09</v>
          </cell>
          <cell r="J714">
            <v>40</v>
          </cell>
          <cell r="K714">
            <v>4.4640000000000004</v>
          </cell>
          <cell r="L714">
            <v>0.13494354680249693</v>
          </cell>
          <cell r="M714"/>
        </row>
        <row r="715">
          <cell r="A715" t="str">
            <v>5_5_21_10</v>
          </cell>
          <cell r="B715">
            <v>11</v>
          </cell>
          <cell r="C715">
            <v>5</v>
          </cell>
          <cell r="D715">
            <v>215</v>
          </cell>
          <cell r="E715" t="str">
            <v>5</v>
          </cell>
          <cell r="F715">
            <v>21</v>
          </cell>
          <cell r="G715">
            <v>10</v>
          </cell>
          <cell r="H715">
            <v>4.4499999999999998E-2</v>
          </cell>
          <cell r="I715">
            <v>215.1</v>
          </cell>
          <cell r="J715">
            <v>45</v>
          </cell>
          <cell r="K715">
            <v>2.0024999999999999</v>
          </cell>
          <cell r="L715">
            <v>6.0534151539426533E-2</v>
          </cell>
          <cell r="M715"/>
        </row>
        <row r="716">
          <cell r="A716" t="str">
            <v>5_5_21_11</v>
          </cell>
          <cell r="B716">
            <v>11</v>
          </cell>
          <cell r="C716">
            <v>5</v>
          </cell>
          <cell r="D716">
            <v>215</v>
          </cell>
          <cell r="E716" t="str">
            <v>5</v>
          </cell>
          <cell r="F716">
            <v>21</v>
          </cell>
          <cell r="G716">
            <v>11</v>
          </cell>
          <cell r="H716">
            <v>4.6100000000000002E-2</v>
          </cell>
          <cell r="I716">
            <v>215.11</v>
          </cell>
          <cell r="J716">
            <v>50</v>
          </cell>
          <cell r="K716">
            <v>2.3050000000000002</v>
          </cell>
          <cell r="L716">
            <v>6.9678511509801838E-2</v>
          </cell>
          <cell r="M716"/>
        </row>
        <row r="717">
          <cell r="A717" t="str">
            <v>5_5_21_12</v>
          </cell>
          <cell r="B717">
            <v>11</v>
          </cell>
          <cell r="C717">
            <v>5</v>
          </cell>
          <cell r="D717">
            <v>215</v>
          </cell>
          <cell r="E717" t="str">
            <v>5</v>
          </cell>
          <cell r="F717">
            <v>21</v>
          </cell>
          <cell r="G717">
            <v>12</v>
          </cell>
          <cell r="H717">
            <v>1.37E-2</v>
          </cell>
          <cell r="I717">
            <v>215.12</v>
          </cell>
          <cell r="J717">
            <v>55</v>
          </cell>
          <cell r="K717">
            <v>0.75350000000000006</v>
          </cell>
          <cell r="L717">
            <v>2.2777769380753009E-2</v>
          </cell>
          <cell r="M717"/>
        </row>
        <row r="718">
          <cell r="A718" t="str">
            <v>5_5_21_13</v>
          </cell>
          <cell r="B718">
            <v>11</v>
          </cell>
          <cell r="C718">
            <v>5</v>
          </cell>
          <cell r="D718">
            <v>215</v>
          </cell>
          <cell r="E718" t="str">
            <v>5</v>
          </cell>
          <cell r="F718">
            <v>21</v>
          </cell>
          <cell r="G718">
            <v>13</v>
          </cell>
          <cell r="H718">
            <v>0</v>
          </cell>
          <cell r="I718">
            <v>215.13</v>
          </cell>
          <cell r="J718">
            <v>60</v>
          </cell>
          <cell r="K718">
            <v>0</v>
          </cell>
          <cell r="L718">
            <v>0</v>
          </cell>
          <cell r="M718"/>
        </row>
        <row r="719">
          <cell r="A719" t="str">
            <v>5_5_21_14</v>
          </cell>
          <cell r="B719">
            <v>11</v>
          </cell>
          <cell r="C719">
            <v>5</v>
          </cell>
          <cell r="D719">
            <v>215</v>
          </cell>
          <cell r="E719" t="str">
            <v>5</v>
          </cell>
          <cell r="F719">
            <v>21</v>
          </cell>
          <cell r="G719">
            <v>14</v>
          </cell>
          <cell r="H719">
            <v>0</v>
          </cell>
          <cell r="I719">
            <v>215.14</v>
          </cell>
          <cell r="J719">
            <v>65</v>
          </cell>
          <cell r="K719">
            <v>0</v>
          </cell>
          <cell r="L719">
            <v>0</v>
          </cell>
          <cell r="M719"/>
        </row>
        <row r="720">
          <cell r="A720" t="str">
            <v>5_5_21_15</v>
          </cell>
          <cell r="B720">
            <v>11</v>
          </cell>
          <cell r="C720">
            <v>5</v>
          </cell>
          <cell r="D720">
            <v>215</v>
          </cell>
          <cell r="E720" t="str">
            <v>5</v>
          </cell>
          <cell r="F720">
            <v>21</v>
          </cell>
          <cell r="G720">
            <v>15</v>
          </cell>
          <cell r="H720">
            <v>0</v>
          </cell>
          <cell r="I720">
            <v>215.15</v>
          </cell>
          <cell r="J720">
            <v>70</v>
          </cell>
          <cell r="K720">
            <v>0</v>
          </cell>
          <cell r="L720">
            <v>0</v>
          </cell>
          <cell r="M720"/>
        </row>
        <row r="721">
          <cell r="A721" t="str">
            <v>5_5_21_16</v>
          </cell>
          <cell r="B721">
            <v>11</v>
          </cell>
          <cell r="C721">
            <v>5</v>
          </cell>
          <cell r="D721">
            <v>215</v>
          </cell>
          <cell r="E721" t="str">
            <v>5</v>
          </cell>
          <cell r="F721">
            <v>21</v>
          </cell>
          <cell r="G721">
            <v>16</v>
          </cell>
          <cell r="H721">
            <v>0</v>
          </cell>
          <cell r="I721">
            <v>215.16</v>
          </cell>
          <cell r="J721">
            <v>75</v>
          </cell>
          <cell r="K721">
            <v>0</v>
          </cell>
          <cell r="L721">
            <v>0</v>
          </cell>
          <cell r="M721">
            <v>0.99999999999999989</v>
          </cell>
        </row>
        <row r="722">
          <cell r="A722" t="str">
            <v>5_5_22_1</v>
          </cell>
          <cell r="B722">
            <v>11</v>
          </cell>
          <cell r="C722">
            <v>5</v>
          </cell>
          <cell r="D722">
            <v>225</v>
          </cell>
          <cell r="E722" t="str">
            <v>5</v>
          </cell>
          <cell r="F722">
            <v>22</v>
          </cell>
          <cell r="G722">
            <v>1</v>
          </cell>
          <cell r="H722">
            <v>0</v>
          </cell>
          <cell r="I722">
            <v>225.01</v>
          </cell>
          <cell r="J722">
            <v>2.5</v>
          </cell>
          <cell r="K722">
            <v>0</v>
          </cell>
          <cell r="L722">
            <v>0</v>
          </cell>
        </row>
        <row r="723">
          <cell r="A723" t="str">
            <v>5_5_22_2</v>
          </cell>
          <cell r="B723">
            <v>11</v>
          </cell>
          <cell r="C723">
            <v>5</v>
          </cell>
          <cell r="D723">
            <v>225</v>
          </cell>
          <cell r="E723" t="str">
            <v>5</v>
          </cell>
          <cell r="F723">
            <v>22</v>
          </cell>
          <cell r="G723">
            <v>2</v>
          </cell>
          <cell r="H723">
            <v>0</v>
          </cell>
          <cell r="I723">
            <v>225.02</v>
          </cell>
          <cell r="J723">
            <v>5</v>
          </cell>
          <cell r="K723">
            <v>0</v>
          </cell>
          <cell r="L723">
            <v>0</v>
          </cell>
          <cell r="M723"/>
        </row>
        <row r="724">
          <cell r="A724" t="str">
            <v>5_5_22_3</v>
          </cell>
          <cell r="B724">
            <v>11</v>
          </cell>
          <cell r="C724">
            <v>5</v>
          </cell>
          <cell r="D724">
            <v>225</v>
          </cell>
          <cell r="E724" t="str">
            <v>5</v>
          </cell>
          <cell r="F724">
            <v>22</v>
          </cell>
          <cell r="G724">
            <v>3</v>
          </cell>
          <cell r="H724">
            <v>0</v>
          </cell>
          <cell r="I724">
            <v>225.03</v>
          </cell>
          <cell r="J724">
            <v>10</v>
          </cell>
          <cell r="K724">
            <v>0</v>
          </cell>
          <cell r="L724">
            <v>0</v>
          </cell>
          <cell r="M724"/>
        </row>
        <row r="725">
          <cell r="A725" t="str">
            <v>5_5_22_4</v>
          </cell>
          <cell r="B725">
            <v>11</v>
          </cell>
          <cell r="C725">
            <v>5</v>
          </cell>
          <cell r="D725">
            <v>225</v>
          </cell>
          <cell r="E725" t="str">
            <v>5</v>
          </cell>
          <cell r="F725">
            <v>22</v>
          </cell>
          <cell r="G725">
            <v>4</v>
          </cell>
          <cell r="H725">
            <v>4.7999999999999996E-3</v>
          </cell>
          <cell r="I725">
            <v>225.04</v>
          </cell>
          <cell r="J725">
            <v>15</v>
          </cell>
          <cell r="K725">
            <v>7.1999999999999995E-2</v>
          </cell>
          <cell r="L725">
            <v>2.1765088193951114E-3</v>
          </cell>
          <cell r="M725"/>
        </row>
        <row r="726">
          <cell r="A726" t="str">
            <v>5_5_22_5</v>
          </cell>
          <cell r="B726">
            <v>11</v>
          </cell>
          <cell r="C726">
            <v>5</v>
          </cell>
          <cell r="D726">
            <v>225</v>
          </cell>
          <cell r="E726" t="str">
            <v>5</v>
          </cell>
          <cell r="F726">
            <v>22</v>
          </cell>
          <cell r="G726">
            <v>5</v>
          </cell>
          <cell r="H726">
            <v>6.4699999999999994E-2</v>
          </cell>
          <cell r="I726">
            <v>225.05</v>
          </cell>
          <cell r="J726">
            <v>20</v>
          </cell>
          <cell r="K726">
            <v>1.2939999999999998</v>
          </cell>
          <cell r="L726">
            <v>3.9116700170795472E-2</v>
          </cell>
          <cell r="M726"/>
        </row>
        <row r="727">
          <cell r="A727" t="str">
            <v>5_5_22_6</v>
          </cell>
          <cell r="B727">
            <v>11</v>
          </cell>
          <cell r="C727">
            <v>5</v>
          </cell>
          <cell r="D727">
            <v>225</v>
          </cell>
          <cell r="E727" t="str">
            <v>5</v>
          </cell>
          <cell r="F727">
            <v>22</v>
          </cell>
          <cell r="G727">
            <v>6</v>
          </cell>
          <cell r="H727">
            <v>0.1142</v>
          </cell>
          <cell r="I727">
            <v>225.06</v>
          </cell>
          <cell r="J727">
            <v>25</v>
          </cell>
          <cell r="K727">
            <v>2.855</v>
          </cell>
          <cell r="L727">
            <v>8.6304620546847816E-2</v>
          </cell>
          <cell r="M727"/>
        </row>
        <row r="728">
          <cell r="A728" t="str">
            <v>5_5_22_7</v>
          </cell>
          <cell r="B728">
            <v>11</v>
          </cell>
          <cell r="C728">
            <v>5</v>
          </cell>
          <cell r="D728">
            <v>225</v>
          </cell>
          <cell r="E728" t="str">
            <v>5</v>
          </cell>
          <cell r="F728">
            <v>22</v>
          </cell>
          <cell r="G728">
            <v>7</v>
          </cell>
          <cell r="H728">
            <v>0.33660000000000001</v>
          </cell>
          <cell r="I728">
            <v>225.07</v>
          </cell>
          <cell r="J728">
            <v>30</v>
          </cell>
          <cell r="K728">
            <v>10.098000000000001</v>
          </cell>
          <cell r="L728">
            <v>0.30525536192016439</v>
          </cell>
          <cell r="M728"/>
        </row>
        <row r="729">
          <cell r="A729" t="str">
            <v>5_5_22_8</v>
          </cell>
          <cell r="B729">
            <v>11</v>
          </cell>
          <cell r="C729">
            <v>5</v>
          </cell>
          <cell r="D729">
            <v>225</v>
          </cell>
          <cell r="E729" t="str">
            <v>5</v>
          </cell>
          <cell r="F729">
            <v>22</v>
          </cell>
          <cell r="G729">
            <v>8</v>
          </cell>
          <cell r="H729">
            <v>0.26390000000000002</v>
          </cell>
          <cell r="I729">
            <v>225.08</v>
          </cell>
          <cell r="J729">
            <v>35</v>
          </cell>
          <cell r="K729">
            <v>9.2365000000000013</v>
          </cell>
          <cell r="L729">
            <v>0.27921282931031877</v>
          </cell>
          <cell r="M729"/>
        </row>
        <row r="730">
          <cell r="A730" t="str">
            <v>5_5_22_9</v>
          </cell>
          <cell r="B730">
            <v>11</v>
          </cell>
          <cell r="C730">
            <v>5</v>
          </cell>
          <cell r="D730">
            <v>225</v>
          </cell>
          <cell r="E730" t="str">
            <v>5</v>
          </cell>
          <cell r="F730">
            <v>22</v>
          </cell>
          <cell r="G730">
            <v>9</v>
          </cell>
          <cell r="H730">
            <v>0.1116</v>
          </cell>
          <cell r="I730">
            <v>225.09</v>
          </cell>
          <cell r="J730">
            <v>40</v>
          </cell>
          <cell r="K730">
            <v>4.4640000000000004</v>
          </cell>
          <cell r="L730">
            <v>0.13494354680249693</v>
          </cell>
          <cell r="M730"/>
        </row>
        <row r="731">
          <cell r="A731" t="str">
            <v>5_5_22_10</v>
          </cell>
          <cell r="B731">
            <v>11</v>
          </cell>
          <cell r="C731">
            <v>5</v>
          </cell>
          <cell r="D731">
            <v>225</v>
          </cell>
          <cell r="E731" t="str">
            <v>5</v>
          </cell>
          <cell r="F731">
            <v>22</v>
          </cell>
          <cell r="G731">
            <v>10</v>
          </cell>
          <cell r="H731">
            <v>4.4499999999999998E-2</v>
          </cell>
          <cell r="I731">
            <v>225.1</v>
          </cell>
          <cell r="J731">
            <v>45</v>
          </cell>
          <cell r="K731">
            <v>2.0024999999999999</v>
          </cell>
          <cell r="L731">
            <v>6.0534151539426533E-2</v>
          </cell>
          <cell r="M731"/>
        </row>
        <row r="732">
          <cell r="A732" t="str">
            <v>5_5_22_11</v>
          </cell>
          <cell r="B732">
            <v>11</v>
          </cell>
          <cell r="C732">
            <v>5</v>
          </cell>
          <cell r="D732">
            <v>225</v>
          </cell>
          <cell r="E732" t="str">
            <v>5</v>
          </cell>
          <cell r="F732">
            <v>22</v>
          </cell>
          <cell r="G732">
            <v>11</v>
          </cell>
          <cell r="H732">
            <v>4.6100000000000002E-2</v>
          </cell>
          <cell r="I732">
            <v>225.11</v>
          </cell>
          <cell r="J732">
            <v>50</v>
          </cell>
          <cell r="K732">
            <v>2.3050000000000002</v>
          </cell>
          <cell r="L732">
            <v>6.9678511509801838E-2</v>
          </cell>
          <cell r="M732"/>
        </row>
        <row r="733">
          <cell r="A733" t="str">
            <v>5_5_22_12</v>
          </cell>
          <cell r="B733">
            <v>11</v>
          </cell>
          <cell r="C733">
            <v>5</v>
          </cell>
          <cell r="D733">
            <v>225</v>
          </cell>
          <cell r="E733" t="str">
            <v>5</v>
          </cell>
          <cell r="F733">
            <v>22</v>
          </cell>
          <cell r="G733">
            <v>12</v>
          </cell>
          <cell r="H733">
            <v>1.37E-2</v>
          </cell>
          <cell r="I733">
            <v>225.12</v>
          </cell>
          <cell r="J733">
            <v>55</v>
          </cell>
          <cell r="K733">
            <v>0.75350000000000006</v>
          </cell>
          <cell r="L733">
            <v>2.2777769380753009E-2</v>
          </cell>
          <cell r="M733"/>
        </row>
        <row r="734">
          <cell r="A734" t="str">
            <v>5_5_22_13</v>
          </cell>
          <cell r="B734">
            <v>11</v>
          </cell>
          <cell r="C734">
            <v>5</v>
          </cell>
          <cell r="D734">
            <v>225</v>
          </cell>
          <cell r="E734" t="str">
            <v>5</v>
          </cell>
          <cell r="F734">
            <v>22</v>
          </cell>
          <cell r="G734">
            <v>13</v>
          </cell>
          <cell r="H734">
            <v>0</v>
          </cell>
          <cell r="I734">
            <v>225.13</v>
          </cell>
          <cell r="J734">
            <v>60</v>
          </cell>
          <cell r="K734">
            <v>0</v>
          </cell>
          <cell r="L734">
            <v>0</v>
          </cell>
          <cell r="M734"/>
        </row>
        <row r="735">
          <cell r="A735" t="str">
            <v>5_5_22_14</v>
          </cell>
          <cell r="B735">
            <v>11</v>
          </cell>
          <cell r="C735">
            <v>5</v>
          </cell>
          <cell r="D735">
            <v>225</v>
          </cell>
          <cell r="E735" t="str">
            <v>5</v>
          </cell>
          <cell r="F735">
            <v>22</v>
          </cell>
          <cell r="G735">
            <v>14</v>
          </cell>
          <cell r="H735">
            <v>0</v>
          </cell>
          <cell r="I735">
            <v>225.14</v>
          </cell>
          <cell r="J735">
            <v>65</v>
          </cell>
          <cell r="K735">
            <v>0</v>
          </cell>
          <cell r="L735">
            <v>0</v>
          </cell>
          <cell r="M735"/>
        </row>
        <row r="736">
          <cell r="A736" t="str">
            <v>5_5_22_15</v>
          </cell>
          <cell r="B736">
            <v>11</v>
          </cell>
          <cell r="C736">
            <v>5</v>
          </cell>
          <cell r="D736">
            <v>225</v>
          </cell>
          <cell r="E736" t="str">
            <v>5</v>
          </cell>
          <cell r="F736">
            <v>22</v>
          </cell>
          <cell r="G736">
            <v>15</v>
          </cell>
          <cell r="H736">
            <v>0</v>
          </cell>
          <cell r="I736">
            <v>225.15</v>
          </cell>
          <cell r="J736">
            <v>70</v>
          </cell>
          <cell r="K736">
            <v>0</v>
          </cell>
          <cell r="L736">
            <v>0</v>
          </cell>
          <cell r="M736"/>
        </row>
        <row r="737">
          <cell r="A737" t="str">
            <v>5_5_22_16</v>
          </cell>
          <cell r="B737">
            <v>11</v>
          </cell>
          <cell r="C737">
            <v>5</v>
          </cell>
          <cell r="D737">
            <v>225</v>
          </cell>
          <cell r="E737" t="str">
            <v>5</v>
          </cell>
          <cell r="F737">
            <v>22</v>
          </cell>
          <cell r="G737">
            <v>16</v>
          </cell>
          <cell r="H737">
            <v>0</v>
          </cell>
          <cell r="I737">
            <v>225.16</v>
          </cell>
          <cell r="J737">
            <v>75</v>
          </cell>
          <cell r="K737">
            <v>0</v>
          </cell>
          <cell r="L737">
            <v>0</v>
          </cell>
          <cell r="M737">
            <v>0.99999999999999989</v>
          </cell>
        </row>
        <row r="738">
          <cell r="A738" t="str">
            <v>5_5_23_1</v>
          </cell>
          <cell r="B738">
            <v>11</v>
          </cell>
          <cell r="C738">
            <v>5</v>
          </cell>
          <cell r="D738">
            <v>235</v>
          </cell>
          <cell r="E738" t="str">
            <v>5</v>
          </cell>
          <cell r="F738">
            <v>23</v>
          </cell>
          <cell r="G738">
            <v>1</v>
          </cell>
          <cell r="H738">
            <v>0</v>
          </cell>
          <cell r="I738">
            <v>235.01</v>
          </cell>
          <cell r="J738">
            <v>2.5</v>
          </cell>
          <cell r="K738">
            <v>0</v>
          </cell>
          <cell r="L738">
            <v>0</v>
          </cell>
        </row>
        <row r="739">
          <cell r="A739" t="str">
            <v>5_5_23_2</v>
          </cell>
          <cell r="B739">
            <v>11</v>
          </cell>
          <cell r="C739">
            <v>5</v>
          </cell>
          <cell r="D739">
            <v>235</v>
          </cell>
          <cell r="E739" t="str">
            <v>5</v>
          </cell>
          <cell r="F739">
            <v>23</v>
          </cell>
          <cell r="G739">
            <v>2</v>
          </cell>
          <cell r="H739">
            <v>0</v>
          </cell>
          <cell r="I739">
            <v>235.02</v>
          </cell>
          <cell r="J739">
            <v>5</v>
          </cell>
          <cell r="K739">
            <v>0</v>
          </cell>
          <cell r="L739">
            <v>0</v>
          </cell>
          <cell r="M739"/>
        </row>
        <row r="740">
          <cell r="A740" t="str">
            <v>5_5_23_3</v>
          </cell>
          <cell r="B740">
            <v>11</v>
          </cell>
          <cell r="C740">
            <v>5</v>
          </cell>
          <cell r="D740">
            <v>235</v>
          </cell>
          <cell r="E740" t="str">
            <v>5</v>
          </cell>
          <cell r="F740">
            <v>23</v>
          </cell>
          <cell r="G740">
            <v>3</v>
          </cell>
          <cell r="H740">
            <v>0</v>
          </cell>
          <cell r="I740">
            <v>235.03</v>
          </cell>
          <cell r="J740">
            <v>10</v>
          </cell>
          <cell r="K740">
            <v>0</v>
          </cell>
          <cell r="L740">
            <v>0</v>
          </cell>
          <cell r="M740"/>
        </row>
        <row r="741">
          <cell r="A741" t="str">
            <v>5_5_23_4</v>
          </cell>
          <cell r="B741">
            <v>11</v>
          </cell>
          <cell r="C741">
            <v>5</v>
          </cell>
          <cell r="D741">
            <v>235</v>
          </cell>
          <cell r="E741" t="str">
            <v>5</v>
          </cell>
          <cell r="F741">
            <v>23</v>
          </cell>
          <cell r="G741">
            <v>4</v>
          </cell>
          <cell r="H741">
            <v>4.7999999999999996E-3</v>
          </cell>
          <cell r="I741">
            <v>235.04</v>
          </cell>
          <cell r="J741">
            <v>15</v>
          </cell>
          <cell r="K741">
            <v>7.1999999999999995E-2</v>
          </cell>
          <cell r="L741">
            <v>2.1765088193951114E-3</v>
          </cell>
          <cell r="M741"/>
        </row>
        <row r="742">
          <cell r="A742" t="str">
            <v>5_5_23_5</v>
          </cell>
          <cell r="B742">
            <v>11</v>
          </cell>
          <cell r="C742">
            <v>5</v>
          </cell>
          <cell r="D742">
            <v>235</v>
          </cell>
          <cell r="E742" t="str">
            <v>5</v>
          </cell>
          <cell r="F742">
            <v>23</v>
          </cell>
          <cell r="G742">
            <v>5</v>
          </cell>
          <cell r="H742">
            <v>6.4699999999999994E-2</v>
          </cell>
          <cell r="I742">
            <v>235.05</v>
          </cell>
          <cell r="J742">
            <v>20</v>
          </cell>
          <cell r="K742">
            <v>1.2939999999999998</v>
          </cell>
          <cell r="L742">
            <v>3.9116700170795472E-2</v>
          </cell>
          <cell r="M742"/>
        </row>
        <row r="743">
          <cell r="A743" t="str">
            <v>5_5_23_6</v>
          </cell>
          <cell r="B743">
            <v>11</v>
          </cell>
          <cell r="C743">
            <v>5</v>
          </cell>
          <cell r="D743">
            <v>235</v>
          </cell>
          <cell r="E743" t="str">
            <v>5</v>
          </cell>
          <cell r="F743">
            <v>23</v>
          </cell>
          <cell r="G743">
            <v>6</v>
          </cell>
          <cell r="H743">
            <v>0.1142</v>
          </cell>
          <cell r="I743">
            <v>235.06</v>
          </cell>
          <cell r="J743">
            <v>25</v>
          </cell>
          <cell r="K743">
            <v>2.855</v>
          </cell>
          <cell r="L743">
            <v>8.6304620546847816E-2</v>
          </cell>
          <cell r="M743"/>
        </row>
        <row r="744">
          <cell r="A744" t="str">
            <v>5_5_23_7</v>
          </cell>
          <cell r="B744">
            <v>11</v>
          </cell>
          <cell r="C744">
            <v>5</v>
          </cell>
          <cell r="D744">
            <v>235</v>
          </cell>
          <cell r="E744" t="str">
            <v>5</v>
          </cell>
          <cell r="F744">
            <v>23</v>
          </cell>
          <cell r="G744">
            <v>7</v>
          </cell>
          <cell r="H744">
            <v>0.33660000000000001</v>
          </cell>
          <cell r="I744">
            <v>235.07</v>
          </cell>
          <cell r="J744">
            <v>30</v>
          </cell>
          <cell r="K744">
            <v>10.098000000000001</v>
          </cell>
          <cell r="L744">
            <v>0.30525536192016439</v>
          </cell>
          <cell r="M744"/>
        </row>
        <row r="745">
          <cell r="A745" t="str">
            <v>5_5_23_8</v>
          </cell>
          <cell r="B745">
            <v>11</v>
          </cell>
          <cell r="C745">
            <v>5</v>
          </cell>
          <cell r="D745">
            <v>235</v>
          </cell>
          <cell r="E745" t="str">
            <v>5</v>
          </cell>
          <cell r="F745">
            <v>23</v>
          </cell>
          <cell r="G745">
            <v>8</v>
          </cell>
          <cell r="H745">
            <v>0.26390000000000002</v>
          </cell>
          <cell r="I745">
            <v>235.08</v>
          </cell>
          <cell r="J745">
            <v>35</v>
          </cell>
          <cell r="K745">
            <v>9.2365000000000013</v>
          </cell>
          <cell r="L745">
            <v>0.27921282931031877</v>
          </cell>
          <cell r="M745"/>
        </row>
        <row r="746">
          <cell r="A746" t="str">
            <v>5_5_23_9</v>
          </cell>
          <cell r="B746">
            <v>11</v>
          </cell>
          <cell r="C746">
            <v>5</v>
          </cell>
          <cell r="D746">
            <v>235</v>
          </cell>
          <cell r="E746" t="str">
            <v>5</v>
          </cell>
          <cell r="F746">
            <v>23</v>
          </cell>
          <cell r="G746">
            <v>9</v>
          </cell>
          <cell r="H746">
            <v>0.1116</v>
          </cell>
          <cell r="I746">
            <v>235.09</v>
          </cell>
          <cell r="J746">
            <v>40</v>
          </cell>
          <cell r="K746">
            <v>4.4640000000000004</v>
          </cell>
          <cell r="L746">
            <v>0.13494354680249693</v>
          </cell>
          <cell r="M746"/>
        </row>
        <row r="747">
          <cell r="A747" t="str">
            <v>5_5_23_10</v>
          </cell>
          <cell r="B747">
            <v>11</v>
          </cell>
          <cell r="C747">
            <v>5</v>
          </cell>
          <cell r="D747">
            <v>235</v>
          </cell>
          <cell r="E747" t="str">
            <v>5</v>
          </cell>
          <cell r="F747">
            <v>23</v>
          </cell>
          <cell r="G747">
            <v>10</v>
          </cell>
          <cell r="H747">
            <v>4.4499999999999998E-2</v>
          </cell>
          <cell r="I747">
            <v>235.1</v>
          </cell>
          <cell r="J747">
            <v>45</v>
          </cell>
          <cell r="K747">
            <v>2.0024999999999999</v>
          </cell>
          <cell r="L747">
            <v>6.0534151539426533E-2</v>
          </cell>
          <cell r="M747"/>
        </row>
        <row r="748">
          <cell r="A748" t="str">
            <v>5_5_23_11</v>
          </cell>
          <cell r="B748">
            <v>11</v>
          </cell>
          <cell r="C748">
            <v>5</v>
          </cell>
          <cell r="D748">
            <v>235</v>
          </cell>
          <cell r="E748" t="str">
            <v>5</v>
          </cell>
          <cell r="F748">
            <v>23</v>
          </cell>
          <cell r="G748">
            <v>11</v>
          </cell>
          <cell r="H748">
            <v>4.6100000000000002E-2</v>
          </cell>
          <cell r="I748">
            <v>235.11</v>
          </cell>
          <cell r="J748">
            <v>50</v>
          </cell>
          <cell r="K748">
            <v>2.3050000000000002</v>
          </cell>
          <cell r="L748">
            <v>6.9678511509801838E-2</v>
          </cell>
          <cell r="M748"/>
        </row>
        <row r="749">
          <cell r="A749" t="str">
            <v>5_5_23_12</v>
          </cell>
          <cell r="B749">
            <v>11</v>
          </cell>
          <cell r="C749">
            <v>5</v>
          </cell>
          <cell r="D749">
            <v>235</v>
          </cell>
          <cell r="E749" t="str">
            <v>5</v>
          </cell>
          <cell r="F749">
            <v>23</v>
          </cell>
          <cell r="G749">
            <v>12</v>
          </cell>
          <cell r="H749">
            <v>1.37E-2</v>
          </cell>
          <cell r="I749">
            <v>235.12</v>
          </cell>
          <cell r="J749">
            <v>55</v>
          </cell>
          <cell r="K749">
            <v>0.75350000000000006</v>
          </cell>
          <cell r="L749">
            <v>2.2777769380753009E-2</v>
          </cell>
          <cell r="M749"/>
        </row>
        <row r="750">
          <cell r="A750" t="str">
            <v>5_5_23_13</v>
          </cell>
          <cell r="B750">
            <v>11</v>
          </cell>
          <cell r="C750">
            <v>5</v>
          </cell>
          <cell r="D750">
            <v>235</v>
          </cell>
          <cell r="E750" t="str">
            <v>5</v>
          </cell>
          <cell r="F750">
            <v>23</v>
          </cell>
          <cell r="G750">
            <v>13</v>
          </cell>
          <cell r="H750">
            <v>0</v>
          </cell>
          <cell r="I750">
            <v>235.13</v>
          </cell>
          <cell r="J750">
            <v>60</v>
          </cell>
          <cell r="K750">
            <v>0</v>
          </cell>
          <cell r="L750">
            <v>0</v>
          </cell>
          <cell r="M750"/>
        </row>
        <row r="751">
          <cell r="A751" t="str">
            <v>5_5_23_14</v>
          </cell>
          <cell r="B751">
            <v>11</v>
          </cell>
          <cell r="C751">
            <v>5</v>
          </cell>
          <cell r="D751">
            <v>235</v>
          </cell>
          <cell r="E751" t="str">
            <v>5</v>
          </cell>
          <cell r="F751">
            <v>23</v>
          </cell>
          <cell r="G751">
            <v>14</v>
          </cell>
          <cell r="H751">
            <v>0</v>
          </cell>
          <cell r="I751">
            <v>235.14</v>
          </cell>
          <cell r="J751">
            <v>65</v>
          </cell>
          <cell r="K751">
            <v>0</v>
          </cell>
          <cell r="L751">
            <v>0</v>
          </cell>
          <cell r="M751"/>
        </row>
        <row r="752">
          <cell r="A752" t="str">
            <v>5_5_23_15</v>
          </cell>
          <cell r="B752">
            <v>11</v>
          </cell>
          <cell r="C752">
            <v>5</v>
          </cell>
          <cell r="D752">
            <v>235</v>
          </cell>
          <cell r="E752" t="str">
            <v>5</v>
          </cell>
          <cell r="F752">
            <v>23</v>
          </cell>
          <cell r="G752">
            <v>15</v>
          </cell>
          <cell r="H752">
            <v>0</v>
          </cell>
          <cell r="I752">
            <v>235.15</v>
          </cell>
          <cell r="J752">
            <v>70</v>
          </cell>
          <cell r="K752">
            <v>0</v>
          </cell>
          <cell r="L752">
            <v>0</v>
          </cell>
          <cell r="M752"/>
        </row>
        <row r="753">
          <cell r="A753" t="str">
            <v>5_5_23_16</v>
          </cell>
          <cell r="B753">
            <v>11</v>
          </cell>
          <cell r="C753">
            <v>5</v>
          </cell>
          <cell r="D753">
            <v>235</v>
          </cell>
          <cell r="E753" t="str">
            <v>5</v>
          </cell>
          <cell r="F753">
            <v>23</v>
          </cell>
          <cell r="G753">
            <v>16</v>
          </cell>
          <cell r="H753">
            <v>0</v>
          </cell>
          <cell r="I753">
            <v>235.16</v>
          </cell>
          <cell r="J753">
            <v>75</v>
          </cell>
          <cell r="K753">
            <v>0</v>
          </cell>
          <cell r="L753">
            <v>0</v>
          </cell>
          <cell r="M753">
            <v>0.99999999999999989</v>
          </cell>
        </row>
        <row r="754">
          <cell r="A754" t="str">
            <v>5_5_24_1</v>
          </cell>
          <cell r="B754">
            <v>11</v>
          </cell>
          <cell r="C754">
            <v>5</v>
          </cell>
          <cell r="D754">
            <v>245</v>
          </cell>
          <cell r="E754" t="str">
            <v>5</v>
          </cell>
          <cell r="F754">
            <v>24</v>
          </cell>
          <cell r="G754">
            <v>1</v>
          </cell>
          <cell r="H754">
            <v>0</v>
          </cell>
          <cell r="I754">
            <v>245.01</v>
          </cell>
          <cell r="J754">
            <v>2.5</v>
          </cell>
          <cell r="K754">
            <v>0</v>
          </cell>
          <cell r="L754">
            <v>0</v>
          </cell>
        </row>
        <row r="755">
          <cell r="A755" t="str">
            <v>5_5_24_2</v>
          </cell>
          <cell r="B755">
            <v>11</v>
          </cell>
          <cell r="C755">
            <v>5</v>
          </cell>
          <cell r="D755">
            <v>245</v>
          </cell>
          <cell r="E755" t="str">
            <v>5</v>
          </cell>
          <cell r="F755">
            <v>24</v>
          </cell>
          <cell r="G755">
            <v>2</v>
          </cell>
          <cell r="H755">
            <v>0</v>
          </cell>
          <cell r="I755">
            <v>245.02</v>
          </cell>
          <cell r="J755">
            <v>5</v>
          </cell>
          <cell r="K755">
            <v>0</v>
          </cell>
          <cell r="L755">
            <v>0</v>
          </cell>
          <cell r="M755"/>
        </row>
        <row r="756">
          <cell r="A756" t="str">
            <v>5_5_24_3</v>
          </cell>
          <cell r="B756">
            <v>11</v>
          </cell>
          <cell r="C756">
            <v>5</v>
          </cell>
          <cell r="D756">
            <v>245</v>
          </cell>
          <cell r="E756" t="str">
            <v>5</v>
          </cell>
          <cell r="F756">
            <v>24</v>
          </cell>
          <cell r="G756">
            <v>3</v>
          </cell>
          <cell r="H756">
            <v>0</v>
          </cell>
          <cell r="I756">
            <v>245.03</v>
          </cell>
          <cell r="J756">
            <v>10</v>
          </cell>
          <cell r="K756">
            <v>0</v>
          </cell>
          <cell r="L756">
            <v>0</v>
          </cell>
          <cell r="M756"/>
        </row>
        <row r="757">
          <cell r="A757" t="str">
            <v>5_5_24_4</v>
          </cell>
          <cell r="B757">
            <v>11</v>
          </cell>
          <cell r="C757">
            <v>5</v>
          </cell>
          <cell r="D757">
            <v>245</v>
          </cell>
          <cell r="E757" t="str">
            <v>5</v>
          </cell>
          <cell r="F757">
            <v>24</v>
          </cell>
          <cell r="G757">
            <v>4</v>
          </cell>
          <cell r="H757">
            <v>4.7999999999999996E-3</v>
          </cell>
          <cell r="I757">
            <v>245.04</v>
          </cell>
          <cell r="J757">
            <v>15</v>
          </cell>
          <cell r="K757">
            <v>7.1999999999999995E-2</v>
          </cell>
          <cell r="L757">
            <v>2.1765088193951114E-3</v>
          </cell>
          <cell r="M757"/>
        </row>
        <row r="758">
          <cell r="A758" t="str">
            <v>5_5_24_5</v>
          </cell>
          <cell r="B758">
            <v>11</v>
          </cell>
          <cell r="C758">
            <v>5</v>
          </cell>
          <cell r="D758">
            <v>245</v>
          </cell>
          <cell r="E758" t="str">
            <v>5</v>
          </cell>
          <cell r="F758">
            <v>24</v>
          </cell>
          <cell r="G758">
            <v>5</v>
          </cell>
          <cell r="H758">
            <v>6.4699999999999994E-2</v>
          </cell>
          <cell r="I758">
            <v>245.05</v>
          </cell>
          <cell r="J758">
            <v>20</v>
          </cell>
          <cell r="K758">
            <v>1.2939999999999998</v>
          </cell>
          <cell r="L758">
            <v>3.9116700170795472E-2</v>
          </cell>
          <cell r="M758"/>
        </row>
        <row r="759">
          <cell r="A759" t="str">
            <v>5_5_24_6</v>
          </cell>
          <cell r="B759">
            <v>11</v>
          </cell>
          <cell r="C759">
            <v>5</v>
          </cell>
          <cell r="D759">
            <v>245</v>
          </cell>
          <cell r="E759" t="str">
            <v>5</v>
          </cell>
          <cell r="F759">
            <v>24</v>
          </cell>
          <cell r="G759">
            <v>6</v>
          </cell>
          <cell r="H759">
            <v>0.1142</v>
          </cell>
          <cell r="I759">
            <v>245.06</v>
          </cell>
          <cell r="J759">
            <v>25</v>
          </cell>
          <cell r="K759">
            <v>2.855</v>
          </cell>
          <cell r="L759">
            <v>8.6304620546847816E-2</v>
          </cell>
          <cell r="M759"/>
        </row>
        <row r="760">
          <cell r="A760" t="str">
            <v>5_5_24_7</v>
          </cell>
          <cell r="B760">
            <v>11</v>
          </cell>
          <cell r="C760">
            <v>5</v>
          </cell>
          <cell r="D760">
            <v>245</v>
          </cell>
          <cell r="E760" t="str">
            <v>5</v>
          </cell>
          <cell r="F760">
            <v>24</v>
          </cell>
          <cell r="G760">
            <v>7</v>
          </cell>
          <cell r="H760">
            <v>0.33660000000000001</v>
          </cell>
          <cell r="I760">
            <v>245.07</v>
          </cell>
          <cell r="J760">
            <v>30</v>
          </cell>
          <cell r="K760">
            <v>10.098000000000001</v>
          </cell>
          <cell r="L760">
            <v>0.30525536192016439</v>
          </cell>
          <cell r="M760"/>
        </row>
        <row r="761">
          <cell r="A761" t="str">
            <v>5_5_24_8</v>
          </cell>
          <cell r="B761">
            <v>11</v>
          </cell>
          <cell r="C761">
            <v>5</v>
          </cell>
          <cell r="D761">
            <v>245</v>
          </cell>
          <cell r="E761" t="str">
            <v>5</v>
          </cell>
          <cell r="F761">
            <v>24</v>
          </cell>
          <cell r="G761">
            <v>8</v>
          </cell>
          <cell r="H761">
            <v>0.26390000000000002</v>
          </cell>
          <cell r="I761">
            <v>245.08</v>
          </cell>
          <cell r="J761">
            <v>35</v>
          </cell>
          <cell r="K761">
            <v>9.2365000000000013</v>
          </cell>
          <cell r="L761">
            <v>0.27921282931031877</v>
          </cell>
          <cell r="M761"/>
        </row>
        <row r="762">
          <cell r="A762" t="str">
            <v>5_5_24_9</v>
          </cell>
          <cell r="B762">
            <v>11</v>
          </cell>
          <cell r="C762">
            <v>5</v>
          </cell>
          <cell r="D762">
            <v>245</v>
          </cell>
          <cell r="E762" t="str">
            <v>5</v>
          </cell>
          <cell r="F762">
            <v>24</v>
          </cell>
          <cell r="G762">
            <v>9</v>
          </cell>
          <cell r="H762">
            <v>0.1116</v>
          </cell>
          <cell r="I762">
            <v>245.09</v>
          </cell>
          <cell r="J762">
            <v>40</v>
          </cell>
          <cell r="K762">
            <v>4.4640000000000004</v>
          </cell>
          <cell r="L762">
            <v>0.13494354680249693</v>
          </cell>
          <cell r="M762"/>
        </row>
        <row r="763">
          <cell r="A763" t="str">
            <v>5_5_24_10</v>
          </cell>
          <cell r="B763">
            <v>11</v>
          </cell>
          <cell r="C763">
            <v>5</v>
          </cell>
          <cell r="D763">
            <v>245</v>
          </cell>
          <cell r="E763" t="str">
            <v>5</v>
          </cell>
          <cell r="F763">
            <v>24</v>
          </cell>
          <cell r="G763">
            <v>10</v>
          </cell>
          <cell r="H763">
            <v>4.4499999999999998E-2</v>
          </cell>
          <cell r="I763">
            <v>245.1</v>
          </cell>
          <cell r="J763">
            <v>45</v>
          </cell>
          <cell r="K763">
            <v>2.0024999999999999</v>
          </cell>
          <cell r="L763">
            <v>6.0534151539426533E-2</v>
          </cell>
          <cell r="M763"/>
        </row>
        <row r="764">
          <cell r="A764" t="str">
            <v>5_5_24_11</v>
          </cell>
          <cell r="B764">
            <v>11</v>
          </cell>
          <cell r="C764">
            <v>5</v>
          </cell>
          <cell r="D764">
            <v>245</v>
          </cell>
          <cell r="E764" t="str">
            <v>5</v>
          </cell>
          <cell r="F764">
            <v>24</v>
          </cell>
          <cell r="G764">
            <v>11</v>
          </cell>
          <cell r="H764">
            <v>4.6100000000000002E-2</v>
          </cell>
          <cell r="I764">
            <v>245.11</v>
          </cell>
          <cell r="J764">
            <v>50</v>
          </cell>
          <cell r="K764">
            <v>2.3050000000000002</v>
          </cell>
          <cell r="L764">
            <v>6.9678511509801838E-2</v>
          </cell>
          <cell r="M764"/>
        </row>
        <row r="765">
          <cell r="A765" t="str">
            <v>5_5_24_12</v>
          </cell>
          <cell r="B765">
            <v>11</v>
          </cell>
          <cell r="C765">
            <v>5</v>
          </cell>
          <cell r="D765">
            <v>245</v>
          </cell>
          <cell r="E765" t="str">
            <v>5</v>
          </cell>
          <cell r="F765">
            <v>24</v>
          </cell>
          <cell r="G765">
            <v>12</v>
          </cell>
          <cell r="H765">
            <v>1.37E-2</v>
          </cell>
          <cell r="I765">
            <v>245.12</v>
          </cell>
          <cell r="J765">
            <v>55</v>
          </cell>
          <cell r="K765">
            <v>0.75350000000000006</v>
          </cell>
          <cell r="L765">
            <v>2.2777769380753009E-2</v>
          </cell>
          <cell r="M765"/>
        </row>
        <row r="766">
          <cell r="A766" t="str">
            <v>5_5_24_13</v>
          </cell>
          <cell r="B766">
            <v>11</v>
          </cell>
          <cell r="C766">
            <v>5</v>
          </cell>
          <cell r="D766">
            <v>245</v>
          </cell>
          <cell r="E766" t="str">
            <v>5</v>
          </cell>
          <cell r="F766">
            <v>24</v>
          </cell>
          <cell r="G766">
            <v>13</v>
          </cell>
          <cell r="H766">
            <v>0</v>
          </cell>
          <cell r="I766">
            <v>245.13</v>
          </cell>
          <cell r="J766">
            <v>60</v>
          </cell>
          <cell r="K766">
            <v>0</v>
          </cell>
          <cell r="L766">
            <v>0</v>
          </cell>
          <cell r="M766"/>
        </row>
        <row r="767">
          <cell r="A767" t="str">
            <v>5_5_24_14</v>
          </cell>
          <cell r="B767">
            <v>11</v>
          </cell>
          <cell r="C767">
            <v>5</v>
          </cell>
          <cell r="D767">
            <v>245</v>
          </cell>
          <cell r="E767" t="str">
            <v>5</v>
          </cell>
          <cell r="F767">
            <v>24</v>
          </cell>
          <cell r="G767">
            <v>14</v>
          </cell>
          <cell r="H767">
            <v>0</v>
          </cell>
          <cell r="I767">
            <v>245.14</v>
          </cell>
          <cell r="J767">
            <v>65</v>
          </cell>
          <cell r="K767">
            <v>0</v>
          </cell>
          <cell r="L767">
            <v>0</v>
          </cell>
          <cell r="M767"/>
        </row>
        <row r="768">
          <cell r="A768" t="str">
            <v>5_5_24_15</v>
          </cell>
          <cell r="B768">
            <v>11</v>
          </cell>
          <cell r="C768">
            <v>5</v>
          </cell>
          <cell r="D768">
            <v>245</v>
          </cell>
          <cell r="E768" t="str">
            <v>5</v>
          </cell>
          <cell r="F768">
            <v>24</v>
          </cell>
          <cell r="G768">
            <v>15</v>
          </cell>
          <cell r="H768">
            <v>0</v>
          </cell>
          <cell r="I768">
            <v>245.15</v>
          </cell>
          <cell r="J768">
            <v>70</v>
          </cell>
          <cell r="K768">
            <v>0</v>
          </cell>
          <cell r="L768">
            <v>0</v>
          </cell>
          <cell r="M768"/>
        </row>
        <row r="769">
          <cell r="A769" t="str">
            <v>5_5_24_16</v>
          </cell>
          <cell r="B769">
            <v>11</v>
          </cell>
          <cell r="C769">
            <v>5</v>
          </cell>
          <cell r="D769">
            <v>245</v>
          </cell>
          <cell r="E769" t="str">
            <v>5</v>
          </cell>
          <cell r="F769">
            <v>24</v>
          </cell>
          <cell r="G769">
            <v>16</v>
          </cell>
          <cell r="H769">
            <v>0</v>
          </cell>
          <cell r="I769">
            <v>245.16</v>
          </cell>
          <cell r="J769">
            <v>75</v>
          </cell>
          <cell r="K769">
            <v>0</v>
          </cell>
          <cell r="L769">
            <v>0</v>
          </cell>
          <cell r="M769">
            <v>0.99999999999999989</v>
          </cell>
        </row>
        <row r="770">
          <cell r="A770" t="str">
            <v>52_5_1_1</v>
          </cell>
          <cell r="B770">
            <v>11</v>
          </cell>
          <cell r="C770">
            <v>52</v>
          </cell>
          <cell r="D770">
            <v>15</v>
          </cell>
          <cell r="E770" t="str">
            <v>5</v>
          </cell>
          <cell r="F770">
            <v>1</v>
          </cell>
          <cell r="G770">
            <v>1</v>
          </cell>
          <cell r="H770">
            <v>0</v>
          </cell>
          <cell r="I770">
            <v>15.01</v>
          </cell>
          <cell r="J770">
            <v>2.5</v>
          </cell>
          <cell r="K770">
            <v>0</v>
          </cell>
          <cell r="L770">
            <v>0</v>
          </cell>
        </row>
        <row r="771">
          <cell r="A771" t="str">
            <v>52_5_1_2</v>
          </cell>
          <cell r="B771">
            <v>11</v>
          </cell>
          <cell r="C771">
            <v>52</v>
          </cell>
          <cell r="D771">
            <v>15</v>
          </cell>
          <cell r="E771" t="str">
            <v>5</v>
          </cell>
          <cell r="F771">
            <v>1</v>
          </cell>
          <cell r="G771">
            <v>2</v>
          </cell>
          <cell r="H771">
            <v>0</v>
          </cell>
          <cell r="I771">
            <v>15.02</v>
          </cell>
          <cell r="J771">
            <v>5</v>
          </cell>
          <cell r="K771">
            <v>0</v>
          </cell>
          <cell r="L771">
            <v>0</v>
          </cell>
          <cell r="M771"/>
        </row>
        <row r="772">
          <cell r="A772" t="str">
            <v>52_5_1_3</v>
          </cell>
          <cell r="B772">
            <v>11</v>
          </cell>
          <cell r="C772">
            <v>52</v>
          </cell>
          <cell r="D772">
            <v>15</v>
          </cell>
          <cell r="E772" t="str">
            <v>5</v>
          </cell>
          <cell r="F772">
            <v>1</v>
          </cell>
          <cell r="G772">
            <v>3</v>
          </cell>
          <cell r="H772">
            <v>0.42</v>
          </cell>
          <cell r="I772">
            <v>15.03</v>
          </cell>
          <cell r="J772">
            <v>10</v>
          </cell>
          <cell r="K772">
            <v>4.2</v>
          </cell>
          <cell r="L772">
            <v>0.32558139534883723</v>
          </cell>
          <cell r="M772"/>
        </row>
        <row r="773">
          <cell r="A773" t="str">
            <v>52_5_1_4</v>
          </cell>
          <cell r="B773">
            <v>11</v>
          </cell>
          <cell r="C773">
            <v>52</v>
          </cell>
          <cell r="D773">
            <v>15</v>
          </cell>
          <cell r="E773" t="str">
            <v>5</v>
          </cell>
          <cell r="F773">
            <v>1</v>
          </cell>
          <cell r="G773">
            <v>4</v>
          </cell>
          <cell r="H773">
            <v>0.57999999999999996</v>
          </cell>
          <cell r="I773">
            <v>15.04</v>
          </cell>
          <cell r="J773">
            <v>15</v>
          </cell>
          <cell r="K773">
            <v>8.6999999999999993</v>
          </cell>
          <cell r="L773">
            <v>0.67441860465116277</v>
          </cell>
          <cell r="M773"/>
        </row>
        <row r="774">
          <cell r="A774" t="str">
            <v>52_5_1_5</v>
          </cell>
          <cell r="B774">
            <v>11</v>
          </cell>
          <cell r="C774">
            <v>52</v>
          </cell>
          <cell r="D774">
            <v>15</v>
          </cell>
          <cell r="E774" t="str">
            <v>5</v>
          </cell>
          <cell r="F774">
            <v>1</v>
          </cell>
          <cell r="G774">
            <v>5</v>
          </cell>
          <cell r="H774">
            <v>0</v>
          </cell>
          <cell r="I774">
            <v>15.05</v>
          </cell>
          <cell r="J774">
            <v>20</v>
          </cell>
          <cell r="K774">
            <v>0</v>
          </cell>
          <cell r="L774">
            <v>0</v>
          </cell>
          <cell r="M774"/>
        </row>
        <row r="775">
          <cell r="A775" t="str">
            <v>52_5_1_6</v>
          </cell>
          <cell r="B775">
            <v>11</v>
          </cell>
          <cell r="C775">
            <v>52</v>
          </cell>
          <cell r="D775">
            <v>15</v>
          </cell>
          <cell r="E775" t="str">
            <v>5</v>
          </cell>
          <cell r="F775">
            <v>1</v>
          </cell>
          <cell r="G775">
            <v>6</v>
          </cell>
          <cell r="H775">
            <v>0</v>
          </cell>
          <cell r="I775">
            <v>15.06</v>
          </cell>
          <cell r="J775">
            <v>25</v>
          </cell>
          <cell r="K775">
            <v>0</v>
          </cell>
          <cell r="L775">
            <v>0</v>
          </cell>
          <cell r="M775"/>
        </row>
        <row r="776">
          <cell r="A776" t="str">
            <v>52_5_1_7</v>
          </cell>
          <cell r="B776">
            <v>11</v>
          </cell>
          <cell r="C776">
            <v>52</v>
          </cell>
          <cell r="D776">
            <v>15</v>
          </cell>
          <cell r="E776" t="str">
            <v>5</v>
          </cell>
          <cell r="F776">
            <v>1</v>
          </cell>
          <cell r="G776">
            <v>7</v>
          </cell>
          <cell r="H776">
            <v>0</v>
          </cell>
          <cell r="I776">
            <v>15.07</v>
          </cell>
          <cell r="J776">
            <v>30</v>
          </cell>
          <cell r="K776">
            <v>0</v>
          </cell>
          <cell r="L776">
            <v>0</v>
          </cell>
          <cell r="M776"/>
        </row>
        <row r="777">
          <cell r="A777" t="str">
            <v>52_5_1_8</v>
          </cell>
          <cell r="B777">
            <v>11</v>
          </cell>
          <cell r="C777">
            <v>52</v>
          </cell>
          <cell r="D777">
            <v>15</v>
          </cell>
          <cell r="E777" t="str">
            <v>5</v>
          </cell>
          <cell r="F777">
            <v>1</v>
          </cell>
          <cell r="G777">
            <v>8</v>
          </cell>
          <cell r="H777">
            <v>0</v>
          </cell>
          <cell r="I777">
            <v>15.08</v>
          </cell>
          <cell r="J777">
            <v>35</v>
          </cell>
          <cell r="K777">
            <v>0</v>
          </cell>
          <cell r="L777">
            <v>0</v>
          </cell>
          <cell r="M777"/>
        </row>
        <row r="778">
          <cell r="A778" t="str">
            <v>52_5_1_9</v>
          </cell>
          <cell r="B778">
            <v>11</v>
          </cell>
          <cell r="C778">
            <v>52</v>
          </cell>
          <cell r="D778">
            <v>15</v>
          </cell>
          <cell r="E778" t="str">
            <v>5</v>
          </cell>
          <cell r="F778">
            <v>1</v>
          </cell>
          <cell r="G778">
            <v>9</v>
          </cell>
          <cell r="H778">
            <v>0</v>
          </cell>
          <cell r="I778">
            <v>15.09</v>
          </cell>
          <cell r="J778">
            <v>40</v>
          </cell>
          <cell r="K778">
            <v>0</v>
          </cell>
          <cell r="L778">
            <v>0</v>
          </cell>
          <cell r="M778"/>
        </row>
        <row r="779">
          <cell r="A779" t="str">
            <v>52_5_1_10</v>
          </cell>
          <cell r="B779">
            <v>11</v>
          </cell>
          <cell r="C779">
            <v>52</v>
          </cell>
          <cell r="D779">
            <v>15</v>
          </cell>
          <cell r="E779" t="str">
            <v>5</v>
          </cell>
          <cell r="F779">
            <v>1</v>
          </cell>
          <cell r="G779">
            <v>10</v>
          </cell>
          <cell r="H779">
            <v>0</v>
          </cell>
          <cell r="I779">
            <v>15.1</v>
          </cell>
          <cell r="J779">
            <v>45</v>
          </cell>
          <cell r="K779">
            <v>0</v>
          </cell>
          <cell r="L779">
            <v>0</v>
          </cell>
          <cell r="M779"/>
        </row>
        <row r="780">
          <cell r="A780" t="str">
            <v>52_5_1_11</v>
          </cell>
          <cell r="B780">
            <v>11</v>
          </cell>
          <cell r="C780">
            <v>52</v>
          </cell>
          <cell r="D780">
            <v>15</v>
          </cell>
          <cell r="E780" t="str">
            <v>5</v>
          </cell>
          <cell r="F780">
            <v>1</v>
          </cell>
          <cell r="G780">
            <v>11</v>
          </cell>
          <cell r="H780">
            <v>0</v>
          </cell>
          <cell r="I780">
            <v>15.11</v>
          </cell>
          <cell r="J780">
            <v>50</v>
          </cell>
          <cell r="K780">
            <v>0</v>
          </cell>
          <cell r="L780">
            <v>0</v>
          </cell>
          <cell r="M780"/>
        </row>
        <row r="781">
          <cell r="A781" t="str">
            <v>52_5_1_12</v>
          </cell>
          <cell r="B781">
            <v>11</v>
          </cell>
          <cell r="C781">
            <v>52</v>
          </cell>
          <cell r="D781">
            <v>15</v>
          </cell>
          <cell r="E781" t="str">
            <v>5</v>
          </cell>
          <cell r="F781">
            <v>1</v>
          </cell>
          <cell r="G781">
            <v>12</v>
          </cell>
          <cell r="H781">
            <v>0</v>
          </cell>
          <cell r="I781">
            <v>15.12</v>
          </cell>
          <cell r="J781">
            <v>55</v>
          </cell>
          <cell r="K781">
            <v>0</v>
          </cell>
          <cell r="L781">
            <v>0</v>
          </cell>
          <cell r="M781"/>
        </row>
        <row r="782">
          <cell r="A782" t="str">
            <v>52_5_1_13</v>
          </cell>
          <cell r="B782">
            <v>11</v>
          </cell>
          <cell r="C782">
            <v>52</v>
          </cell>
          <cell r="D782">
            <v>15</v>
          </cell>
          <cell r="E782" t="str">
            <v>5</v>
          </cell>
          <cell r="F782">
            <v>1</v>
          </cell>
          <cell r="G782">
            <v>13</v>
          </cell>
          <cell r="H782">
            <v>0</v>
          </cell>
          <cell r="I782">
            <v>15.13</v>
          </cell>
          <cell r="J782">
            <v>60</v>
          </cell>
          <cell r="K782">
            <v>0</v>
          </cell>
          <cell r="L782">
            <v>0</v>
          </cell>
          <cell r="M782"/>
        </row>
        <row r="783">
          <cell r="A783" t="str">
            <v>52_5_1_14</v>
          </cell>
          <cell r="B783">
            <v>11</v>
          </cell>
          <cell r="C783">
            <v>52</v>
          </cell>
          <cell r="D783">
            <v>15</v>
          </cell>
          <cell r="E783" t="str">
            <v>5</v>
          </cell>
          <cell r="F783">
            <v>1</v>
          </cell>
          <cell r="G783">
            <v>14</v>
          </cell>
          <cell r="H783">
            <v>0</v>
          </cell>
          <cell r="I783">
            <v>15.14</v>
          </cell>
          <cell r="J783">
            <v>65</v>
          </cell>
          <cell r="K783">
            <v>0</v>
          </cell>
          <cell r="L783">
            <v>0</v>
          </cell>
          <cell r="M783"/>
        </row>
        <row r="784">
          <cell r="A784" t="str">
            <v>52_5_1_15</v>
          </cell>
          <cell r="B784">
            <v>11</v>
          </cell>
          <cell r="C784">
            <v>52</v>
          </cell>
          <cell r="D784">
            <v>15</v>
          </cell>
          <cell r="E784" t="str">
            <v>5</v>
          </cell>
          <cell r="F784">
            <v>1</v>
          </cell>
          <cell r="G784">
            <v>15</v>
          </cell>
          <cell r="H784">
            <v>0</v>
          </cell>
          <cell r="I784">
            <v>15.15</v>
          </cell>
          <cell r="J784">
            <v>70</v>
          </cell>
          <cell r="K784">
            <v>0</v>
          </cell>
          <cell r="L784">
            <v>0</v>
          </cell>
          <cell r="M784"/>
        </row>
        <row r="785">
          <cell r="A785" t="str">
            <v>52_5_1_16</v>
          </cell>
          <cell r="B785">
            <v>11</v>
          </cell>
          <cell r="C785">
            <v>52</v>
          </cell>
          <cell r="D785">
            <v>15</v>
          </cell>
          <cell r="E785" t="str">
            <v>5</v>
          </cell>
          <cell r="F785">
            <v>1</v>
          </cell>
          <cell r="G785">
            <v>16</v>
          </cell>
          <cell r="H785">
            <v>0</v>
          </cell>
          <cell r="I785">
            <v>15.16</v>
          </cell>
          <cell r="J785">
            <v>75</v>
          </cell>
          <cell r="K785">
            <v>0</v>
          </cell>
          <cell r="L785">
            <v>0</v>
          </cell>
          <cell r="M785">
            <v>1</v>
          </cell>
        </row>
        <row r="786">
          <cell r="A786" t="str">
            <v>52_5_2_1</v>
          </cell>
          <cell r="B786">
            <v>11</v>
          </cell>
          <cell r="C786">
            <v>52</v>
          </cell>
          <cell r="D786">
            <v>25</v>
          </cell>
          <cell r="E786" t="str">
            <v>5</v>
          </cell>
          <cell r="F786">
            <v>2</v>
          </cell>
          <cell r="G786">
            <v>1</v>
          </cell>
          <cell r="H786">
            <v>0</v>
          </cell>
          <cell r="I786">
            <v>25.01</v>
          </cell>
          <cell r="J786">
            <v>2.5</v>
          </cell>
          <cell r="K786">
            <v>0</v>
          </cell>
          <cell r="L786">
            <v>0</v>
          </cell>
        </row>
        <row r="787">
          <cell r="A787" t="str">
            <v>52_5_2_2</v>
          </cell>
          <cell r="B787">
            <v>11</v>
          </cell>
          <cell r="C787">
            <v>52</v>
          </cell>
          <cell r="D787">
            <v>25</v>
          </cell>
          <cell r="E787" t="str">
            <v>5</v>
          </cell>
          <cell r="F787">
            <v>2</v>
          </cell>
          <cell r="G787">
            <v>2</v>
          </cell>
          <cell r="H787">
            <v>0</v>
          </cell>
          <cell r="I787">
            <v>25.02</v>
          </cell>
          <cell r="J787">
            <v>5</v>
          </cell>
          <cell r="K787">
            <v>0</v>
          </cell>
          <cell r="L787">
            <v>0</v>
          </cell>
          <cell r="M787"/>
        </row>
        <row r="788">
          <cell r="A788" t="str">
            <v>52_5_2_3</v>
          </cell>
          <cell r="B788">
            <v>11</v>
          </cell>
          <cell r="C788">
            <v>52</v>
          </cell>
          <cell r="D788">
            <v>25</v>
          </cell>
          <cell r="E788" t="str">
            <v>5</v>
          </cell>
          <cell r="F788">
            <v>2</v>
          </cell>
          <cell r="G788">
            <v>3</v>
          </cell>
          <cell r="H788">
            <v>0.42</v>
          </cell>
          <cell r="I788">
            <v>25.03</v>
          </cell>
          <cell r="J788">
            <v>10</v>
          </cell>
          <cell r="K788">
            <v>4.2</v>
          </cell>
          <cell r="L788">
            <v>0.32558139534883723</v>
          </cell>
          <cell r="M788"/>
        </row>
        <row r="789">
          <cell r="A789" t="str">
            <v>52_5_2_4</v>
          </cell>
          <cell r="B789">
            <v>11</v>
          </cell>
          <cell r="C789">
            <v>52</v>
          </cell>
          <cell r="D789">
            <v>25</v>
          </cell>
          <cell r="E789" t="str">
            <v>5</v>
          </cell>
          <cell r="F789">
            <v>2</v>
          </cell>
          <cell r="G789">
            <v>4</v>
          </cell>
          <cell r="H789">
            <v>0.57999999999999996</v>
          </cell>
          <cell r="I789">
            <v>25.04</v>
          </cell>
          <cell r="J789">
            <v>15</v>
          </cell>
          <cell r="K789">
            <v>8.6999999999999993</v>
          </cell>
          <cell r="L789">
            <v>0.67441860465116277</v>
          </cell>
          <cell r="M789"/>
        </row>
        <row r="790">
          <cell r="A790" t="str">
            <v>52_5_2_5</v>
          </cell>
          <cell r="B790">
            <v>11</v>
          </cell>
          <cell r="C790">
            <v>52</v>
          </cell>
          <cell r="D790">
            <v>25</v>
          </cell>
          <cell r="E790" t="str">
            <v>5</v>
          </cell>
          <cell r="F790">
            <v>2</v>
          </cell>
          <cell r="G790">
            <v>5</v>
          </cell>
          <cell r="H790">
            <v>0</v>
          </cell>
          <cell r="I790">
            <v>25.05</v>
          </cell>
          <cell r="J790">
            <v>20</v>
          </cell>
          <cell r="K790">
            <v>0</v>
          </cell>
          <cell r="L790">
            <v>0</v>
          </cell>
          <cell r="M790"/>
        </row>
        <row r="791">
          <cell r="A791" t="str">
            <v>52_5_2_6</v>
          </cell>
          <cell r="B791">
            <v>11</v>
          </cell>
          <cell r="C791">
            <v>52</v>
          </cell>
          <cell r="D791">
            <v>25</v>
          </cell>
          <cell r="E791" t="str">
            <v>5</v>
          </cell>
          <cell r="F791">
            <v>2</v>
          </cell>
          <cell r="G791">
            <v>6</v>
          </cell>
          <cell r="H791">
            <v>0</v>
          </cell>
          <cell r="I791">
            <v>25.06</v>
          </cell>
          <cell r="J791">
            <v>25</v>
          </cell>
          <cell r="K791">
            <v>0</v>
          </cell>
          <cell r="L791">
            <v>0</v>
          </cell>
          <cell r="M791"/>
        </row>
        <row r="792">
          <cell r="A792" t="str">
            <v>52_5_2_7</v>
          </cell>
          <cell r="B792">
            <v>11</v>
          </cell>
          <cell r="C792">
            <v>52</v>
          </cell>
          <cell r="D792">
            <v>25</v>
          </cell>
          <cell r="E792" t="str">
            <v>5</v>
          </cell>
          <cell r="F792">
            <v>2</v>
          </cell>
          <cell r="G792">
            <v>7</v>
          </cell>
          <cell r="H792">
            <v>0</v>
          </cell>
          <cell r="I792">
            <v>25.07</v>
          </cell>
          <cell r="J792">
            <v>30</v>
          </cell>
          <cell r="K792">
            <v>0</v>
          </cell>
          <cell r="L792">
            <v>0</v>
          </cell>
          <cell r="M792"/>
        </row>
        <row r="793">
          <cell r="A793" t="str">
            <v>52_5_2_8</v>
          </cell>
          <cell r="B793">
            <v>11</v>
          </cell>
          <cell r="C793">
            <v>52</v>
          </cell>
          <cell r="D793">
            <v>25</v>
          </cell>
          <cell r="E793" t="str">
            <v>5</v>
          </cell>
          <cell r="F793">
            <v>2</v>
          </cell>
          <cell r="G793">
            <v>8</v>
          </cell>
          <cell r="H793">
            <v>0</v>
          </cell>
          <cell r="I793">
            <v>25.08</v>
          </cell>
          <cell r="J793">
            <v>35</v>
          </cell>
          <cell r="K793">
            <v>0</v>
          </cell>
          <cell r="L793">
            <v>0</v>
          </cell>
          <cell r="M793"/>
        </row>
        <row r="794">
          <cell r="A794" t="str">
            <v>52_5_2_9</v>
          </cell>
          <cell r="B794">
            <v>11</v>
          </cell>
          <cell r="C794">
            <v>52</v>
          </cell>
          <cell r="D794">
            <v>25</v>
          </cell>
          <cell r="E794" t="str">
            <v>5</v>
          </cell>
          <cell r="F794">
            <v>2</v>
          </cell>
          <cell r="G794">
            <v>9</v>
          </cell>
          <cell r="H794">
            <v>0</v>
          </cell>
          <cell r="I794">
            <v>25.09</v>
          </cell>
          <cell r="J794">
            <v>40</v>
          </cell>
          <cell r="K794">
            <v>0</v>
          </cell>
          <cell r="L794">
            <v>0</v>
          </cell>
          <cell r="M794"/>
        </row>
        <row r="795">
          <cell r="A795" t="str">
            <v>52_5_2_10</v>
          </cell>
          <cell r="B795">
            <v>11</v>
          </cell>
          <cell r="C795">
            <v>52</v>
          </cell>
          <cell r="D795">
            <v>25</v>
          </cell>
          <cell r="E795" t="str">
            <v>5</v>
          </cell>
          <cell r="F795">
            <v>2</v>
          </cell>
          <cell r="G795">
            <v>10</v>
          </cell>
          <cell r="H795">
            <v>0</v>
          </cell>
          <cell r="I795">
            <v>25.1</v>
          </cell>
          <cell r="J795">
            <v>45</v>
          </cell>
          <cell r="K795">
            <v>0</v>
          </cell>
          <cell r="L795">
            <v>0</v>
          </cell>
          <cell r="M795"/>
        </row>
        <row r="796">
          <cell r="A796" t="str">
            <v>52_5_2_11</v>
          </cell>
          <cell r="B796">
            <v>11</v>
          </cell>
          <cell r="C796">
            <v>52</v>
          </cell>
          <cell r="D796">
            <v>25</v>
          </cell>
          <cell r="E796" t="str">
            <v>5</v>
          </cell>
          <cell r="F796">
            <v>2</v>
          </cell>
          <cell r="G796">
            <v>11</v>
          </cell>
          <cell r="H796">
            <v>0</v>
          </cell>
          <cell r="I796">
            <v>25.11</v>
          </cell>
          <cell r="J796">
            <v>50</v>
          </cell>
          <cell r="K796">
            <v>0</v>
          </cell>
          <cell r="L796">
            <v>0</v>
          </cell>
          <cell r="M796"/>
        </row>
        <row r="797">
          <cell r="A797" t="str">
            <v>52_5_2_12</v>
          </cell>
          <cell r="B797">
            <v>11</v>
          </cell>
          <cell r="C797">
            <v>52</v>
          </cell>
          <cell r="D797">
            <v>25</v>
          </cell>
          <cell r="E797" t="str">
            <v>5</v>
          </cell>
          <cell r="F797">
            <v>2</v>
          </cell>
          <cell r="G797">
            <v>12</v>
          </cell>
          <cell r="H797">
            <v>0</v>
          </cell>
          <cell r="I797">
            <v>25.12</v>
          </cell>
          <cell r="J797">
            <v>55</v>
          </cell>
          <cell r="K797">
            <v>0</v>
          </cell>
          <cell r="L797">
            <v>0</v>
          </cell>
          <cell r="M797"/>
        </row>
        <row r="798">
          <cell r="A798" t="str">
            <v>52_5_2_13</v>
          </cell>
          <cell r="B798">
            <v>11</v>
          </cell>
          <cell r="C798">
            <v>52</v>
          </cell>
          <cell r="D798">
            <v>25</v>
          </cell>
          <cell r="E798" t="str">
            <v>5</v>
          </cell>
          <cell r="F798">
            <v>2</v>
          </cell>
          <cell r="G798">
            <v>13</v>
          </cell>
          <cell r="H798">
            <v>0</v>
          </cell>
          <cell r="I798">
            <v>25.13</v>
          </cell>
          <cell r="J798">
            <v>60</v>
          </cell>
          <cell r="K798">
            <v>0</v>
          </cell>
          <cell r="L798">
            <v>0</v>
          </cell>
          <cell r="M798"/>
        </row>
        <row r="799">
          <cell r="A799" t="str">
            <v>52_5_2_14</v>
          </cell>
          <cell r="B799">
            <v>11</v>
          </cell>
          <cell r="C799">
            <v>52</v>
          </cell>
          <cell r="D799">
            <v>25</v>
          </cell>
          <cell r="E799" t="str">
            <v>5</v>
          </cell>
          <cell r="F799">
            <v>2</v>
          </cell>
          <cell r="G799">
            <v>14</v>
          </cell>
          <cell r="H799">
            <v>0</v>
          </cell>
          <cell r="I799">
            <v>25.14</v>
          </cell>
          <cell r="J799">
            <v>65</v>
          </cell>
          <cell r="K799">
            <v>0</v>
          </cell>
          <cell r="L799">
            <v>0</v>
          </cell>
          <cell r="M799"/>
        </row>
        <row r="800">
          <cell r="A800" t="str">
            <v>52_5_2_15</v>
          </cell>
          <cell r="B800">
            <v>11</v>
          </cell>
          <cell r="C800">
            <v>52</v>
          </cell>
          <cell r="D800">
            <v>25</v>
          </cell>
          <cell r="E800" t="str">
            <v>5</v>
          </cell>
          <cell r="F800">
            <v>2</v>
          </cell>
          <cell r="G800">
            <v>15</v>
          </cell>
          <cell r="H800">
            <v>0</v>
          </cell>
          <cell r="I800">
            <v>25.15</v>
          </cell>
          <cell r="J800">
            <v>70</v>
          </cell>
          <cell r="K800">
            <v>0</v>
          </cell>
          <cell r="L800">
            <v>0</v>
          </cell>
          <cell r="M800"/>
        </row>
        <row r="801">
          <cell r="A801" t="str">
            <v>52_5_2_16</v>
          </cell>
          <cell r="B801">
            <v>11</v>
          </cell>
          <cell r="C801">
            <v>52</v>
          </cell>
          <cell r="D801">
            <v>25</v>
          </cell>
          <cell r="E801" t="str">
            <v>5</v>
          </cell>
          <cell r="F801">
            <v>2</v>
          </cell>
          <cell r="G801">
            <v>16</v>
          </cell>
          <cell r="H801">
            <v>0</v>
          </cell>
          <cell r="I801">
            <v>25.16</v>
          </cell>
          <cell r="J801">
            <v>75</v>
          </cell>
          <cell r="K801">
            <v>0</v>
          </cell>
          <cell r="L801">
            <v>0</v>
          </cell>
          <cell r="M801">
            <v>1</v>
          </cell>
        </row>
        <row r="802">
          <cell r="A802" t="str">
            <v>52_5_3_1</v>
          </cell>
          <cell r="B802">
            <v>11</v>
          </cell>
          <cell r="C802">
            <v>52</v>
          </cell>
          <cell r="D802">
            <v>35</v>
          </cell>
          <cell r="E802" t="str">
            <v>5</v>
          </cell>
          <cell r="F802">
            <v>3</v>
          </cell>
          <cell r="G802">
            <v>1</v>
          </cell>
          <cell r="H802">
            <v>0</v>
          </cell>
          <cell r="I802">
            <v>35.01</v>
          </cell>
          <cell r="J802">
            <v>2.5</v>
          </cell>
          <cell r="K802">
            <v>0</v>
          </cell>
          <cell r="L802">
            <v>0</v>
          </cell>
        </row>
        <row r="803">
          <cell r="A803" t="str">
            <v>52_5_3_2</v>
          </cell>
          <cell r="B803">
            <v>11</v>
          </cell>
          <cell r="C803">
            <v>52</v>
          </cell>
          <cell r="D803">
            <v>35</v>
          </cell>
          <cell r="E803" t="str">
            <v>5</v>
          </cell>
          <cell r="F803">
            <v>3</v>
          </cell>
          <cell r="G803">
            <v>2</v>
          </cell>
          <cell r="H803">
            <v>0</v>
          </cell>
          <cell r="I803">
            <v>35.020000000000003</v>
          </cell>
          <cell r="J803">
            <v>5</v>
          </cell>
          <cell r="K803">
            <v>0</v>
          </cell>
          <cell r="L803">
            <v>0</v>
          </cell>
          <cell r="M803"/>
        </row>
        <row r="804">
          <cell r="A804" t="str">
            <v>52_5_3_3</v>
          </cell>
          <cell r="B804">
            <v>11</v>
          </cell>
          <cell r="C804">
            <v>52</v>
          </cell>
          <cell r="D804">
            <v>35</v>
          </cell>
          <cell r="E804" t="str">
            <v>5</v>
          </cell>
          <cell r="F804">
            <v>3</v>
          </cell>
          <cell r="G804">
            <v>3</v>
          </cell>
          <cell r="H804">
            <v>0.42</v>
          </cell>
          <cell r="I804">
            <v>35.03</v>
          </cell>
          <cell r="J804">
            <v>10</v>
          </cell>
          <cell r="K804">
            <v>4.2</v>
          </cell>
          <cell r="L804">
            <v>0.32558139534883723</v>
          </cell>
          <cell r="M804"/>
        </row>
        <row r="805">
          <cell r="A805" t="str">
            <v>52_5_3_4</v>
          </cell>
          <cell r="B805">
            <v>11</v>
          </cell>
          <cell r="C805">
            <v>52</v>
          </cell>
          <cell r="D805">
            <v>35</v>
          </cell>
          <cell r="E805" t="str">
            <v>5</v>
          </cell>
          <cell r="F805">
            <v>3</v>
          </cell>
          <cell r="G805">
            <v>4</v>
          </cell>
          <cell r="H805">
            <v>0.57999999999999996</v>
          </cell>
          <cell r="I805">
            <v>35.04</v>
          </cell>
          <cell r="J805">
            <v>15</v>
          </cell>
          <cell r="K805">
            <v>8.6999999999999993</v>
          </cell>
          <cell r="L805">
            <v>0.67441860465116277</v>
          </cell>
          <cell r="M805"/>
        </row>
        <row r="806">
          <cell r="A806" t="str">
            <v>52_5_3_5</v>
          </cell>
          <cell r="B806">
            <v>11</v>
          </cell>
          <cell r="C806">
            <v>52</v>
          </cell>
          <cell r="D806">
            <v>35</v>
          </cell>
          <cell r="E806" t="str">
            <v>5</v>
          </cell>
          <cell r="F806">
            <v>3</v>
          </cell>
          <cell r="G806">
            <v>5</v>
          </cell>
          <cell r="H806">
            <v>0</v>
          </cell>
          <cell r="I806">
            <v>35.049999999999997</v>
          </cell>
          <cell r="J806">
            <v>20</v>
          </cell>
          <cell r="K806">
            <v>0</v>
          </cell>
          <cell r="L806">
            <v>0</v>
          </cell>
          <cell r="M806"/>
        </row>
        <row r="807">
          <cell r="A807" t="str">
            <v>52_5_3_6</v>
          </cell>
          <cell r="B807">
            <v>11</v>
          </cell>
          <cell r="C807">
            <v>52</v>
          </cell>
          <cell r="D807">
            <v>35</v>
          </cell>
          <cell r="E807" t="str">
            <v>5</v>
          </cell>
          <cell r="F807">
            <v>3</v>
          </cell>
          <cell r="G807">
            <v>6</v>
          </cell>
          <cell r="H807">
            <v>0</v>
          </cell>
          <cell r="I807">
            <v>35.06</v>
          </cell>
          <cell r="J807">
            <v>25</v>
          </cell>
          <cell r="K807">
            <v>0</v>
          </cell>
          <cell r="L807">
            <v>0</v>
          </cell>
          <cell r="M807"/>
        </row>
        <row r="808">
          <cell r="A808" t="str">
            <v>52_5_3_7</v>
          </cell>
          <cell r="B808">
            <v>11</v>
          </cell>
          <cell r="C808">
            <v>52</v>
          </cell>
          <cell r="D808">
            <v>35</v>
          </cell>
          <cell r="E808" t="str">
            <v>5</v>
          </cell>
          <cell r="F808">
            <v>3</v>
          </cell>
          <cell r="G808">
            <v>7</v>
          </cell>
          <cell r="H808">
            <v>0</v>
          </cell>
          <cell r="I808">
            <v>35.07</v>
          </cell>
          <cell r="J808">
            <v>30</v>
          </cell>
          <cell r="K808">
            <v>0</v>
          </cell>
          <cell r="L808">
            <v>0</v>
          </cell>
          <cell r="M808"/>
        </row>
        <row r="809">
          <cell r="A809" t="str">
            <v>52_5_3_8</v>
          </cell>
          <cell r="B809">
            <v>11</v>
          </cell>
          <cell r="C809">
            <v>52</v>
          </cell>
          <cell r="D809">
            <v>35</v>
          </cell>
          <cell r="E809" t="str">
            <v>5</v>
          </cell>
          <cell r="F809">
            <v>3</v>
          </cell>
          <cell r="G809">
            <v>8</v>
          </cell>
          <cell r="H809">
            <v>0</v>
          </cell>
          <cell r="I809">
            <v>35.08</v>
          </cell>
          <cell r="J809">
            <v>35</v>
          </cell>
          <cell r="K809">
            <v>0</v>
          </cell>
          <cell r="L809">
            <v>0</v>
          </cell>
          <cell r="M809"/>
        </row>
        <row r="810">
          <cell r="A810" t="str">
            <v>52_5_3_9</v>
          </cell>
          <cell r="B810">
            <v>11</v>
          </cell>
          <cell r="C810">
            <v>52</v>
          </cell>
          <cell r="D810">
            <v>35</v>
          </cell>
          <cell r="E810" t="str">
            <v>5</v>
          </cell>
          <cell r="F810">
            <v>3</v>
          </cell>
          <cell r="G810">
            <v>9</v>
          </cell>
          <cell r="H810">
            <v>0</v>
          </cell>
          <cell r="I810">
            <v>35.090000000000003</v>
          </cell>
          <cell r="J810">
            <v>40</v>
          </cell>
          <cell r="K810">
            <v>0</v>
          </cell>
          <cell r="L810">
            <v>0</v>
          </cell>
          <cell r="M810"/>
        </row>
        <row r="811">
          <cell r="A811" t="str">
            <v>52_5_3_10</v>
          </cell>
          <cell r="B811">
            <v>11</v>
          </cell>
          <cell r="C811">
            <v>52</v>
          </cell>
          <cell r="D811">
            <v>35</v>
          </cell>
          <cell r="E811" t="str">
            <v>5</v>
          </cell>
          <cell r="F811">
            <v>3</v>
          </cell>
          <cell r="G811">
            <v>10</v>
          </cell>
          <cell r="H811">
            <v>0</v>
          </cell>
          <cell r="I811">
            <v>35.1</v>
          </cell>
          <cell r="J811">
            <v>45</v>
          </cell>
          <cell r="K811">
            <v>0</v>
          </cell>
          <cell r="L811">
            <v>0</v>
          </cell>
          <cell r="M811"/>
        </row>
        <row r="812">
          <cell r="A812" t="str">
            <v>52_5_3_11</v>
          </cell>
          <cell r="B812">
            <v>11</v>
          </cell>
          <cell r="C812">
            <v>52</v>
          </cell>
          <cell r="D812">
            <v>35</v>
          </cell>
          <cell r="E812" t="str">
            <v>5</v>
          </cell>
          <cell r="F812">
            <v>3</v>
          </cell>
          <cell r="G812">
            <v>11</v>
          </cell>
          <cell r="H812">
            <v>0</v>
          </cell>
          <cell r="I812">
            <v>35.11</v>
          </cell>
          <cell r="J812">
            <v>50</v>
          </cell>
          <cell r="K812">
            <v>0</v>
          </cell>
          <cell r="L812">
            <v>0</v>
          </cell>
          <cell r="M812"/>
        </row>
        <row r="813">
          <cell r="A813" t="str">
            <v>52_5_3_12</v>
          </cell>
          <cell r="B813">
            <v>11</v>
          </cell>
          <cell r="C813">
            <v>52</v>
          </cell>
          <cell r="D813">
            <v>35</v>
          </cell>
          <cell r="E813" t="str">
            <v>5</v>
          </cell>
          <cell r="F813">
            <v>3</v>
          </cell>
          <cell r="G813">
            <v>12</v>
          </cell>
          <cell r="H813">
            <v>0</v>
          </cell>
          <cell r="I813">
            <v>35.119999999999997</v>
          </cell>
          <cell r="J813">
            <v>55</v>
          </cell>
          <cell r="K813">
            <v>0</v>
          </cell>
          <cell r="L813">
            <v>0</v>
          </cell>
          <cell r="M813"/>
        </row>
        <row r="814">
          <cell r="A814" t="str">
            <v>52_5_3_13</v>
          </cell>
          <cell r="B814">
            <v>11</v>
          </cell>
          <cell r="C814">
            <v>52</v>
          </cell>
          <cell r="D814">
            <v>35</v>
          </cell>
          <cell r="E814" t="str">
            <v>5</v>
          </cell>
          <cell r="F814">
            <v>3</v>
          </cell>
          <cell r="G814">
            <v>13</v>
          </cell>
          <cell r="H814">
            <v>0</v>
          </cell>
          <cell r="I814">
            <v>35.130000000000003</v>
          </cell>
          <cell r="J814">
            <v>60</v>
          </cell>
          <cell r="K814">
            <v>0</v>
          </cell>
          <cell r="L814">
            <v>0</v>
          </cell>
          <cell r="M814"/>
        </row>
        <row r="815">
          <cell r="A815" t="str">
            <v>52_5_3_14</v>
          </cell>
          <cell r="B815">
            <v>11</v>
          </cell>
          <cell r="C815">
            <v>52</v>
          </cell>
          <cell r="D815">
            <v>35</v>
          </cell>
          <cell r="E815" t="str">
            <v>5</v>
          </cell>
          <cell r="F815">
            <v>3</v>
          </cell>
          <cell r="G815">
            <v>14</v>
          </cell>
          <cell r="H815">
            <v>0</v>
          </cell>
          <cell r="I815">
            <v>35.14</v>
          </cell>
          <cell r="J815">
            <v>65</v>
          </cell>
          <cell r="K815">
            <v>0</v>
          </cell>
          <cell r="L815">
            <v>0</v>
          </cell>
          <cell r="M815"/>
        </row>
        <row r="816">
          <cell r="A816" t="str">
            <v>52_5_3_15</v>
          </cell>
          <cell r="B816">
            <v>11</v>
          </cell>
          <cell r="C816">
            <v>52</v>
          </cell>
          <cell r="D816">
            <v>35</v>
          </cell>
          <cell r="E816" t="str">
            <v>5</v>
          </cell>
          <cell r="F816">
            <v>3</v>
          </cell>
          <cell r="G816">
            <v>15</v>
          </cell>
          <cell r="H816">
            <v>0</v>
          </cell>
          <cell r="I816">
            <v>35.15</v>
          </cell>
          <cell r="J816">
            <v>70</v>
          </cell>
          <cell r="K816">
            <v>0</v>
          </cell>
          <cell r="L816">
            <v>0</v>
          </cell>
          <cell r="M816"/>
        </row>
        <row r="817">
          <cell r="A817" t="str">
            <v>52_5_3_16</v>
          </cell>
          <cell r="B817">
            <v>11</v>
          </cell>
          <cell r="C817">
            <v>52</v>
          </cell>
          <cell r="D817">
            <v>35</v>
          </cell>
          <cell r="E817" t="str">
            <v>5</v>
          </cell>
          <cell r="F817">
            <v>3</v>
          </cell>
          <cell r="G817">
            <v>16</v>
          </cell>
          <cell r="H817">
            <v>0</v>
          </cell>
          <cell r="I817">
            <v>35.159999999999997</v>
          </cell>
          <cell r="J817">
            <v>75</v>
          </cell>
          <cell r="K817">
            <v>0</v>
          </cell>
          <cell r="L817">
            <v>0</v>
          </cell>
          <cell r="M817">
            <v>1</v>
          </cell>
        </row>
        <row r="818">
          <cell r="A818" t="str">
            <v>52_5_4_1</v>
          </cell>
          <cell r="B818">
            <v>11</v>
          </cell>
          <cell r="C818">
            <v>52</v>
          </cell>
          <cell r="D818">
            <v>45</v>
          </cell>
          <cell r="E818" t="str">
            <v>5</v>
          </cell>
          <cell r="F818">
            <v>4</v>
          </cell>
          <cell r="G818">
            <v>1</v>
          </cell>
          <cell r="H818">
            <v>0</v>
          </cell>
          <cell r="I818">
            <v>45.01</v>
          </cell>
          <cell r="J818">
            <v>2.5</v>
          </cell>
          <cell r="K818">
            <v>0</v>
          </cell>
          <cell r="L818">
            <v>0</v>
          </cell>
        </row>
        <row r="819">
          <cell r="A819" t="str">
            <v>52_5_4_2</v>
          </cell>
          <cell r="B819">
            <v>11</v>
          </cell>
          <cell r="C819">
            <v>52</v>
          </cell>
          <cell r="D819">
            <v>45</v>
          </cell>
          <cell r="E819" t="str">
            <v>5</v>
          </cell>
          <cell r="F819">
            <v>4</v>
          </cell>
          <cell r="G819">
            <v>2</v>
          </cell>
          <cell r="H819">
            <v>0</v>
          </cell>
          <cell r="I819">
            <v>45.02</v>
          </cell>
          <cell r="J819">
            <v>5</v>
          </cell>
          <cell r="K819">
            <v>0</v>
          </cell>
          <cell r="L819">
            <v>0</v>
          </cell>
          <cell r="M819"/>
        </row>
        <row r="820">
          <cell r="A820" t="str">
            <v>52_5_4_3</v>
          </cell>
          <cell r="B820">
            <v>11</v>
          </cell>
          <cell r="C820">
            <v>52</v>
          </cell>
          <cell r="D820">
            <v>45</v>
          </cell>
          <cell r="E820" t="str">
            <v>5</v>
          </cell>
          <cell r="F820">
            <v>4</v>
          </cell>
          <cell r="G820">
            <v>3</v>
          </cell>
          <cell r="H820">
            <v>0.42</v>
          </cell>
          <cell r="I820">
            <v>45.03</v>
          </cell>
          <cell r="J820">
            <v>10</v>
          </cell>
          <cell r="K820">
            <v>4.2</v>
          </cell>
          <cell r="L820">
            <v>0.32558139534883723</v>
          </cell>
          <cell r="M820"/>
        </row>
        <row r="821">
          <cell r="A821" t="str">
            <v>52_5_4_4</v>
          </cell>
          <cell r="B821">
            <v>11</v>
          </cell>
          <cell r="C821">
            <v>52</v>
          </cell>
          <cell r="D821">
            <v>45</v>
          </cell>
          <cell r="E821" t="str">
            <v>5</v>
          </cell>
          <cell r="F821">
            <v>4</v>
          </cell>
          <cell r="G821">
            <v>4</v>
          </cell>
          <cell r="H821">
            <v>0.57999999999999996</v>
          </cell>
          <cell r="I821">
            <v>45.04</v>
          </cell>
          <cell r="J821">
            <v>15</v>
          </cell>
          <cell r="K821">
            <v>8.6999999999999993</v>
          </cell>
          <cell r="L821">
            <v>0.67441860465116277</v>
          </cell>
          <cell r="M821"/>
        </row>
        <row r="822">
          <cell r="A822" t="str">
            <v>52_5_4_5</v>
          </cell>
          <cell r="B822">
            <v>11</v>
          </cell>
          <cell r="C822">
            <v>52</v>
          </cell>
          <cell r="D822">
            <v>45</v>
          </cell>
          <cell r="E822" t="str">
            <v>5</v>
          </cell>
          <cell r="F822">
            <v>4</v>
          </cell>
          <cell r="G822">
            <v>5</v>
          </cell>
          <cell r="H822">
            <v>0</v>
          </cell>
          <cell r="I822">
            <v>45.05</v>
          </cell>
          <cell r="J822">
            <v>20</v>
          </cell>
          <cell r="K822">
            <v>0</v>
          </cell>
          <cell r="L822">
            <v>0</v>
          </cell>
          <cell r="M822"/>
        </row>
        <row r="823">
          <cell r="A823" t="str">
            <v>52_5_4_6</v>
          </cell>
          <cell r="B823">
            <v>11</v>
          </cell>
          <cell r="C823">
            <v>52</v>
          </cell>
          <cell r="D823">
            <v>45</v>
          </cell>
          <cell r="E823" t="str">
            <v>5</v>
          </cell>
          <cell r="F823">
            <v>4</v>
          </cell>
          <cell r="G823">
            <v>6</v>
          </cell>
          <cell r="H823">
            <v>0</v>
          </cell>
          <cell r="I823">
            <v>45.06</v>
          </cell>
          <cell r="J823">
            <v>25</v>
          </cell>
          <cell r="K823">
            <v>0</v>
          </cell>
          <cell r="L823">
            <v>0</v>
          </cell>
          <cell r="M823"/>
        </row>
        <row r="824">
          <cell r="A824" t="str">
            <v>52_5_4_7</v>
          </cell>
          <cell r="B824">
            <v>11</v>
          </cell>
          <cell r="C824">
            <v>52</v>
          </cell>
          <cell r="D824">
            <v>45</v>
          </cell>
          <cell r="E824" t="str">
            <v>5</v>
          </cell>
          <cell r="F824">
            <v>4</v>
          </cell>
          <cell r="G824">
            <v>7</v>
          </cell>
          <cell r="H824">
            <v>0</v>
          </cell>
          <cell r="I824">
            <v>45.07</v>
          </cell>
          <cell r="J824">
            <v>30</v>
          </cell>
          <cell r="K824">
            <v>0</v>
          </cell>
          <cell r="L824">
            <v>0</v>
          </cell>
          <cell r="M824"/>
        </row>
        <row r="825">
          <cell r="A825" t="str">
            <v>52_5_4_8</v>
          </cell>
          <cell r="B825">
            <v>11</v>
          </cell>
          <cell r="C825">
            <v>52</v>
          </cell>
          <cell r="D825">
            <v>45</v>
          </cell>
          <cell r="E825" t="str">
            <v>5</v>
          </cell>
          <cell r="F825">
            <v>4</v>
          </cell>
          <cell r="G825">
            <v>8</v>
          </cell>
          <cell r="H825">
            <v>0</v>
          </cell>
          <cell r="I825">
            <v>45.08</v>
          </cell>
          <cell r="J825">
            <v>35</v>
          </cell>
          <cell r="K825">
            <v>0</v>
          </cell>
          <cell r="L825">
            <v>0</v>
          </cell>
          <cell r="M825"/>
        </row>
        <row r="826">
          <cell r="A826" t="str">
            <v>52_5_4_9</v>
          </cell>
          <cell r="B826">
            <v>11</v>
          </cell>
          <cell r="C826">
            <v>52</v>
          </cell>
          <cell r="D826">
            <v>45</v>
          </cell>
          <cell r="E826" t="str">
            <v>5</v>
          </cell>
          <cell r="F826">
            <v>4</v>
          </cell>
          <cell r="G826">
            <v>9</v>
          </cell>
          <cell r="H826">
            <v>0</v>
          </cell>
          <cell r="I826">
            <v>45.09</v>
          </cell>
          <cell r="J826">
            <v>40</v>
          </cell>
          <cell r="K826">
            <v>0</v>
          </cell>
          <cell r="L826">
            <v>0</v>
          </cell>
          <cell r="M826"/>
        </row>
        <row r="827">
          <cell r="A827" t="str">
            <v>52_5_4_10</v>
          </cell>
          <cell r="B827">
            <v>11</v>
          </cell>
          <cell r="C827">
            <v>52</v>
          </cell>
          <cell r="D827">
            <v>45</v>
          </cell>
          <cell r="E827" t="str">
            <v>5</v>
          </cell>
          <cell r="F827">
            <v>4</v>
          </cell>
          <cell r="G827">
            <v>10</v>
          </cell>
          <cell r="H827">
            <v>0</v>
          </cell>
          <cell r="I827">
            <v>45.1</v>
          </cell>
          <cell r="J827">
            <v>45</v>
          </cell>
          <cell r="K827">
            <v>0</v>
          </cell>
          <cell r="L827">
            <v>0</v>
          </cell>
          <cell r="M827"/>
        </row>
        <row r="828">
          <cell r="A828" t="str">
            <v>52_5_4_11</v>
          </cell>
          <cell r="B828">
            <v>11</v>
          </cell>
          <cell r="C828">
            <v>52</v>
          </cell>
          <cell r="D828">
            <v>45</v>
          </cell>
          <cell r="E828" t="str">
            <v>5</v>
          </cell>
          <cell r="F828">
            <v>4</v>
          </cell>
          <cell r="G828">
            <v>11</v>
          </cell>
          <cell r="H828">
            <v>0</v>
          </cell>
          <cell r="I828">
            <v>45.11</v>
          </cell>
          <cell r="J828">
            <v>50</v>
          </cell>
          <cell r="K828">
            <v>0</v>
          </cell>
          <cell r="L828">
            <v>0</v>
          </cell>
          <cell r="M828"/>
        </row>
        <row r="829">
          <cell r="A829" t="str">
            <v>52_5_4_12</v>
          </cell>
          <cell r="B829">
            <v>11</v>
          </cell>
          <cell r="C829">
            <v>52</v>
          </cell>
          <cell r="D829">
            <v>45</v>
          </cell>
          <cell r="E829" t="str">
            <v>5</v>
          </cell>
          <cell r="F829">
            <v>4</v>
          </cell>
          <cell r="G829">
            <v>12</v>
          </cell>
          <cell r="H829">
            <v>0</v>
          </cell>
          <cell r="I829">
            <v>45.12</v>
          </cell>
          <cell r="J829">
            <v>55</v>
          </cell>
          <cell r="K829">
            <v>0</v>
          </cell>
          <cell r="L829">
            <v>0</v>
          </cell>
          <cell r="M829"/>
        </row>
        <row r="830">
          <cell r="A830" t="str">
            <v>52_5_4_13</v>
          </cell>
          <cell r="B830">
            <v>11</v>
          </cell>
          <cell r="C830">
            <v>52</v>
          </cell>
          <cell r="D830">
            <v>45</v>
          </cell>
          <cell r="E830" t="str">
            <v>5</v>
          </cell>
          <cell r="F830">
            <v>4</v>
          </cell>
          <cell r="G830">
            <v>13</v>
          </cell>
          <cell r="H830">
            <v>0</v>
          </cell>
          <cell r="I830">
            <v>45.13</v>
          </cell>
          <cell r="J830">
            <v>60</v>
          </cell>
          <cell r="K830">
            <v>0</v>
          </cell>
          <cell r="L830">
            <v>0</v>
          </cell>
          <cell r="M830"/>
        </row>
        <row r="831">
          <cell r="A831" t="str">
            <v>52_5_4_14</v>
          </cell>
          <cell r="B831">
            <v>11</v>
          </cell>
          <cell r="C831">
            <v>52</v>
          </cell>
          <cell r="D831">
            <v>45</v>
          </cell>
          <cell r="E831" t="str">
            <v>5</v>
          </cell>
          <cell r="F831">
            <v>4</v>
          </cell>
          <cell r="G831">
            <v>14</v>
          </cell>
          <cell r="H831">
            <v>0</v>
          </cell>
          <cell r="I831">
            <v>45.14</v>
          </cell>
          <cell r="J831">
            <v>65</v>
          </cell>
          <cell r="K831">
            <v>0</v>
          </cell>
          <cell r="L831">
            <v>0</v>
          </cell>
          <cell r="M831"/>
        </row>
        <row r="832">
          <cell r="A832" t="str">
            <v>52_5_4_15</v>
          </cell>
          <cell r="B832">
            <v>11</v>
          </cell>
          <cell r="C832">
            <v>52</v>
          </cell>
          <cell r="D832">
            <v>45</v>
          </cell>
          <cell r="E832" t="str">
            <v>5</v>
          </cell>
          <cell r="F832">
            <v>4</v>
          </cell>
          <cell r="G832">
            <v>15</v>
          </cell>
          <cell r="H832">
            <v>0</v>
          </cell>
          <cell r="I832">
            <v>45.15</v>
          </cell>
          <cell r="J832">
            <v>70</v>
          </cell>
          <cell r="K832">
            <v>0</v>
          </cell>
          <cell r="L832">
            <v>0</v>
          </cell>
          <cell r="M832"/>
        </row>
        <row r="833">
          <cell r="A833" t="str">
            <v>52_5_4_16</v>
          </cell>
          <cell r="B833">
            <v>11</v>
          </cell>
          <cell r="C833">
            <v>52</v>
          </cell>
          <cell r="D833">
            <v>45</v>
          </cell>
          <cell r="E833" t="str">
            <v>5</v>
          </cell>
          <cell r="F833">
            <v>4</v>
          </cell>
          <cell r="G833">
            <v>16</v>
          </cell>
          <cell r="H833">
            <v>0</v>
          </cell>
          <cell r="I833">
            <v>45.16</v>
          </cell>
          <cell r="J833">
            <v>75</v>
          </cell>
          <cell r="K833">
            <v>0</v>
          </cell>
          <cell r="L833">
            <v>0</v>
          </cell>
          <cell r="M833">
            <v>1</v>
          </cell>
        </row>
        <row r="834">
          <cell r="A834" t="str">
            <v>52_5_5_1</v>
          </cell>
          <cell r="B834">
            <v>11</v>
          </cell>
          <cell r="C834">
            <v>52</v>
          </cell>
          <cell r="D834">
            <v>55</v>
          </cell>
          <cell r="E834" t="str">
            <v>5</v>
          </cell>
          <cell r="F834">
            <v>5</v>
          </cell>
          <cell r="G834">
            <v>1</v>
          </cell>
          <cell r="H834">
            <v>0</v>
          </cell>
          <cell r="I834">
            <v>55.01</v>
          </cell>
          <cell r="J834">
            <v>2.5</v>
          </cell>
          <cell r="K834">
            <v>0</v>
          </cell>
          <cell r="L834">
            <v>0</v>
          </cell>
        </row>
        <row r="835">
          <cell r="A835" t="str">
            <v>52_5_5_2</v>
          </cell>
          <cell r="B835">
            <v>11</v>
          </cell>
          <cell r="C835">
            <v>52</v>
          </cell>
          <cell r="D835">
            <v>55</v>
          </cell>
          <cell r="E835" t="str">
            <v>5</v>
          </cell>
          <cell r="F835">
            <v>5</v>
          </cell>
          <cell r="G835">
            <v>2</v>
          </cell>
          <cell r="H835">
            <v>0</v>
          </cell>
          <cell r="I835">
            <v>55.02</v>
          </cell>
          <cell r="J835">
            <v>5</v>
          </cell>
          <cell r="K835">
            <v>0</v>
          </cell>
          <cell r="L835">
            <v>0</v>
          </cell>
          <cell r="M835"/>
        </row>
        <row r="836">
          <cell r="A836" t="str">
            <v>52_5_5_3</v>
          </cell>
          <cell r="B836">
            <v>11</v>
          </cell>
          <cell r="C836">
            <v>52</v>
          </cell>
          <cell r="D836">
            <v>55</v>
          </cell>
          <cell r="E836" t="str">
            <v>5</v>
          </cell>
          <cell r="F836">
            <v>5</v>
          </cell>
          <cell r="G836">
            <v>3</v>
          </cell>
          <cell r="H836">
            <v>0.42</v>
          </cell>
          <cell r="I836">
            <v>55.03</v>
          </cell>
          <cell r="J836">
            <v>10</v>
          </cell>
          <cell r="K836">
            <v>4.2</v>
          </cell>
          <cell r="L836">
            <v>0.32558139534883723</v>
          </cell>
          <cell r="M836"/>
        </row>
        <row r="837">
          <cell r="A837" t="str">
            <v>52_5_5_4</v>
          </cell>
          <cell r="B837">
            <v>11</v>
          </cell>
          <cell r="C837">
            <v>52</v>
          </cell>
          <cell r="D837">
            <v>55</v>
          </cell>
          <cell r="E837" t="str">
            <v>5</v>
          </cell>
          <cell r="F837">
            <v>5</v>
          </cell>
          <cell r="G837">
            <v>4</v>
          </cell>
          <cell r="H837">
            <v>0.57999999999999996</v>
          </cell>
          <cell r="I837">
            <v>55.04</v>
          </cell>
          <cell r="J837">
            <v>15</v>
          </cell>
          <cell r="K837">
            <v>8.6999999999999993</v>
          </cell>
          <cell r="L837">
            <v>0.67441860465116277</v>
          </cell>
          <cell r="M837"/>
        </row>
        <row r="838">
          <cell r="A838" t="str">
            <v>52_5_5_5</v>
          </cell>
          <cell r="B838">
            <v>11</v>
          </cell>
          <cell r="C838">
            <v>52</v>
          </cell>
          <cell r="D838">
            <v>55</v>
          </cell>
          <cell r="E838" t="str">
            <v>5</v>
          </cell>
          <cell r="F838">
            <v>5</v>
          </cell>
          <cell r="G838">
            <v>5</v>
          </cell>
          <cell r="H838">
            <v>0</v>
          </cell>
          <cell r="I838">
            <v>55.05</v>
          </cell>
          <cell r="J838">
            <v>20</v>
          </cell>
          <cell r="K838">
            <v>0</v>
          </cell>
          <cell r="L838">
            <v>0</v>
          </cell>
          <cell r="M838"/>
        </row>
        <row r="839">
          <cell r="A839" t="str">
            <v>52_5_5_6</v>
          </cell>
          <cell r="B839">
            <v>11</v>
          </cell>
          <cell r="C839">
            <v>52</v>
          </cell>
          <cell r="D839">
            <v>55</v>
          </cell>
          <cell r="E839" t="str">
            <v>5</v>
          </cell>
          <cell r="F839">
            <v>5</v>
          </cell>
          <cell r="G839">
            <v>6</v>
          </cell>
          <cell r="H839">
            <v>0</v>
          </cell>
          <cell r="I839">
            <v>55.06</v>
          </cell>
          <cell r="J839">
            <v>25</v>
          </cell>
          <cell r="K839">
            <v>0</v>
          </cell>
          <cell r="L839">
            <v>0</v>
          </cell>
          <cell r="M839"/>
        </row>
        <row r="840">
          <cell r="A840" t="str">
            <v>52_5_5_7</v>
          </cell>
          <cell r="B840">
            <v>11</v>
          </cell>
          <cell r="C840">
            <v>52</v>
          </cell>
          <cell r="D840">
            <v>55</v>
          </cell>
          <cell r="E840" t="str">
            <v>5</v>
          </cell>
          <cell r="F840">
            <v>5</v>
          </cell>
          <cell r="G840">
            <v>7</v>
          </cell>
          <cell r="H840">
            <v>0</v>
          </cell>
          <cell r="I840">
            <v>55.07</v>
          </cell>
          <cell r="J840">
            <v>30</v>
          </cell>
          <cell r="K840">
            <v>0</v>
          </cell>
          <cell r="L840">
            <v>0</v>
          </cell>
          <cell r="M840"/>
        </row>
        <row r="841">
          <cell r="A841" t="str">
            <v>52_5_5_8</v>
          </cell>
          <cell r="B841">
            <v>11</v>
          </cell>
          <cell r="C841">
            <v>52</v>
          </cell>
          <cell r="D841">
            <v>55</v>
          </cell>
          <cell r="E841" t="str">
            <v>5</v>
          </cell>
          <cell r="F841">
            <v>5</v>
          </cell>
          <cell r="G841">
            <v>8</v>
          </cell>
          <cell r="H841">
            <v>0</v>
          </cell>
          <cell r="I841">
            <v>55.08</v>
          </cell>
          <cell r="J841">
            <v>35</v>
          </cell>
          <cell r="K841">
            <v>0</v>
          </cell>
          <cell r="L841">
            <v>0</v>
          </cell>
          <cell r="M841"/>
        </row>
        <row r="842">
          <cell r="A842" t="str">
            <v>52_5_5_9</v>
          </cell>
          <cell r="B842">
            <v>11</v>
          </cell>
          <cell r="C842">
            <v>52</v>
          </cell>
          <cell r="D842">
            <v>55</v>
          </cell>
          <cell r="E842" t="str">
            <v>5</v>
          </cell>
          <cell r="F842">
            <v>5</v>
          </cell>
          <cell r="G842">
            <v>9</v>
          </cell>
          <cell r="H842">
            <v>0</v>
          </cell>
          <cell r="I842">
            <v>55.09</v>
          </cell>
          <cell r="J842">
            <v>40</v>
          </cell>
          <cell r="K842">
            <v>0</v>
          </cell>
          <cell r="L842">
            <v>0</v>
          </cell>
          <cell r="M842"/>
        </row>
        <row r="843">
          <cell r="A843" t="str">
            <v>52_5_5_10</v>
          </cell>
          <cell r="B843">
            <v>11</v>
          </cell>
          <cell r="C843">
            <v>52</v>
          </cell>
          <cell r="D843">
            <v>55</v>
          </cell>
          <cell r="E843" t="str">
            <v>5</v>
          </cell>
          <cell r="F843">
            <v>5</v>
          </cell>
          <cell r="G843">
            <v>10</v>
          </cell>
          <cell r="H843">
            <v>0</v>
          </cell>
          <cell r="I843">
            <v>55.1</v>
          </cell>
          <cell r="J843">
            <v>45</v>
          </cell>
          <cell r="K843">
            <v>0</v>
          </cell>
          <cell r="L843">
            <v>0</v>
          </cell>
          <cell r="M843"/>
        </row>
        <row r="844">
          <cell r="A844" t="str">
            <v>52_5_5_11</v>
          </cell>
          <cell r="B844">
            <v>11</v>
          </cell>
          <cell r="C844">
            <v>52</v>
          </cell>
          <cell r="D844">
            <v>55</v>
          </cell>
          <cell r="E844" t="str">
            <v>5</v>
          </cell>
          <cell r="F844">
            <v>5</v>
          </cell>
          <cell r="G844">
            <v>11</v>
          </cell>
          <cell r="H844">
            <v>0</v>
          </cell>
          <cell r="I844">
            <v>55.11</v>
          </cell>
          <cell r="J844">
            <v>50</v>
          </cell>
          <cell r="K844">
            <v>0</v>
          </cell>
          <cell r="L844">
            <v>0</v>
          </cell>
          <cell r="M844"/>
        </row>
        <row r="845">
          <cell r="A845" t="str">
            <v>52_5_5_12</v>
          </cell>
          <cell r="B845">
            <v>11</v>
          </cell>
          <cell r="C845">
            <v>52</v>
          </cell>
          <cell r="D845">
            <v>55</v>
          </cell>
          <cell r="E845" t="str">
            <v>5</v>
          </cell>
          <cell r="F845">
            <v>5</v>
          </cell>
          <cell r="G845">
            <v>12</v>
          </cell>
          <cell r="H845">
            <v>0</v>
          </cell>
          <cell r="I845">
            <v>55.12</v>
          </cell>
          <cell r="J845">
            <v>55</v>
          </cell>
          <cell r="K845">
            <v>0</v>
          </cell>
          <cell r="L845">
            <v>0</v>
          </cell>
          <cell r="M845"/>
        </row>
        <row r="846">
          <cell r="A846" t="str">
            <v>52_5_5_13</v>
          </cell>
          <cell r="B846">
            <v>11</v>
          </cell>
          <cell r="C846">
            <v>52</v>
          </cell>
          <cell r="D846">
            <v>55</v>
          </cell>
          <cell r="E846" t="str">
            <v>5</v>
          </cell>
          <cell r="F846">
            <v>5</v>
          </cell>
          <cell r="G846">
            <v>13</v>
          </cell>
          <cell r="H846">
            <v>0</v>
          </cell>
          <cell r="I846">
            <v>55.13</v>
          </cell>
          <cell r="J846">
            <v>60</v>
          </cell>
          <cell r="K846">
            <v>0</v>
          </cell>
          <cell r="L846">
            <v>0</v>
          </cell>
          <cell r="M846"/>
        </row>
        <row r="847">
          <cell r="A847" t="str">
            <v>52_5_5_14</v>
          </cell>
          <cell r="B847">
            <v>11</v>
          </cell>
          <cell r="C847">
            <v>52</v>
          </cell>
          <cell r="D847">
            <v>55</v>
          </cell>
          <cell r="E847" t="str">
            <v>5</v>
          </cell>
          <cell r="F847">
            <v>5</v>
          </cell>
          <cell r="G847">
            <v>14</v>
          </cell>
          <cell r="H847">
            <v>0</v>
          </cell>
          <cell r="I847">
            <v>55.14</v>
          </cell>
          <cell r="J847">
            <v>65</v>
          </cell>
          <cell r="K847">
            <v>0</v>
          </cell>
          <cell r="L847">
            <v>0</v>
          </cell>
          <cell r="M847"/>
        </row>
        <row r="848">
          <cell r="A848" t="str">
            <v>52_5_5_15</v>
          </cell>
          <cell r="B848">
            <v>11</v>
          </cell>
          <cell r="C848">
            <v>52</v>
          </cell>
          <cell r="D848">
            <v>55</v>
          </cell>
          <cell r="E848" t="str">
            <v>5</v>
          </cell>
          <cell r="F848">
            <v>5</v>
          </cell>
          <cell r="G848">
            <v>15</v>
          </cell>
          <cell r="H848">
            <v>0</v>
          </cell>
          <cell r="I848">
            <v>55.15</v>
          </cell>
          <cell r="J848">
            <v>70</v>
          </cell>
          <cell r="K848">
            <v>0</v>
          </cell>
          <cell r="L848">
            <v>0</v>
          </cell>
          <cell r="M848"/>
        </row>
        <row r="849">
          <cell r="A849" t="str">
            <v>52_5_5_16</v>
          </cell>
          <cell r="B849">
            <v>11</v>
          </cell>
          <cell r="C849">
            <v>52</v>
          </cell>
          <cell r="D849">
            <v>55</v>
          </cell>
          <cell r="E849" t="str">
            <v>5</v>
          </cell>
          <cell r="F849">
            <v>5</v>
          </cell>
          <cell r="G849">
            <v>16</v>
          </cell>
          <cell r="H849">
            <v>0</v>
          </cell>
          <cell r="I849">
            <v>55.16</v>
          </cell>
          <cell r="J849">
            <v>75</v>
          </cell>
          <cell r="K849">
            <v>0</v>
          </cell>
          <cell r="L849">
            <v>0</v>
          </cell>
          <cell r="M849">
            <v>1</v>
          </cell>
        </row>
        <row r="850">
          <cell r="A850" t="str">
            <v>52_5_6_1</v>
          </cell>
          <cell r="B850">
            <v>11</v>
          </cell>
          <cell r="C850">
            <v>52</v>
          </cell>
          <cell r="D850">
            <v>65</v>
          </cell>
          <cell r="E850" t="str">
            <v>5</v>
          </cell>
          <cell r="F850">
            <v>6</v>
          </cell>
          <cell r="G850">
            <v>1</v>
          </cell>
          <cell r="H850">
            <v>0</v>
          </cell>
          <cell r="I850">
            <v>65.010000000000005</v>
          </cell>
          <cell r="J850">
            <v>2.5</v>
          </cell>
          <cell r="K850">
            <v>0</v>
          </cell>
          <cell r="L850">
            <v>0</v>
          </cell>
        </row>
        <row r="851">
          <cell r="A851" t="str">
            <v>52_5_6_2</v>
          </cell>
          <cell r="B851">
            <v>11</v>
          </cell>
          <cell r="C851">
            <v>52</v>
          </cell>
          <cell r="D851">
            <v>65</v>
          </cell>
          <cell r="E851" t="str">
            <v>5</v>
          </cell>
          <cell r="F851">
            <v>6</v>
          </cell>
          <cell r="G851">
            <v>2</v>
          </cell>
          <cell r="H851">
            <v>0</v>
          </cell>
          <cell r="I851">
            <v>65.02</v>
          </cell>
          <cell r="J851">
            <v>5</v>
          </cell>
          <cell r="K851">
            <v>0</v>
          </cell>
          <cell r="L851">
            <v>0</v>
          </cell>
          <cell r="M851"/>
        </row>
        <row r="852">
          <cell r="A852" t="str">
            <v>52_5_6_3</v>
          </cell>
          <cell r="B852">
            <v>11</v>
          </cell>
          <cell r="C852">
            <v>52</v>
          </cell>
          <cell r="D852">
            <v>65</v>
          </cell>
          <cell r="E852" t="str">
            <v>5</v>
          </cell>
          <cell r="F852">
            <v>6</v>
          </cell>
          <cell r="G852">
            <v>3</v>
          </cell>
          <cell r="H852">
            <v>0.42</v>
          </cell>
          <cell r="I852">
            <v>65.03</v>
          </cell>
          <cell r="J852">
            <v>10</v>
          </cell>
          <cell r="K852">
            <v>4.2</v>
          </cell>
          <cell r="L852">
            <v>0.32558139534883723</v>
          </cell>
          <cell r="M852"/>
        </row>
        <row r="853">
          <cell r="A853" t="str">
            <v>52_5_6_4</v>
          </cell>
          <cell r="B853">
            <v>11</v>
          </cell>
          <cell r="C853">
            <v>52</v>
          </cell>
          <cell r="D853">
            <v>65</v>
          </cell>
          <cell r="E853" t="str">
            <v>5</v>
          </cell>
          <cell r="F853">
            <v>6</v>
          </cell>
          <cell r="G853">
            <v>4</v>
          </cell>
          <cell r="H853">
            <v>0.57999999999999996</v>
          </cell>
          <cell r="I853">
            <v>65.040000000000006</v>
          </cell>
          <cell r="J853">
            <v>15</v>
          </cell>
          <cell r="K853">
            <v>8.6999999999999993</v>
          </cell>
          <cell r="L853">
            <v>0.67441860465116277</v>
          </cell>
          <cell r="M853"/>
        </row>
        <row r="854">
          <cell r="A854" t="str">
            <v>52_5_6_5</v>
          </cell>
          <cell r="B854">
            <v>11</v>
          </cell>
          <cell r="C854">
            <v>52</v>
          </cell>
          <cell r="D854">
            <v>65</v>
          </cell>
          <cell r="E854" t="str">
            <v>5</v>
          </cell>
          <cell r="F854">
            <v>6</v>
          </cell>
          <cell r="G854">
            <v>5</v>
          </cell>
          <cell r="H854">
            <v>0</v>
          </cell>
          <cell r="I854">
            <v>65.05</v>
          </cell>
          <cell r="J854">
            <v>20</v>
          </cell>
          <cell r="K854">
            <v>0</v>
          </cell>
          <cell r="L854">
            <v>0</v>
          </cell>
          <cell r="M854"/>
        </row>
        <row r="855">
          <cell r="A855" t="str">
            <v>52_5_6_6</v>
          </cell>
          <cell r="B855">
            <v>11</v>
          </cell>
          <cell r="C855">
            <v>52</v>
          </cell>
          <cell r="D855">
            <v>65</v>
          </cell>
          <cell r="E855" t="str">
            <v>5</v>
          </cell>
          <cell r="F855">
            <v>6</v>
          </cell>
          <cell r="G855">
            <v>6</v>
          </cell>
          <cell r="H855">
            <v>0</v>
          </cell>
          <cell r="I855">
            <v>65.06</v>
          </cell>
          <cell r="J855">
            <v>25</v>
          </cell>
          <cell r="K855">
            <v>0</v>
          </cell>
          <cell r="L855">
            <v>0</v>
          </cell>
          <cell r="M855"/>
        </row>
        <row r="856">
          <cell r="A856" t="str">
            <v>52_5_6_7</v>
          </cell>
          <cell r="B856">
            <v>11</v>
          </cell>
          <cell r="C856">
            <v>52</v>
          </cell>
          <cell r="D856">
            <v>65</v>
          </cell>
          <cell r="E856" t="str">
            <v>5</v>
          </cell>
          <cell r="F856">
            <v>6</v>
          </cell>
          <cell r="G856">
            <v>7</v>
          </cell>
          <cell r="H856">
            <v>0</v>
          </cell>
          <cell r="I856">
            <v>65.069999999999993</v>
          </cell>
          <cell r="J856">
            <v>30</v>
          </cell>
          <cell r="K856">
            <v>0</v>
          </cell>
          <cell r="L856">
            <v>0</v>
          </cell>
          <cell r="M856"/>
        </row>
        <row r="857">
          <cell r="A857" t="str">
            <v>52_5_6_8</v>
          </cell>
          <cell r="B857">
            <v>11</v>
          </cell>
          <cell r="C857">
            <v>52</v>
          </cell>
          <cell r="D857">
            <v>65</v>
          </cell>
          <cell r="E857" t="str">
            <v>5</v>
          </cell>
          <cell r="F857">
            <v>6</v>
          </cell>
          <cell r="G857">
            <v>8</v>
          </cell>
          <cell r="H857">
            <v>0</v>
          </cell>
          <cell r="I857">
            <v>65.08</v>
          </cell>
          <cell r="J857">
            <v>35</v>
          </cell>
          <cell r="K857">
            <v>0</v>
          </cell>
          <cell r="L857">
            <v>0</v>
          </cell>
          <cell r="M857"/>
        </row>
        <row r="858">
          <cell r="A858" t="str">
            <v>52_5_6_9</v>
          </cell>
          <cell r="B858">
            <v>11</v>
          </cell>
          <cell r="C858">
            <v>52</v>
          </cell>
          <cell r="D858">
            <v>65</v>
          </cell>
          <cell r="E858" t="str">
            <v>5</v>
          </cell>
          <cell r="F858">
            <v>6</v>
          </cell>
          <cell r="G858">
            <v>9</v>
          </cell>
          <cell r="H858">
            <v>0</v>
          </cell>
          <cell r="I858">
            <v>65.09</v>
          </cell>
          <cell r="J858">
            <v>40</v>
          </cell>
          <cell r="K858">
            <v>0</v>
          </cell>
          <cell r="L858">
            <v>0</v>
          </cell>
          <cell r="M858"/>
        </row>
        <row r="859">
          <cell r="A859" t="str">
            <v>52_5_6_10</v>
          </cell>
          <cell r="B859">
            <v>11</v>
          </cell>
          <cell r="C859">
            <v>52</v>
          </cell>
          <cell r="D859">
            <v>65</v>
          </cell>
          <cell r="E859" t="str">
            <v>5</v>
          </cell>
          <cell r="F859">
            <v>6</v>
          </cell>
          <cell r="G859">
            <v>10</v>
          </cell>
          <cell r="H859">
            <v>0</v>
          </cell>
          <cell r="I859">
            <v>65.099999999999994</v>
          </cell>
          <cell r="J859">
            <v>45</v>
          </cell>
          <cell r="K859">
            <v>0</v>
          </cell>
          <cell r="L859">
            <v>0</v>
          </cell>
          <cell r="M859"/>
        </row>
        <row r="860">
          <cell r="A860" t="str">
            <v>52_5_6_11</v>
          </cell>
          <cell r="B860">
            <v>11</v>
          </cell>
          <cell r="C860">
            <v>52</v>
          </cell>
          <cell r="D860">
            <v>65</v>
          </cell>
          <cell r="E860" t="str">
            <v>5</v>
          </cell>
          <cell r="F860">
            <v>6</v>
          </cell>
          <cell r="G860">
            <v>11</v>
          </cell>
          <cell r="H860">
            <v>0</v>
          </cell>
          <cell r="I860">
            <v>65.11</v>
          </cell>
          <cell r="J860">
            <v>50</v>
          </cell>
          <cell r="K860">
            <v>0</v>
          </cell>
          <cell r="L860">
            <v>0</v>
          </cell>
          <cell r="M860"/>
        </row>
        <row r="861">
          <cell r="A861" t="str">
            <v>52_5_6_12</v>
          </cell>
          <cell r="B861">
            <v>11</v>
          </cell>
          <cell r="C861">
            <v>52</v>
          </cell>
          <cell r="D861">
            <v>65</v>
          </cell>
          <cell r="E861" t="str">
            <v>5</v>
          </cell>
          <cell r="F861">
            <v>6</v>
          </cell>
          <cell r="G861">
            <v>12</v>
          </cell>
          <cell r="H861">
            <v>0</v>
          </cell>
          <cell r="I861">
            <v>65.12</v>
          </cell>
          <cell r="J861">
            <v>55</v>
          </cell>
          <cell r="K861">
            <v>0</v>
          </cell>
          <cell r="L861">
            <v>0</v>
          </cell>
          <cell r="M861"/>
        </row>
        <row r="862">
          <cell r="A862" t="str">
            <v>52_5_6_13</v>
          </cell>
          <cell r="B862">
            <v>11</v>
          </cell>
          <cell r="C862">
            <v>52</v>
          </cell>
          <cell r="D862">
            <v>65</v>
          </cell>
          <cell r="E862" t="str">
            <v>5</v>
          </cell>
          <cell r="F862">
            <v>6</v>
          </cell>
          <cell r="G862">
            <v>13</v>
          </cell>
          <cell r="H862">
            <v>0</v>
          </cell>
          <cell r="I862">
            <v>65.13</v>
          </cell>
          <cell r="J862">
            <v>60</v>
          </cell>
          <cell r="K862">
            <v>0</v>
          </cell>
          <cell r="L862">
            <v>0</v>
          </cell>
          <cell r="M862"/>
        </row>
        <row r="863">
          <cell r="A863" t="str">
            <v>52_5_6_14</v>
          </cell>
          <cell r="B863">
            <v>11</v>
          </cell>
          <cell r="C863">
            <v>52</v>
          </cell>
          <cell r="D863">
            <v>65</v>
          </cell>
          <cell r="E863" t="str">
            <v>5</v>
          </cell>
          <cell r="F863">
            <v>6</v>
          </cell>
          <cell r="G863">
            <v>14</v>
          </cell>
          <cell r="H863">
            <v>0</v>
          </cell>
          <cell r="I863">
            <v>65.14</v>
          </cell>
          <cell r="J863">
            <v>65</v>
          </cell>
          <cell r="K863">
            <v>0</v>
          </cell>
          <cell r="L863">
            <v>0</v>
          </cell>
          <cell r="M863"/>
        </row>
        <row r="864">
          <cell r="A864" t="str">
            <v>52_5_6_15</v>
          </cell>
          <cell r="B864">
            <v>11</v>
          </cell>
          <cell r="C864">
            <v>52</v>
          </cell>
          <cell r="D864">
            <v>65</v>
          </cell>
          <cell r="E864" t="str">
            <v>5</v>
          </cell>
          <cell r="F864">
            <v>6</v>
          </cell>
          <cell r="G864">
            <v>15</v>
          </cell>
          <cell r="H864">
            <v>0</v>
          </cell>
          <cell r="I864">
            <v>65.150000000000006</v>
          </cell>
          <cell r="J864">
            <v>70</v>
          </cell>
          <cell r="K864">
            <v>0</v>
          </cell>
          <cell r="L864">
            <v>0</v>
          </cell>
          <cell r="M864"/>
        </row>
        <row r="865">
          <cell r="A865" t="str">
            <v>52_5_6_16</v>
          </cell>
          <cell r="B865">
            <v>11</v>
          </cell>
          <cell r="C865">
            <v>52</v>
          </cell>
          <cell r="D865">
            <v>65</v>
          </cell>
          <cell r="E865" t="str">
            <v>5</v>
          </cell>
          <cell r="F865">
            <v>6</v>
          </cell>
          <cell r="G865">
            <v>16</v>
          </cell>
          <cell r="H865">
            <v>0</v>
          </cell>
          <cell r="I865">
            <v>65.16</v>
          </cell>
          <cell r="J865">
            <v>75</v>
          </cell>
          <cell r="K865">
            <v>0</v>
          </cell>
          <cell r="L865">
            <v>0</v>
          </cell>
          <cell r="M865">
            <v>1</v>
          </cell>
        </row>
        <row r="866">
          <cell r="A866" t="str">
            <v>52_5_7_1</v>
          </cell>
          <cell r="B866">
            <v>11</v>
          </cell>
          <cell r="C866">
            <v>52</v>
          </cell>
          <cell r="D866">
            <v>75</v>
          </cell>
          <cell r="E866" t="str">
            <v>5</v>
          </cell>
          <cell r="F866">
            <v>7</v>
          </cell>
          <cell r="G866">
            <v>1</v>
          </cell>
          <cell r="H866">
            <v>0</v>
          </cell>
          <cell r="I866">
            <v>75.010000000000005</v>
          </cell>
          <cell r="J866">
            <v>2.5</v>
          </cell>
          <cell r="K866">
            <v>0</v>
          </cell>
          <cell r="L866">
            <v>0</v>
          </cell>
        </row>
        <row r="867">
          <cell r="A867" t="str">
            <v>52_5_7_2</v>
          </cell>
          <cell r="B867">
            <v>11</v>
          </cell>
          <cell r="C867">
            <v>52</v>
          </cell>
          <cell r="D867">
            <v>75</v>
          </cell>
          <cell r="E867" t="str">
            <v>5</v>
          </cell>
          <cell r="F867">
            <v>7</v>
          </cell>
          <cell r="G867">
            <v>2</v>
          </cell>
          <cell r="H867">
            <v>0</v>
          </cell>
          <cell r="I867">
            <v>75.02</v>
          </cell>
          <cell r="J867">
            <v>5</v>
          </cell>
          <cell r="K867">
            <v>0</v>
          </cell>
          <cell r="L867">
            <v>0</v>
          </cell>
          <cell r="M867"/>
        </row>
        <row r="868">
          <cell r="A868" t="str">
            <v>52_5_7_3</v>
          </cell>
          <cell r="B868">
            <v>11</v>
          </cell>
          <cell r="C868">
            <v>52</v>
          </cell>
          <cell r="D868">
            <v>75</v>
          </cell>
          <cell r="E868" t="str">
            <v>5</v>
          </cell>
          <cell r="F868">
            <v>7</v>
          </cell>
          <cell r="G868">
            <v>3</v>
          </cell>
          <cell r="H868">
            <v>0.42</v>
          </cell>
          <cell r="I868">
            <v>75.03</v>
          </cell>
          <cell r="J868">
            <v>10</v>
          </cell>
          <cell r="K868">
            <v>4.2</v>
          </cell>
          <cell r="L868">
            <v>0.32558139534883723</v>
          </cell>
          <cell r="M868"/>
        </row>
        <row r="869">
          <cell r="A869" t="str">
            <v>52_5_7_4</v>
          </cell>
          <cell r="B869">
            <v>11</v>
          </cell>
          <cell r="C869">
            <v>52</v>
          </cell>
          <cell r="D869">
            <v>75</v>
          </cell>
          <cell r="E869" t="str">
            <v>5</v>
          </cell>
          <cell r="F869">
            <v>7</v>
          </cell>
          <cell r="G869">
            <v>4</v>
          </cell>
          <cell r="H869">
            <v>0.57999999999999996</v>
          </cell>
          <cell r="I869">
            <v>75.040000000000006</v>
          </cell>
          <cell r="J869">
            <v>15</v>
          </cell>
          <cell r="K869">
            <v>8.6999999999999993</v>
          </cell>
          <cell r="L869">
            <v>0.67441860465116277</v>
          </cell>
          <cell r="M869"/>
        </row>
        <row r="870">
          <cell r="A870" t="str">
            <v>52_5_7_5</v>
          </cell>
          <cell r="B870">
            <v>11</v>
          </cell>
          <cell r="C870">
            <v>52</v>
          </cell>
          <cell r="D870">
            <v>75</v>
          </cell>
          <cell r="E870" t="str">
            <v>5</v>
          </cell>
          <cell r="F870">
            <v>7</v>
          </cell>
          <cell r="G870">
            <v>5</v>
          </cell>
          <cell r="H870">
            <v>0</v>
          </cell>
          <cell r="I870">
            <v>75.05</v>
          </cell>
          <cell r="J870">
            <v>20</v>
          </cell>
          <cell r="K870">
            <v>0</v>
          </cell>
          <cell r="L870">
            <v>0</v>
          </cell>
          <cell r="M870"/>
        </row>
        <row r="871">
          <cell r="A871" t="str">
            <v>52_5_7_6</v>
          </cell>
          <cell r="B871">
            <v>11</v>
          </cell>
          <cell r="C871">
            <v>52</v>
          </cell>
          <cell r="D871">
            <v>75</v>
          </cell>
          <cell r="E871" t="str">
            <v>5</v>
          </cell>
          <cell r="F871">
            <v>7</v>
          </cell>
          <cell r="G871">
            <v>6</v>
          </cell>
          <cell r="H871">
            <v>0</v>
          </cell>
          <cell r="I871">
            <v>75.06</v>
          </cell>
          <cell r="J871">
            <v>25</v>
          </cell>
          <cell r="K871">
            <v>0</v>
          </cell>
          <cell r="L871">
            <v>0</v>
          </cell>
          <cell r="M871"/>
        </row>
        <row r="872">
          <cell r="A872" t="str">
            <v>52_5_7_7</v>
          </cell>
          <cell r="B872">
            <v>11</v>
          </cell>
          <cell r="C872">
            <v>52</v>
          </cell>
          <cell r="D872">
            <v>75</v>
          </cell>
          <cell r="E872" t="str">
            <v>5</v>
          </cell>
          <cell r="F872">
            <v>7</v>
          </cell>
          <cell r="G872">
            <v>7</v>
          </cell>
          <cell r="H872">
            <v>0</v>
          </cell>
          <cell r="I872">
            <v>75.069999999999993</v>
          </cell>
          <cell r="J872">
            <v>30</v>
          </cell>
          <cell r="K872">
            <v>0</v>
          </cell>
          <cell r="L872">
            <v>0</v>
          </cell>
          <cell r="M872"/>
        </row>
        <row r="873">
          <cell r="A873" t="str">
            <v>52_5_7_8</v>
          </cell>
          <cell r="B873">
            <v>11</v>
          </cell>
          <cell r="C873">
            <v>52</v>
          </cell>
          <cell r="D873">
            <v>75</v>
          </cell>
          <cell r="E873" t="str">
            <v>5</v>
          </cell>
          <cell r="F873">
            <v>7</v>
          </cell>
          <cell r="G873">
            <v>8</v>
          </cell>
          <cell r="H873">
            <v>0</v>
          </cell>
          <cell r="I873">
            <v>75.08</v>
          </cell>
          <cell r="J873">
            <v>35</v>
          </cell>
          <cell r="K873">
            <v>0</v>
          </cell>
          <cell r="L873">
            <v>0</v>
          </cell>
          <cell r="M873"/>
        </row>
        <row r="874">
          <cell r="A874" t="str">
            <v>52_5_7_9</v>
          </cell>
          <cell r="B874">
            <v>11</v>
          </cell>
          <cell r="C874">
            <v>52</v>
          </cell>
          <cell r="D874">
            <v>75</v>
          </cell>
          <cell r="E874" t="str">
            <v>5</v>
          </cell>
          <cell r="F874">
            <v>7</v>
          </cell>
          <cell r="G874">
            <v>9</v>
          </cell>
          <cell r="H874">
            <v>0</v>
          </cell>
          <cell r="I874">
            <v>75.09</v>
          </cell>
          <cell r="J874">
            <v>40</v>
          </cell>
          <cell r="K874">
            <v>0</v>
          </cell>
          <cell r="L874">
            <v>0</v>
          </cell>
          <cell r="M874"/>
        </row>
        <row r="875">
          <cell r="A875" t="str">
            <v>52_5_7_10</v>
          </cell>
          <cell r="B875">
            <v>11</v>
          </cell>
          <cell r="C875">
            <v>52</v>
          </cell>
          <cell r="D875">
            <v>75</v>
          </cell>
          <cell r="E875" t="str">
            <v>5</v>
          </cell>
          <cell r="F875">
            <v>7</v>
          </cell>
          <cell r="G875">
            <v>10</v>
          </cell>
          <cell r="H875">
            <v>0</v>
          </cell>
          <cell r="I875">
            <v>75.099999999999994</v>
          </cell>
          <cell r="J875">
            <v>45</v>
          </cell>
          <cell r="K875">
            <v>0</v>
          </cell>
          <cell r="L875">
            <v>0</v>
          </cell>
          <cell r="M875"/>
        </row>
        <row r="876">
          <cell r="A876" t="str">
            <v>52_5_7_11</v>
          </cell>
          <cell r="B876">
            <v>11</v>
          </cell>
          <cell r="C876">
            <v>52</v>
          </cell>
          <cell r="D876">
            <v>75</v>
          </cell>
          <cell r="E876" t="str">
            <v>5</v>
          </cell>
          <cell r="F876">
            <v>7</v>
          </cell>
          <cell r="G876">
            <v>11</v>
          </cell>
          <cell r="H876">
            <v>0</v>
          </cell>
          <cell r="I876">
            <v>75.11</v>
          </cell>
          <cell r="J876">
            <v>50</v>
          </cell>
          <cell r="K876">
            <v>0</v>
          </cell>
          <cell r="L876">
            <v>0</v>
          </cell>
          <cell r="M876"/>
        </row>
        <row r="877">
          <cell r="A877" t="str">
            <v>52_5_7_12</v>
          </cell>
          <cell r="B877">
            <v>11</v>
          </cell>
          <cell r="C877">
            <v>52</v>
          </cell>
          <cell r="D877">
            <v>75</v>
          </cell>
          <cell r="E877" t="str">
            <v>5</v>
          </cell>
          <cell r="F877">
            <v>7</v>
          </cell>
          <cell r="G877">
            <v>12</v>
          </cell>
          <cell r="H877">
            <v>0</v>
          </cell>
          <cell r="I877">
            <v>75.12</v>
          </cell>
          <cell r="J877">
            <v>55</v>
          </cell>
          <cell r="K877">
            <v>0</v>
          </cell>
          <cell r="L877">
            <v>0</v>
          </cell>
          <cell r="M877"/>
        </row>
        <row r="878">
          <cell r="A878" t="str">
            <v>52_5_7_13</v>
          </cell>
          <cell r="B878">
            <v>11</v>
          </cell>
          <cell r="C878">
            <v>52</v>
          </cell>
          <cell r="D878">
            <v>75</v>
          </cell>
          <cell r="E878" t="str">
            <v>5</v>
          </cell>
          <cell r="F878">
            <v>7</v>
          </cell>
          <cell r="G878">
            <v>13</v>
          </cell>
          <cell r="H878">
            <v>0</v>
          </cell>
          <cell r="I878">
            <v>75.13</v>
          </cell>
          <cell r="J878">
            <v>60</v>
          </cell>
          <cell r="K878">
            <v>0</v>
          </cell>
          <cell r="L878">
            <v>0</v>
          </cell>
          <cell r="M878"/>
        </row>
        <row r="879">
          <cell r="A879" t="str">
            <v>52_5_7_14</v>
          </cell>
          <cell r="B879">
            <v>11</v>
          </cell>
          <cell r="C879">
            <v>52</v>
          </cell>
          <cell r="D879">
            <v>75</v>
          </cell>
          <cell r="E879" t="str">
            <v>5</v>
          </cell>
          <cell r="F879">
            <v>7</v>
          </cell>
          <cell r="G879">
            <v>14</v>
          </cell>
          <cell r="H879">
            <v>0</v>
          </cell>
          <cell r="I879">
            <v>75.14</v>
          </cell>
          <cell r="J879">
            <v>65</v>
          </cell>
          <cell r="K879">
            <v>0</v>
          </cell>
          <cell r="L879">
            <v>0</v>
          </cell>
          <cell r="M879"/>
        </row>
        <row r="880">
          <cell r="A880" t="str">
            <v>52_5_7_15</v>
          </cell>
          <cell r="B880">
            <v>11</v>
          </cell>
          <cell r="C880">
            <v>52</v>
          </cell>
          <cell r="D880">
            <v>75</v>
          </cell>
          <cell r="E880" t="str">
            <v>5</v>
          </cell>
          <cell r="F880">
            <v>7</v>
          </cell>
          <cell r="G880">
            <v>15</v>
          </cell>
          <cell r="H880">
            <v>0</v>
          </cell>
          <cell r="I880">
            <v>75.150000000000006</v>
          </cell>
          <cell r="J880">
            <v>70</v>
          </cell>
          <cell r="K880">
            <v>0</v>
          </cell>
          <cell r="L880">
            <v>0</v>
          </cell>
          <cell r="M880"/>
        </row>
        <row r="881">
          <cell r="A881" t="str">
            <v>52_5_7_16</v>
          </cell>
          <cell r="B881">
            <v>11</v>
          </cell>
          <cell r="C881">
            <v>52</v>
          </cell>
          <cell r="D881">
            <v>75</v>
          </cell>
          <cell r="E881" t="str">
            <v>5</v>
          </cell>
          <cell r="F881">
            <v>7</v>
          </cell>
          <cell r="G881">
            <v>16</v>
          </cell>
          <cell r="H881">
            <v>0</v>
          </cell>
          <cell r="I881">
            <v>75.16</v>
          </cell>
          <cell r="J881">
            <v>75</v>
          </cell>
          <cell r="K881">
            <v>0</v>
          </cell>
          <cell r="L881">
            <v>0</v>
          </cell>
          <cell r="M881">
            <v>1</v>
          </cell>
        </row>
        <row r="882">
          <cell r="A882" t="str">
            <v>52_5_8_1</v>
          </cell>
          <cell r="B882">
            <v>11</v>
          </cell>
          <cell r="C882">
            <v>52</v>
          </cell>
          <cell r="D882">
            <v>85</v>
          </cell>
          <cell r="E882" t="str">
            <v>5</v>
          </cell>
          <cell r="F882">
            <v>8</v>
          </cell>
          <cell r="G882">
            <v>1</v>
          </cell>
          <cell r="H882">
            <v>0</v>
          </cell>
          <cell r="I882">
            <v>85.01</v>
          </cell>
          <cell r="J882">
            <v>2.5</v>
          </cell>
          <cell r="K882">
            <v>0</v>
          </cell>
          <cell r="L882">
            <v>0</v>
          </cell>
        </row>
        <row r="883">
          <cell r="A883" t="str">
            <v>52_5_8_2</v>
          </cell>
          <cell r="B883">
            <v>11</v>
          </cell>
          <cell r="C883">
            <v>52</v>
          </cell>
          <cell r="D883">
            <v>85</v>
          </cell>
          <cell r="E883" t="str">
            <v>5</v>
          </cell>
          <cell r="F883">
            <v>8</v>
          </cell>
          <cell r="G883">
            <v>2</v>
          </cell>
          <cell r="H883">
            <v>0</v>
          </cell>
          <cell r="I883">
            <v>85.02</v>
          </cell>
          <cell r="J883">
            <v>5</v>
          </cell>
          <cell r="K883">
            <v>0</v>
          </cell>
          <cell r="L883">
            <v>0</v>
          </cell>
          <cell r="M883"/>
        </row>
        <row r="884">
          <cell r="A884" t="str">
            <v>52_5_8_3</v>
          </cell>
          <cell r="B884">
            <v>11</v>
          </cell>
          <cell r="C884">
            <v>52</v>
          </cell>
          <cell r="D884">
            <v>85</v>
          </cell>
          <cell r="E884" t="str">
            <v>5</v>
          </cell>
          <cell r="F884">
            <v>8</v>
          </cell>
          <cell r="G884">
            <v>3</v>
          </cell>
          <cell r="H884">
            <v>0.42</v>
          </cell>
          <cell r="I884">
            <v>85.03</v>
          </cell>
          <cell r="J884">
            <v>10</v>
          </cell>
          <cell r="K884">
            <v>4.2</v>
          </cell>
          <cell r="L884">
            <v>0.32558139534883723</v>
          </cell>
          <cell r="M884"/>
        </row>
        <row r="885">
          <cell r="A885" t="str">
            <v>52_5_8_4</v>
          </cell>
          <cell r="B885">
            <v>11</v>
          </cell>
          <cell r="C885">
            <v>52</v>
          </cell>
          <cell r="D885">
            <v>85</v>
          </cell>
          <cell r="E885" t="str">
            <v>5</v>
          </cell>
          <cell r="F885">
            <v>8</v>
          </cell>
          <cell r="G885">
            <v>4</v>
          </cell>
          <cell r="H885">
            <v>0.57999999999999996</v>
          </cell>
          <cell r="I885">
            <v>85.04</v>
          </cell>
          <cell r="J885">
            <v>15</v>
          </cell>
          <cell r="K885">
            <v>8.6999999999999993</v>
          </cell>
          <cell r="L885">
            <v>0.67441860465116277</v>
          </cell>
          <cell r="M885"/>
        </row>
        <row r="886">
          <cell r="A886" t="str">
            <v>52_5_8_5</v>
          </cell>
          <cell r="B886">
            <v>11</v>
          </cell>
          <cell r="C886">
            <v>52</v>
          </cell>
          <cell r="D886">
            <v>85</v>
          </cell>
          <cell r="E886" t="str">
            <v>5</v>
          </cell>
          <cell r="F886">
            <v>8</v>
          </cell>
          <cell r="G886">
            <v>5</v>
          </cell>
          <cell r="H886">
            <v>0</v>
          </cell>
          <cell r="I886">
            <v>85.05</v>
          </cell>
          <cell r="J886">
            <v>20</v>
          </cell>
          <cell r="K886">
            <v>0</v>
          </cell>
          <cell r="L886">
            <v>0</v>
          </cell>
          <cell r="M886"/>
        </row>
        <row r="887">
          <cell r="A887" t="str">
            <v>52_5_8_6</v>
          </cell>
          <cell r="B887">
            <v>11</v>
          </cell>
          <cell r="C887">
            <v>52</v>
          </cell>
          <cell r="D887">
            <v>85</v>
          </cell>
          <cell r="E887" t="str">
            <v>5</v>
          </cell>
          <cell r="F887">
            <v>8</v>
          </cell>
          <cell r="G887">
            <v>6</v>
          </cell>
          <cell r="H887">
            <v>0</v>
          </cell>
          <cell r="I887">
            <v>85.06</v>
          </cell>
          <cell r="J887">
            <v>25</v>
          </cell>
          <cell r="K887">
            <v>0</v>
          </cell>
          <cell r="L887">
            <v>0</v>
          </cell>
          <cell r="M887"/>
        </row>
        <row r="888">
          <cell r="A888" t="str">
            <v>52_5_8_7</v>
          </cell>
          <cell r="B888">
            <v>11</v>
          </cell>
          <cell r="C888">
            <v>52</v>
          </cell>
          <cell r="D888">
            <v>85</v>
          </cell>
          <cell r="E888" t="str">
            <v>5</v>
          </cell>
          <cell r="F888">
            <v>8</v>
          </cell>
          <cell r="G888">
            <v>7</v>
          </cell>
          <cell r="H888">
            <v>0</v>
          </cell>
          <cell r="I888">
            <v>85.07</v>
          </cell>
          <cell r="J888">
            <v>30</v>
          </cell>
          <cell r="K888">
            <v>0</v>
          </cell>
          <cell r="L888">
            <v>0</v>
          </cell>
          <cell r="M888"/>
        </row>
        <row r="889">
          <cell r="A889" t="str">
            <v>52_5_8_8</v>
          </cell>
          <cell r="B889">
            <v>11</v>
          </cell>
          <cell r="C889">
            <v>52</v>
          </cell>
          <cell r="D889">
            <v>85</v>
          </cell>
          <cell r="E889" t="str">
            <v>5</v>
          </cell>
          <cell r="F889">
            <v>8</v>
          </cell>
          <cell r="G889">
            <v>8</v>
          </cell>
          <cell r="H889">
            <v>0</v>
          </cell>
          <cell r="I889">
            <v>85.08</v>
          </cell>
          <cell r="J889">
            <v>35</v>
          </cell>
          <cell r="K889">
            <v>0</v>
          </cell>
          <cell r="L889">
            <v>0</v>
          </cell>
          <cell r="M889"/>
        </row>
        <row r="890">
          <cell r="A890" t="str">
            <v>52_5_8_9</v>
          </cell>
          <cell r="B890">
            <v>11</v>
          </cell>
          <cell r="C890">
            <v>52</v>
          </cell>
          <cell r="D890">
            <v>85</v>
          </cell>
          <cell r="E890" t="str">
            <v>5</v>
          </cell>
          <cell r="F890">
            <v>8</v>
          </cell>
          <cell r="G890">
            <v>9</v>
          </cell>
          <cell r="H890">
            <v>0</v>
          </cell>
          <cell r="I890">
            <v>85.09</v>
          </cell>
          <cell r="J890">
            <v>40</v>
          </cell>
          <cell r="K890">
            <v>0</v>
          </cell>
          <cell r="L890">
            <v>0</v>
          </cell>
          <cell r="M890"/>
        </row>
        <row r="891">
          <cell r="A891" t="str">
            <v>52_5_8_10</v>
          </cell>
          <cell r="B891">
            <v>11</v>
          </cell>
          <cell r="C891">
            <v>52</v>
          </cell>
          <cell r="D891">
            <v>85</v>
          </cell>
          <cell r="E891" t="str">
            <v>5</v>
          </cell>
          <cell r="F891">
            <v>8</v>
          </cell>
          <cell r="G891">
            <v>10</v>
          </cell>
          <cell r="H891">
            <v>0</v>
          </cell>
          <cell r="I891">
            <v>85.1</v>
          </cell>
          <cell r="J891">
            <v>45</v>
          </cell>
          <cell r="K891">
            <v>0</v>
          </cell>
          <cell r="L891">
            <v>0</v>
          </cell>
          <cell r="M891"/>
        </row>
        <row r="892">
          <cell r="A892" t="str">
            <v>52_5_8_11</v>
          </cell>
          <cell r="B892">
            <v>11</v>
          </cell>
          <cell r="C892">
            <v>52</v>
          </cell>
          <cell r="D892">
            <v>85</v>
          </cell>
          <cell r="E892" t="str">
            <v>5</v>
          </cell>
          <cell r="F892">
            <v>8</v>
          </cell>
          <cell r="G892">
            <v>11</v>
          </cell>
          <cell r="H892">
            <v>0</v>
          </cell>
          <cell r="I892">
            <v>85.11</v>
          </cell>
          <cell r="J892">
            <v>50</v>
          </cell>
          <cell r="K892">
            <v>0</v>
          </cell>
          <cell r="L892">
            <v>0</v>
          </cell>
          <cell r="M892"/>
        </row>
        <row r="893">
          <cell r="A893" t="str">
            <v>52_5_8_12</v>
          </cell>
          <cell r="B893">
            <v>11</v>
          </cell>
          <cell r="C893">
            <v>52</v>
          </cell>
          <cell r="D893">
            <v>85</v>
          </cell>
          <cell r="E893" t="str">
            <v>5</v>
          </cell>
          <cell r="F893">
            <v>8</v>
          </cell>
          <cell r="G893">
            <v>12</v>
          </cell>
          <cell r="H893">
            <v>0</v>
          </cell>
          <cell r="I893">
            <v>85.12</v>
          </cell>
          <cell r="J893">
            <v>55</v>
          </cell>
          <cell r="K893">
            <v>0</v>
          </cell>
          <cell r="L893">
            <v>0</v>
          </cell>
          <cell r="M893"/>
        </row>
        <row r="894">
          <cell r="A894" t="str">
            <v>52_5_8_13</v>
          </cell>
          <cell r="B894">
            <v>11</v>
          </cell>
          <cell r="C894">
            <v>52</v>
          </cell>
          <cell r="D894">
            <v>85</v>
          </cell>
          <cell r="E894" t="str">
            <v>5</v>
          </cell>
          <cell r="F894">
            <v>8</v>
          </cell>
          <cell r="G894">
            <v>13</v>
          </cell>
          <cell r="H894">
            <v>0</v>
          </cell>
          <cell r="I894">
            <v>85.13</v>
          </cell>
          <cell r="J894">
            <v>60</v>
          </cell>
          <cell r="K894">
            <v>0</v>
          </cell>
          <cell r="L894">
            <v>0</v>
          </cell>
          <cell r="M894"/>
        </row>
        <row r="895">
          <cell r="A895" t="str">
            <v>52_5_8_14</v>
          </cell>
          <cell r="B895">
            <v>11</v>
          </cell>
          <cell r="C895">
            <v>52</v>
          </cell>
          <cell r="D895">
            <v>85</v>
          </cell>
          <cell r="E895" t="str">
            <v>5</v>
          </cell>
          <cell r="F895">
            <v>8</v>
          </cell>
          <cell r="G895">
            <v>14</v>
          </cell>
          <cell r="H895">
            <v>0</v>
          </cell>
          <cell r="I895">
            <v>85.14</v>
          </cell>
          <cell r="J895">
            <v>65</v>
          </cell>
          <cell r="K895">
            <v>0</v>
          </cell>
          <cell r="L895">
            <v>0</v>
          </cell>
          <cell r="M895"/>
        </row>
        <row r="896">
          <cell r="A896" t="str">
            <v>52_5_8_15</v>
          </cell>
          <cell r="B896">
            <v>11</v>
          </cell>
          <cell r="C896">
            <v>52</v>
          </cell>
          <cell r="D896">
            <v>85</v>
          </cell>
          <cell r="E896" t="str">
            <v>5</v>
          </cell>
          <cell r="F896">
            <v>8</v>
          </cell>
          <cell r="G896">
            <v>15</v>
          </cell>
          <cell r="H896">
            <v>0</v>
          </cell>
          <cell r="I896">
            <v>85.15</v>
          </cell>
          <cell r="J896">
            <v>70</v>
          </cell>
          <cell r="K896">
            <v>0</v>
          </cell>
          <cell r="L896">
            <v>0</v>
          </cell>
          <cell r="M896"/>
        </row>
        <row r="897">
          <cell r="A897" t="str">
            <v>52_5_8_16</v>
          </cell>
          <cell r="B897">
            <v>11</v>
          </cell>
          <cell r="C897">
            <v>52</v>
          </cell>
          <cell r="D897">
            <v>85</v>
          </cell>
          <cell r="E897" t="str">
            <v>5</v>
          </cell>
          <cell r="F897">
            <v>8</v>
          </cell>
          <cell r="G897">
            <v>16</v>
          </cell>
          <cell r="H897">
            <v>0</v>
          </cell>
          <cell r="I897">
            <v>85.16</v>
          </cell>
          <cell r="J897">
            <v>75</v>
          </cell>
          <cell r="K897">
            <v>0</v>
          </cell>
          <cell r="L897">
            <v>0</v>
          </cell>
          <cell r="M897">
            <v>1</v>
          </cell>
        </row>
        <row r="898">
          <cell r="A898" t="str">
            <v>52_5_9_1</v>
          </cell>
          <cell r="B898">
            <v>11</v>
          </cell>
          <cell r="C898">
            <v>52</v>
          </cell>
          <cell r="D898">
            <v>95</v>
          </cell>
          <cell r="E898" t="str">
            <v>5</v>
          </cell>
          <cell r="F898">
            <v>9</v>
          </cell>
          <cell r="G898">
            <v>1</v>
          </cell>
          <cell r="H898">
            <v>0</v>
          </cell>
          <cell r="I898">
            <v>95.01</v>
          </cell>
          <cell r="J898">
            <v>2.5</v>
          </cell>
          <cell r="K898">
            <v>0</v>
          </cell>
          <cell r="L898">
            <v>0</v>
          </cell>
        </row>
        <row r="899">
          <cell r="A899" t="str">
            <v>52_5_9_2</v>
          </cell>
          <cell r="B899">
            <v>11</v>
          </cell>
          <cell r="C899">
            <v>52</v>
          </cell>
          <cell r="D899">
            <v>95</v>
          </cell>
          <cell r="E899" t="str">
            <v>5</v>
          </cell>
          <cell r="F899">
            <v>9</v>
          </cell>
          <cell r="G899">
            <v>2</v>
          </cell>
          <cell r="H899">
            <v>0</v>
          </cell>
          <cell r="I899">
            <v>95.02</v>
          </cell>
          <cell r="J899">
            <v>5</v>
          </cell>
          <cell r="K899">
            <v>0</v>
          </cell>
          <cell r="L899">
            <v>0</v>
          </cell>
          <cell r="M899"/>
        </row>
        <row r="900">
          <cell r="A900" t="str">
            <v>52_5_9_3</v>
          </cell>
          <cell r="B900">
            <v>11</v>
          </cell>
          <cell r="C900">
            <v>52</v>
          </cell>
          <cell r="D900">
            <v>95</v>
          </cell>
          <cell r="E900" t="str">
            <v>5</v>
          </cell>
          <cell r="F900">
            <v>9</v>
          </cell>
          <cell r="G900">
            <v>3</v>
          </cell>
          <cell r="H900">
            <v>0.42</v>
          </cell>
          <cell r="I900">
            <v>95.03</v>
          </cell>
          <cell r="J900">
            <v>10</v>
          </cell>
          <cell r="K900">
            <v>4.2</v>
          </cell>
          <cell r="L900">
            <v>0.32558139534883723</v>
          </cell>
          <cell r="M900"/>
        </row>
        <row r="901">
          <cell r="A901" t="str">
            <v>52_5_9_4</v>
          </cell>
          <cell r="B901">
            <v>11</v>
          </cell>
          <cell r="C901">
            <v>52</v>
          </cell>
          <cell r="D901">
            <v>95</v>
          </cell>
          <cell r="E901" t="str">
            <v>5</v>
          </cell>
          <cell r="F901">
            <v>9</v>
          </cell>
          <cell r="G901">
            <v>4</v>
          </cell>
          <cell r="H901">
            <v>0.57999999999999996</v>
          </cell>
          <cell r="I901">
            <v>95.04</v>
          </cell>
          <cell r="J901">
            <v>15</v>
          </cell>
          <cell r="K901">
            <v>8.6999999999999993</v>
          </cell>
          <cell r="L901">
            <v>0.67441860465116277</v>
          </cell>
          <cell r="M901"/>
        </row>
        <row r="902">
          <cell r="A902" t="str">
            <v>52_5_9_5</v>
          </cell>
          <cell r="B902">
            <v>11</v>
          </cell>
          <cell r="C902">
            <v>52</v>
          </cell>
          <cell r="D902">
            <v>95</v>
          </cell>
          <cell r="E902" t="str">
            <v>5</v>
          </cell>
          <cell r="F902">
            <v>9</v>
          </cell>
          <cell r="G902">
            <v>5</v>
          </cell>
          <cell r="H902">
            <v>0</v>
          </cell>
          <cell r="I902">
            <v>95.05</v>
          </cell>
          <cell r="J902">
            <v>20</v>
          </cell>
          <cell r="K902">
            <v>0</v>
          </cell>
          <cell r="L902">
            <v>0</v>
          </cell>
          <cell r="M902"/>
        </row>
        <row r="903">
          <cell r="A903" t="str">
            <v>52_5_9_6</v>
          </cell>
          <cell r="B903">
            <v>11</v>
          </cell>
          <cell r="C903">
            <v>52</v>
          </cell>
          <cell r="D903">
            <v>95</v>
          </cell>
          <cell r="E903" t="str">
            <v>5</v>
          </cell>
          <cell r="F903">
            <v>9</v>
          </cell>
          <cell r="G903">
            <v>6</v>
          </cell>
          <cell r="H903">
            <v>0</v>
          </cell>
          <cell r="I903">
            <v>95.06</v>
          </cell>
          <cell r="J903">
            <v>25</v>
          </cell>
          <cell r="K903">
            <v>0</v>
          </cell>
          <cell r="L903">
            <v>0</v>
          </cell>
          <cell r="M903"/>
        </row>
        <row r="904">
          <cell r="A904" t="str">
            <v>52_5_9_7</v>
          </cell>
          <cell r="B904">
            <v>11</v>
          </cell>
          <cell r="C904">
            <v>52</v>
          </cell>
          <cell r="D904">
            <v>95</v>
          </cell>
          <cell r="E904" t="str">
            <v>5</v>
          </cell>
          <cell r="F904">
            <v>9</v>
          </cell>
          <cell r="G904">
            <v>7</v>
          </cell>
          <cell r="H904">
            <v>0</v>
          </cell>
          <cell r="I904">
            <v>95.07</v>
          </cell>
          <cell r="J904">
            <v>30</v>
          </cell>
          <cell r="K904">
            <v>0</v>
          </cell>
          <cell r="L904">
            <v>0</v>
          </cell>
          <cell r="M904"/>
        </row>
        <row r="905">
          <cell r="A905" t="str">
            <v>52_5_9_8</v>
          </cell>
          <cell r="B905">
            <v>11</v>
          </cell>
          <cell r="C905">
            <v>52</v>
          </cell>
          <cell r="D905">
            <v>95</v>
          </cell>
          <cell r="E905" t="str">
            <v>5</v>
          </cell>
          <cell r="F905">
            <v>9</v>
          </cell>
          <cell r="G905">
            <v>8</v>
          </cell>
          <cell r="H905">
            <v>0</v>
          </cell>
          <cell r="I905">
            <v>95.08</v>
          </cell>
          <cell r="J905">
            <v>35</v>
          </cell>
          <cell r="K905">
            <v>0</v>
          </cell>
          <cell r="L905">
            <v>0</v>
          </cell>
          <cell r="M905"/>
        </row>
        <row r="906">
          <cell r="A906" t="str">
            <v>52_5_9_9</v>
          </cell>
          <cell r="B906">
            <v>11</v>
          </cell>
          <cell r="C906">
            <v>52</v>
          </cell>
          <cell r="D906">
            <v>95</v>
          </cell>
          <cell r="E906" t="str">
            <v>5</v>
          </cell>
          <cell r="F906">
            <v>9</v>
          </cell>
          <cell r="G906">
            <v>9</v>
          </cell>
          <cell r="H906">
            <v>0</v>
          </cell>
          <cell r="I906">
            <v>95.09</v>
          </cell>
          <cell r="J906">
            <v>40</v>
          </cell>
          <cell r="K906">
            <v>0</v>
          </cell>
          <cell r="L906">
            <v>0</v>
          </cell>
          <cell r="M906"/>
        </row>
        <row r="907">
          <cell r="A907" t="str">
            <v>52_5_9_10</v>
          </cell>
          <cell r="B907">
            <v>11</v>
          </cell>
          <cell r="C907">
            <v>52</v>
          </cell>
          <cell r="D907">
            <v>95</v>
          </cell>
          <cell r="E907" t="str">
            <v>5</v>
          </cell>
          <cell r="F907">
            <v>9</v>
          </cell>
          <cell r="G907">
            <v>10</v>
          </cell>
          <cell r="H907">
            <v>0</v>
          </cell>
          <cell r="I907">
            <v>95.1</v>
          </cell>
          <cell r="J907">
            <v>45</v>
          </cell>
          <cell r="K907">
            <v>0</v>
          </cell>
          <cell r="L907">
            <v>0</v>
          </cell>
          <cell r="M907"/>
        </row>
        <row r="908">
          <cell r="A908" t="str">
            <v>52_5_9_11</v>
          </cell>
          <cell r="B908">
            <v>11</v>
          </cell>
          <cell r="C908">
            <v>52</v>
          </cell>
          <cell r="D908">
            <v>95</v>
          </cell>
          <cell r="E908" t="str">
            <v>5</v>
          </cell>
          <cell r="F908">
            <v>9</v>
          </cell>
          <cell r="G908">
            <v>11</v>
          </cell>
          <cell r="H908">
            <v>0</v>
          </cell>
          <cell r="I908">
            <v>95.11</v>
          </cell>
          <cell r="J908">
            <v>50</v>
          </cell>
          <cell r="K908">
            <v>0</v>
          </cell>
          <cell r="L908">
            <v>0</v>
          </cell>
          <cell r="M908"/>
        </row>
        <row r="909">
          <cell r="A909" t="str">
            <v>52_5_9_12</v>
          </cell>
          <cell r="B909">
            <v>11</v>
          </cell>
          <cell r="C909">
            <v>52</v>
          </cell>
          <cell r="D909">
            <v>95</v>
          </cell>
          <cell r="E909" t="str">
            <v>5</v>
          </cell>
          <cell r="F909">
            <v>9</v>
          </cell>
          <cell r="G909">
            <v>12</v>
          </cell>
          <cell r="H909">
            <v>0</v>
          </cell>
          <cell r="I909">
            <v>95.12</v>
          </cell>
          <cell r="J909">
            <v>55</v>
          </cell>
          <cell r="K909">
            <v>0</v>
          </cell>
          <cell r="L909">
            <v>0</v>
          </cell>
          <cell r="M909"/>
        </row>
        <row r="910">
          <cell r="A910" t="str">
            <v>52_5_9_13</v>
          </cell>
          <cell r="B910">
            <v>11</v>
          </cell>
          <cell r="C910">
            <v>52</v>
          </cell>
          <cell r="D910">
            <v>95</v>
          </cell>
          <cell r="E910" t="str">
            <v>5</v>
          </cell>
          <cell r="F910">
            <v>9</v>
          </cell>
          <cell r="G910">
            <v>13</v>
          </cell>
          <cell r="H910">
            <v>0</v>
          </cell>
          <cell r="I910">
            <v>95.13</v>
          </cell>
          <cell r="J910">
            <v>60</v>
          </cell>
          <cell r="K910">
            <v>0</v>
          </cell>
          <cell r="L910">
            <v>0</v>
          </cell>
          <cell r="M910"/>
        </row>
        <row r="911">
          <cell r="A911" t="str">
            <v>52_5_9_14</v>
          </cell>
          <cell r="B911">
            <v>11</v>
          </cell>
          <cell r="C911">
            <v>52</v>
          </cell>
          <cell r="D911">
            <v>95</v>
          </cell>
          <cell r="E911" t="str">
            <v>5</v>
          </cell>
          <cell r="F911">
            <v>9</v>
          </cell>
          <cell r="G911">
            <v>14</v>
          </cell>
          <cell r="H911">
            <v>0</v>
          </cell>
          <cell r="I911">
            <v>95.14</v>
          </cell>
          <cell r="J911">
            <v>65</v>
          </cell>
          <cell r="K911">
            <v>0</v>
          </cell>
          <cell r="L911">
            <v>0</v>
          </cell>
          <cell r="M911"/>
        </row>
        <row r="912">
          <cell r="A912" t="str">
            <v>52_5_9_15</v>
          </cell>
          <cell r="B912">
            <v>11</v>
          </cell>
          <cell r="C912">
            <v>52</v>
          </cell>
          <cell r="D912">
            <v>95</v>
          </cell>
          <cell r="E912" t="str">
            <v>5</v>
          </cell>
          <cell r="F912">
            <v>9</v>
          </cell>
          <cell r="G912">
            <v>15</v>
          </cell>
          <cell r="H912">
            <v>0</v>
          </cell>
          <cell r="I912">
            <v>95.15</v>
          </cell>
          <cell r="J912">
            <v>70</v>
          </cell>
          <cell r="K912">
            <v>0</v>
          </cell>
          <cell r="L912">
            <v>0</v>
          </cell>
          <cell r="M912"/>
        </row>
        <row r="913">
          <cell r="A913" t="str">
            <v>52_5_9_16</v>
          </cell>
          <cell r="B913">
            <v>11</v>
          </cell>
          <cell r="C913">
            <v>52</v>
          </cell>
          <cell r="D913">
            <v>95</v>
          </cell>
          <cell r="E913" t="str">
            <v>5</v>
          </cell>
          <cell r="F913">
            <v>9</v>
          </cell>
          <cell r="G913">
            <v>16</v>
          </cell>
          <cell r="H913">
            <v>0</v>
          </cell>
          <cell r="I913">
            <v>95.16</v>
          </cell>
          <cell r="J913">
            <v>75</v>
          </cell>
          <cell r="K913">
            <v>0</v>
          </cell>
          <cell r="L913">
            <v>0</v>
          </cell>
          <cell r="M913">
            <v>1</v>
          </cell>
        </row>
        <row r="914">
          <cell r="A914" t="str">
            <v>52_5_10_1</v>
          </cell>
          <cell r="B914">
            <v>11</v>
          </cell>
          <cell r="C914">
            <v>52</v>
          </cell>
          <cell r="D914">
            <v>105</v>
          </cell>
          <cell r="E914" t="str">
            <v>5</v>
          </cell>
          <cell r="F914">
            <v>10</v>
          </cell>
          <cell r="G914">
            <v>1</v>
          </cell>
          <cell r="H914">
            <v>0</v>
          </cell>
          <cell r="I914">
            <v>105.01</v>
          </cell>
          <cell r="J914">
            <v>2.5</v>
          </cell>
          <cell r="K914">
            <v>0</v>
          </cell>
          <cell r="L914">
            <v>0</v>
          </cell>
        </row>
        <row r="915">
          <cell r="A915" t="str">
            <v>52_5_10_2</v>
          </cell>
          <cell r="B915">
            <v>11</v>
          </cell>
          <cell r="C915">
            <v>52</v>
          </cell>
          <cell r="D915">
            <v>105</v>
          </cell>
          <cell r="E915" t="str">
            <v>5</v>
          </cell>
          <cell r="F915">
            <v>10</v>
          </cell>
          <cell r="G915">
            <v>2</v>
          </cell>
          <cell r="H915">
            <v>0</v>
          </cell>
          <cell r="I915">
            <v>105.02</v>
          </cell>
          <cell r="J915">
            <v>5</v>
          </cell>
          <cell r="K915">
            <v>0</v>
          </cell>
          <cell r="L915">
            <v>0</v>
          </cell>
          <cell r="M915"/>
        </row>
        <row r="916">
          <cell r="A916" t="str">
            <v>52_5_10_3</v>
          </cell>
          <cell r="B916">
            <v>11</v>
          </cell>
          <cell r="C916">
            <v>52</v>
          </cell>
          <cell r="D916">
            <v>105</v>
          </cell>
          <cell r="E916" t="str">
            <v>5</v>
          </cell>
          <cell r="F916">
            <v>10</v>
          </cell>
          <cell r="G916">
            <v>3</v>
          </cell>
          <cell r="H916">
            <v>0.42</v>
          </cell>
          <cell r="I916">
            <v>105.03</v>
          </cell>
          <cell r="J916">
            <v>10</v>
          </cell>
          <cell r="K916">
            <v>4.2</v>
          </cell>
          <cell r="L916">
            <v>0.32558139534883723</v>
          </cell>
          <cell r="M916"/>
        </row>
        <row r="917">
          <cell r="A917" t="str">
            <v>52_5_10_4</v>
          </cell>
          <cell r="B917">
            <v>11</v>
          </cell>
          <cell r="C917">
            <v>52</v>
          </cell>
          <cell r="D917">
            <v>105</v>
          </cell>
          <cell r="E917" t="str">
            <v>5</v>
          </cell>
          <cell r="F917">
            <v>10</v>
          </cell>
          <cell r="G917">
            <v>4</v>
          </cell>
          <cell r="H917">
            <v>0.57999999999999996</v>
          </cell>
          <cell r="I917">
            <v>105.04</v>
          </cell>
          <cell r="J917">
            <v>15</v>
          </cell>
          <cell r="K917">
            <v>8.6999999999999993</v>
          </cell>
          <cell r="L917">
            <v>0.67441860465116277</v>
          </cell>
          <cell r="M917"/>
        </row>
        <row r="918">
          <cell r="A918" t="str">
            <v>52_5_10_5</v>
          </cell>
          <cell r="B918">
            <v>11</v>
          </cell>
          <cell r="C918">
            <v>52</v>
          </cell>
          <cell r="D918">
            <v>105</v>
          </cell>
          <cell r="E918" t="str">
            <v>5</v>
          </cell>
          <cell r="F918">
            <v>10</v>
          </cell>
          <cell r="G918">
            <v>5</v>
          </cell>
          <cell r="H918">
            <v>0</v>
          </cell>
          <cell r="I918">
            <v>105.05</v>
          </cell>
          <cell r="J918">
            <v>20</v>
          </cell>
          <cell r="K918">
            <v>0</v>
          </cell>
          <cell r="L918">
            <v>0</v>
          </cell>
          <cell r="M918"/>
        </row>
        <row r="919">
          <cell r="A919" t="str">
            <v>52_5_10_6</v>
          </cell>
          <cell r="B919">
            <v>11</v>
          </cell>
          <cell r="C919">
            <v>52</v>
          </cell>
          <cell r="D919">
            <v>105</v>
          </cell>
          <cell r="E919" t="str">
            <v>5</v>
          </cell>
          <cell r="F919">
            <v>10</v>
          </cell>
          <cell r="G919">
            <v>6</v>
          </cell>
          <cell r="H919">
            <v>0</v>
          </cell>
          <cell r="I919">
            <v>105.06</v>
          </cell>
          <cell r="J919">
            <v>25</v>
          </cell>
          <cell r="K919">
            <v>0</v>
          </cell>
          <cell r="L919">
            <v>0</v>
          </cell>
          <cell r="M919"/>
        </row>
        <row r="920">
          <cell r="A920" t="str">
            <v>52_5_10_7</v>
          </cell>
          <cell r="B920">
            <v>11</v>
          </cell>
          <cell r="C920">
            <v>52</v>
          </cell>
          <cell r="D920">
            <v>105</v>
          </cell>
          <cell r="E920" t="str">
            <v>5</v>
          </cell>
          <cell r="F920">
            <v>10</v>
          </cell>
          <cell r="G920">
            <v>7</v>
          </cell>
          <cell r="H920">
            <v>0</v>
          </cell>
          <cell r="I920">
            <v>105.07</v>
          </cell>
          <cell r="J920">
            <v>30</v>
          </cell>
          <cell r="K920">
            <v>0</v>
          </cell>
          <cell r="L920">
            <v>0</v>
          </cell>
          <cell r="M920"/>
        </row>
        <row r="921">
          <cell r="A921" t="str">
            <v>52_5_10_8</v>
          </cell>
          <cell r="B921">
            <v>11</v>
          </cell>
          <cell r="C921">
            <v>52</v>
          </cell>
          <cell r="D921">
            <v>105</v>
          </cell>
          <cell r="E921" t="str">
            <v>5</v>
          </cell>
          <cell r="F921">
            <v>10</v>
          </cell>
          <cell r="G921">
            <v>8</v>
          </cell>
          <cell r="H921">
            <v>0</v>
          </cell>
          <cell r="I921">
            <v>105.08</v>
          </cell>
          <cell r="J921">
            <v>35</v>
          </cell>
          <cell r="K921">
            <v>0</v>
          </cell>
          <cell r="L921">
            <v>0</v>
          </cell>
          <cell r="M921"/>
        </row>
        <row r="922">
          <cell r="A922" t="str">
            <v>52_5_10_9</v>
          </cell>
          <cell r="B922">
            <v>11</v>
          </cell>
          <cell r="C922">
            <v>52</v>
          </cell>
          <cell r="D922">
            <v>105</v>
          </cell>
          <cell r="E922" t="str">
            <v>5</v>
          </cell>
          <cell r="F922">
            <v>10</v>
          </cell>
          <cell r="G922">
            <v>9</v>
          </cell>
          <cell r="H922">
            <v>0</v>
          </cell>
          <cell r="I922">
            <v>105.09</v>
          </cell>
          <cell r="J922">
            <v>40</v>
          </cell>
          <cell r="K922">
            <v>0</v>
          </cell>
          <cell r="L922">
            <v>0</v>
          </cell>
          <cell r="M922"/>
        </row>
        <row r="923">
          <cell r="A923" t="str">
            <v>52_5_10_10</v>
          </cell>
          <cell r="B923">
            <v>11</v>
          </cell>
          <cell r="C923">
            <v>52</v>
          </cell>
          <cell r="D923">
            <v>105</v>
          </cell>
          <cell r="E923" t="str">
            <v>5</v>
          </cell>
          <cell r="F923">
            <v>10</v>
          </cell>
          <cell r="G923">
            <v>10</v>
          </cell>
          <cell r="H923">
            <v>0</v>
          </cell>
          <cell r="I923">
            <v>105.1</v>
          </cell>
          <cell r="J923">
            <v>45</v>
          </cell>
          <cell r="K923">
            <v>0</v>
          </cell>
          <cell r="L923">
            <v>0</v>
          </cell>
          <cell r="M923"/>
        </row>
        <row r="924">
          <cell r="A924" t="str">
            <v>52_5_10_11</v>
          </cell>
          <cell r="B924">
            <v>11</v>
          </cell>
          <cell r="C924">
            <v>52</v>
          </cell>
          <cell r="D924">
            <v>105</v>
          </cell>
          <cell r="E924" t="str">
            <v>5</v>
          </cell>
          <cell r="F924">
            <v>10</v>
          </cell>
          <cell r="G924">
            <v>11</v>
          </cell>
          <cell r="H924">
            <v>0</v>
          </cell>
          <cell r="I924">
            <v>105.11</v>
          </cell>
          <cell r="J924">
            <v>50</v>
          </cell>
          <cell r="K924">
            <v>0</v>
          </cell>
          <cell r="L924">
            <v>0</v>
          </cell>
          <cell r="M924"/>
        </row>
        <row r="925">
          <cell r="A925" t="str">
            <v>52_5_10_12</v>
          </cell>
          <cell r="B925">
            <v>11</v>
          </cell>
          <cell r="C925">
            <v>52</v>
          </cell>
          <cell r="D925">
            <v>105</v>
          </cell>
          <cell r="E925" t="str">
            <v>5</v>
          </cell>
          <cell r="F925">
            <v>10</v>
          </cell>
          <cell r="G925">
            <v>12</v>
          </cell>
          <cell r="H925">
            <v>0</v>
          </cell>
          <cell r="I925">
            <v>105.12</v>
          </cell>
          <cell r="J925">
            <v>55</v>
          </cell>
          <cell r="K925">
            <v>0</v>
          </cell>
          <cell r="L925">
            <v>0</v>
          </cell>
          <cell r="M925"/>
        </row>
        <row r="926">
          <cell r="A926" t="str">
            <v>52_5_10_13</v>
          </cell>
          <cell r="B926">
            <v>11</v>
          </cell>
          <cell r="C926">
            <v>52</v>
          </cell>
          <cell r="D926">
            <v>105</v>
          </cell>
          <cell r="E926" t="str">
            <v>5</v>
          </cell>
          <cell r="F926">
            <v>10</v>
          </cell>
          <cell r="G926">
            <v>13</v>
          </cell>
          <cell r="H926">
            <v>0</v>
          </cell>
          <cell r="I926">
            <v>105.13</v>
          </cell>
          <cell r="J926">
            <v>60</v>
          </cell>
          <cell r="K926">
            <v>0</v>
          </cell>
          <cell r="L926">
            <v>0</v>
          </cell>
          <cell r="M926"/>
        </row>
        <row r="927">
          <cell r="A927" t="str">
            <v>52_5_10_14</v>
          </cell>
          <cell r="B927">
            <v>11</v>
          </cell>
          <cell r="C927">
            <v>52</v>
          </cell>
          <cell r="D927">
            <v>105</v>
          </cell>
          <cell r="E927" t="str">
            <v>5</v>
          </cell>
          <cell r="F927">
            <v>10</v>
          </cell>
          <cell r="G927">
            <v>14</v>
          </cell>
          <cell r="H927">
            <v>0</v>
          </cell>
          <cell r="I927">
            <v>105.14</v>
          </cell>
          <cell r="J927">
            <v>65</v>
          </cell>
          <cell r="K927">
            <v>0</v>
          </cell>
          <cell r="L927">
            <v>0</v>
          </cell>
          <cell r="M927"/>
        </row>
        <row r="928">
          <cell r="A928" t="str">
            <v>52_5_10_15</v>
          </cell>
          <cell r="B928">
            <v>11</v>
          </cell>
          <cell r="C928">
            <v>52</v>
          </cell>
          <cell r="D928">
            <v>105</v>
          </cell>
          <cell r="E928" t="str">
            <v>5</v>
          </cell>
          <cell r="F928">
            <v>10</v>
          </cell>
          <cell r="G928">
            <v>15</v>
          </cell>
          <cell r="H928">
            <v>0</v>
          </cell>
          <cell r="I928">
            <v>105.15</v>
          </cell>
          <cell r="J928">
            <v>70</v>
          </cell>
          <cell r="K928">
            <v>0</v>
          </cell>
          <cell r="L928">
            <v>0</v>
          </cell>
          <cell r="M928"/>
        </row>
        <row r="929">
          <cell r="A929" t="str">
            <v>52_5_10_16</v>
          </cell>
          <cell r="B929">
            <v>11</v>
          </cell>
          <cell r="C929">
            <v>52</v>
          </cell>
          <cell r="D929">
            <v>105</v>
          </cell>
          <cell r="E929" t="str">
            <v>5</v>
          </cell>
          <cell r="F929">
            <v>10</v>
          </cell>
          <cell r="G929">
            <v>16</v>
          </cell>
          <cell r="H929">
            <v>0</v>
          </cell>
          <cell r="I929">
            <v>105.16</v>
          </cell>
          <cell r="J929">
            <v>75</v>
          </cell>
          <cell r="K929">
            <v>0</v>
          </cell>
          <cell r="L929">
            <v>0</v>
          </cell>
          <cell r="M929">
            <v>1</v>
          </cell>
        </row>
        <row r="930">
          <cell r="A930" t="str">
            <v>52_5_11_1</v>
          </cell>
          <cell r="B930">
            <v>11</v>
          </cell>
          <cell r="C930">
            <v>52</v>
          </cell>
          <cell r="D930">
            <v>115</v>
          </cell>
          <cell r="E930" t="str">
            <v>5</v>
          </cell>
          <cell r="F930">
            <v>11</v>
          </cell>
          <cell r="G930">
            <v>1</v>
          </cell>
          <cell r="H930">
            <v>0</v>
          </cell>
          <cell r="I930">
            <v>115.01</v>
          </cell>
          <cell r="J930">
            <v>2.5</v>
          </cell>
          <cell r="K930">
            <v>0</v>
          </cell>
          <cell r="L930">
            <v>0</v>
          </cell>
        </row>
        <row r="931">
          <cell r="A931" t="str">
            <v>52_5_11_2</v>
          </cell>
          <cell r="B931">
            <v>11</v>
          </cell>
          <cell r="C931">
            <v>52</v>
          </cell>
          <cell r="D931">
            <v>115</v>
          </cell>
          <cell r="E931" t="str">
            <v>5</v>
          </cell>
          <cell r="F931">
            <v>11</v>
          </cell>
          <cell r="G931">
            <v>2</v>
          </cell>
          <cell r="H931">
            <v>0</v>
          </cell>
          <cell r="I931">
            <v>115.02</v>
          </cell>
          <cell r="J931">
            <v>5</v>
          </cell>
          <cell r="K931">
            <v>0</v>
          </cell>
          <cell r="L931">
            <v>0</v>
          </cell>
          <cell r="M931"/>
        </row>
        <row r="932">
          <cell r="A932" t="str">
            <v>52_5_11_3</v>
          </cell>
          <cell r="B932">
            <v>11</v>
          </cell>
          <cell r="C932">
            <v>52</v>
          </cell>
          <cell r="D932">
            <v>115</v>
          </cell>
          <cell r="E932" t="str">
            <v>5</v>
          </cell>
          <cell r="F932">
            <v>11</v>
          </cell>
          <cell r="G932">
            <v>3</v>
          </cell>
          <cell r="H932">
            <v>0.42</v>
          </cell>
          <cell r="I932">
            <v>115.03</v>
          </cell>
          <cell r="J932">
            <v>10</v>
          </cell>
          <cell r="K932">
            <v>4.2</v>
          </cell>
          <cell r="L932">
            <v>0.32558139534883723</v>
          </cell>
          <cell r="M932"/>
        </row>
        <row r="933">
          <cell r="A933" t="str">
            <v>52_5_11_4</v>
          </cell>
          <cell r="B933">
            <v>11</v>
          </cell>
          <cell r="C933">
            <v>52</v>
          </cell>
          <cell r="D933">
            <v>115</v>
          </cell>
          <cell r="E933" t="str">
            <v>5</v>
          </cell>
          <cell r="F933">
            <v>11</v>
          </cell>
          <cell r="G933">
            <v>4</v>
          </cell>
          <cell r="H933">
            <v>0.57999999999999996</v>
          </cell>
          <cell r="I933">
            <v>115.04</v>
          </cell>
          <cell r="J933">
            <v>15</v>
          </cell>
          <cell r="K933">
            <v>8.6999999999999993</v>
          </cell>
          <cell r="L933">
            <v>0.67441860465116277</v>
          </cell>
          <cell r="M933"/>
        </row>
        <row r="934">
          <cell r="A934" t="str">
            <v>52_5_11_5</v>
          </cell>
          <cell r="B934">
            <v>11</v>
          </cell>
          <cell r="C934">
            <v>52</v>
          </cell>
          <cell r="D934">
            <v>115</v>
          </cell>
          <cell r="E934" t="str">
            <v>5</v>
          </cell>
          <cell r="F934">
            <v>11</v>
          </cell>
          <cell r="G934">
            <v>5</v>
          </cell>
          <cell r="H934">
            <v>0</v>
          </cell>
          <cell r="I934">
            <v>115.05</v>
          </cell>
          <cell r="J934">
            <v>20</v>
          </cell>
          <cell r="K934">
            <v>0</v>
          </cell>
          <cell r="L934">
            <v>0</v>
          </cell>
          <cell r="M934"/>
        </row>
        <row r="935">
          <cell r="A935" t="str">
            <v>52_5_11_6</v>
          </cell>
          <cell r="B935">
            <v>11</v>
          </cell>
          <cell r="C935">
            <v>52</v>
          </cell>
          <cell r="D935">
            <v>115</v>
          </cell>
          <cell r="E935" t="str">
            <v>5</v>
          </cell>
          <cell r="F935">
            <v>11</v>
          </cell>
          <cell r="G935">
            <v>6</v>
          </cell>
          <cell r="H935">
            <v>0</v>
          </cell>
          <cell r="I935">
            <v>115.06</v>
          </cell>
          <cell r="J935">
            <v>25</v>
          </cell>
          <cell r="K935">
            <v>0</v>
          </cell>
          <cell r="L935">
            <v>0</v>
          </cell>
          <cell r="M935"/>
        </row>
        <row r="936">
          <cell r="A936" t="str">
            <v>52_5_11_7</v>
          </cell>
          <cell r="B936">
            <v>11</v>
          </cell>
          <cell r="C936">
            <v>52</v>
          </cell>
          <cell r="D936">
            <v>115</v>
          </cell>
          <cell r="E936" t="str">
            <v>5</v>
          </cell>
          <cell r="F936">
            <v>11</v>
          </cell>
          <cell r="G936">
            <v>7</v>
          </cell>
          <cell r="H936">
            <v>0</v>
          </cell>
          <cell r="I936">
            <v>115.07</v>
          </cell>
          <cell r="J936">
            <v>30</v>
          </cell>
          <cell r="K936">
            <v>0</v>
          </cell>
          <cell r="L936">
            <v>0</v>
          </cell>
          <cell r="M936"/>
        </row>
        <row r="937">
          <cell r="A937" t="str">
            <v>52_5_11_8</v>
          </cell>
          <cell r="B937">
            <v>11</v>
          </cell>
          <cell r="C937">
            <v>52</v>
          </cell>
          <cell r="D937">
            <v>115</v>
          </cell>
          <cell r="E937" t="str">
            <v>5</v>
          </cell>
          <cell r="F937">
            <v>11</v>
          </cell>
          <cell r="G937">
            <v>8</v>
          </cell>
          <cell r="H937">
            <v>0</v>
          </cell>
          <cell r="I937">
            <v>115.08</v>
          </cell>
          <cell r="J937">
            <v>35</v>
          </cell>
          <cell r="K937">
            <v>0</v>
          </cell>
          <cell r="L937">
            <v>0</v>
          </cell>
          <cell r="M937"/>
        </row>
        <row r="938">
          <cell r="A938" t="str">
            <v>52_5_11_9</v>
          </cell>
          <cell r="B938">
            <v>11</v>
          </cell>
          <cell r="C938">
            <v>52</v>
          </cell>
          <cell r="D938">
            <v>115</v>
          </cell>
          <cell r="E938" t="str">
            <v>5</v>
          </cell>
          <cell r="F938">
            <v>11</v>
          </cell>
          <cell r="G938">
            <v>9</v>
          </cell>
          <cell r="H938">
            <v>0</v>
          </cell>
          <cell r="I938">
            <v>115.09</v>
          </cell>
          <cell r="J938">
            <v>40</v>
          </cell>
          <cell r="K938">
            <v>0</v>
          </cell>
          <cell r="L938">
            <v>0</v>
          </cell>
          <cell r="M938"/>
        </row>
        <row r="939">
          <cell r="A939" t="str">
            <v>52_5_11_10</v>
          </cell>
          <cell r="B939">
            <v>11</v>
          </cell>
          <cell r="C939">
            <v>52</v>
          </cell>
          <cell r="D939">
            <v>115</v>
          </cell>
          <cell r="E939" t="str">
            <v>5</v>
          </cell>
          <cell r="F939">
            <v>11</v>
          </cell>
          <cell r="G939">
            <v>10</v>
          </cell>
          <cell r="H939">
            <v>0</v>
          </cell>
          <cell r="I939">
            <v>115.1</v>
          </cell>
          <cell r="J939">
            <v>45</v>
          </cell>
          <cell r="K939">
            <v>0</v>
          </cell>
          <cell r="L939">
            <v>0</v>
          </cell>
          <cell r="M939"/>
        </row>
        <row r="940">
          <cell r="A940" t="str">
            <v>52_5_11_11</v>
          </cell>
          <cell r="B940">
            <v>11</v>
          </cell>
          <cell r="C940">
            <v>52</v>
          </cell>
          <cell r="D940">
            <v>115</v>
          </cell>
          <cell r="E940" t="str">
            <v>5</v>
          </cell>
          <cell r="F940">
            <v>11</v>
          </cell>
          <cell r="G940">
            <v>11</v>
          </cell>
          <cell r="H940">
            <v>0</v>
          </cell>
          <cell r="I940">
            <v>115.11</v>
          </cell>
          <cell r="J940">
            <v>50</v>
          </cell>
          <cell r="K940">
            <v>0</v>
          </cell>
          <cell r="L940">
            <v>0</v>
          </cell>
          <cell r="M940"/>
        </row>
        <row r="941">
          <cell r="A941" t="str">
            <v>52_5_11_12</v>
          </cell>
          <cell r="B941">
            <v>11</v>
          </cell>
          <cell r="C941">
            <v>52</v>
          </cell>
          <cell r="D941">
            <v>115</v>
          </cell>
          <cell r="E941" t="str">
            <v>5</v>
          </cell>
          <cell r="F941">
            <v>11</v>
          </cell>
          <cell r="G941">
            <v>12</v>
          </cell>
          <cell r="H941">
            <v>0</v>
          </cell>
          <cell r="I941">
            <v>115.12</v>
          </cell>
          <cell r="J941">
            <v>55</v>
          </cell>
          <cell r="K941">
            <v>0</v>
          </cell>
          <cell r="L941">
            <v>0</v>
          </cell>
          <cell r="M941"/>
        </row>
        <row r="942">
          <cell r="A942" t="str">
            <v>52_5_11_13</v>
          </cell>
          <cell r="B942">
            <v>11</v>
          </cell>
          <cell r="C942">
            <v>52</v>
          </cell>
          <cell r="D942">
            <v>115</v>
          </cell>
          <cell r="E942" t="str">
            <v>5</v>
          </cell>
          <cell r="F942">
            <v>11</v>
          </cell>
          <cell r="G942">
            <v>13</v>
          </cell>
          <cell r="H942">
            <v>0</v>
          </cell>
          <cell r="I942">
            <v>115.13</v>
          </cell>
          <cell r="J942">
            <v>60</v>
          </cell>
          <cell r="K942">
            <v>0</v>
          </cell>
          <cell r="L942">
            <v>0</v>
          </cell>
          <cell r="M942"/>
        </row>
        <row r="943">
          <cell r="A943" t="str">
            <v>52_5_11_14</v>
          </cell>
          <cell r="B943">
            <v>11</v>
          </cell>
          <cell r="C943">
            <v>52</v>
          </cell>
          <cell r="D943">
            <v>115</v>
          </cell>
          <cell r="E943" t="str">
            <v>5</v>
          </cell>
          <cell r="F943">
            <v>11</v>
          </cell>
          <cell r="G943">
            <v>14</v>
          </cell>
          <cell r="H943">
            <v>0</v>
          </cell>
          <cell r="I943">
            <v>115.14</v>
          </cell>
          <cell r="J943">
            <v>65</v>
          </cell>
          <cell r="K943">
            <v>0</v>
          </cell>
          <cell r="L943">
            <v>0</v>
          </cell>
          <cell r="M943"/>
        </row>
        <row r="944">
          <cell r="A944" t="str">
            <v>52_5_11_15</v>
          </cell>
          <cell r="B944">
            <v>11</v>
          </cell>
          <cell r="C944">
            <v>52</v>
          </cell>
          <cell r="D944">
            <v>115</v>
          </cell>
          <cell r="E944" t="str">
            <v>5</v>
          </cell>
          <cell r="F944">
            <v>11</v>
          </cell>
          <cell r="G944">
            <v>15</v>
          </cell>
          <cell r="H944">
            <v>0</v>
          </cell>
          <cell r="I944">
            <v>115.15</v>
          </cell>
          <cell r="J944">
            <v>70</v>
          </cell>
          <cell r="K944">
            <v>0</v>
          </cell>
          <cell r="L944">
            <v>0</v>
          </cell>
          <cell r="M944"/>
        </row>
        <row r="945">
          <cell r="A945" t="str">
            <v>52_5_11_16</v>
          </cell>
          <cell r="B945">
            <v>11</v>
          </cell>
          <cell r="C945">
            <v>52</v>
          </cell>
          <cell r="D945">
            <v>115</v>
          </cell>
          <cell r="E945" t="str">
            <v>5</v>
          </cell>
          <cell r="F945">
            <v>11</v>
          </cell>
          <cell r="G945">
            <v>16</v>
          </cell>
          <cell r="H945">
            <v>0</v>
          </cell>
          <cell r="I945">
            <v>115.16</v>
          </cell>
          <cell r="J945">
            <v>75</v>
          </cell>
          <cell r="K945">
            <v>0</v>
          </cell>
          <cell r="L945">
            <v>0</v>
          </cell>
          <cell r="M945">
            <v>1</v>
          </cell>
        </row>
        <row r="946">
          <cell r="A946" t="str">
            <v>52_5_12_1</v>
          </cell>
          <cell r="B946">
            <v>11</v>
          </cell>
          <cell r="C946">
            <v>52</v>
          </cell>
          <cell r="D946">
            <v>125</v>
          </cell>
          <cell r="E946" t="str">
            <v>5</v>
          </cell>
          <cell r="F946">
            <v>12</v>
          </cell>
          <cell r="G946">
            <v>1</v>
          </cell>
          <cell r="H946">
            <v>0</v>
          </cell>
          <cell r="I946">
            <v>125.01</v>
          </cell>
          <cell r="J946">
            <v>2.5</v>
          </cell>
          <cell r="K946">
            <v>0</v>
          </cell>
          <cell r="L946">
            <v>0</v>
          </cell>
        </row>
        <row r="947">
          <cell r="A947" t="str">
            <v>52_5_12_2</v>
          </cell>
          <cell r="B947">
            <v>11</v>
          </cell>
          <cell r="C947">
            <v>52</v>
          </cell>
          <cell r="D947">
            <v>125</v>
          </cell>
          <cell r="E947" t="str">
            <v>5</v>
          </cell>
          <cell r="F947">
            <v>12</v>
          </cell>
          <cell r="G947">
            <v>2</v>
          </cell>
          <cell r="H947">
            <v>0</v>
          </cell>
          <cell r="I947">
            <v>125.02</v>
          </cell>
          <cell r="J947">
            <v>5</v>
          </cell>
          <cell r="K947">
            <v>0</v>
          </cell>
          <cell r="L947">
            <v>0</v>
          </cell>
          <cell r="M947"/>
        </row>
        <row r="948">
          <cell r="A948" t="str">
            <v>52_5_12_3</v>
          </cell>
          <cell r="B948">
            <v>11</v>
          </cell>
          <cell r="C948">
            <v>52</v>
          </cell>
          <cell r="D948">
            <v>125</v>
          </cell>
          <cell r="E948" t="str">
            <v>5</v>
          </cell>
          <cell r="F948">
            <v>12</v>
          </cell>
          <cell r="G948">
            <v>3</v>
          </cell>
          <cell r="H948">
            <v>0.42</v>
          </cell>
          <cell r="I948">
            <v>125.03</v>
          </cell>
          <cell r="J948">
            <v>10</v>
          </cell>
          <cell r="K948">
            <v>4.2</v>
          </cell>
          <cell r="L948">
            <v>0.32558139534883723</v>
          </cell>
          <cell r="M948"/>
        </row>
        <row r="949">
          <cell r="A949" t="str">
            <v>52_5_12_4</v>
          </cell>
          <cell r="B949">
            <v>11</v>
          </cell>
          <cell r="C949">
            <v>52</v>
          </cell>
          <cell r="D949">
            <v>125</v>
          </cell>
          <cell r="E949" t="str">
            <v>5</v>
          </cell>
          <cell r="F949">
            <v>12</v>
          </cell>
          <cell r="G949">
            <v>4</v>
          </cell>
          <cell r="H949">
            <v>0.57999999999999996</v>
          </cell>
          <cell r="I949">
            <v>125.04</v>
          </cell>
          <cell r="J949">
            <v>15</v>
          </cell>
          <cell r="K949">
            <v>8.6999999999999993</v>
          </cell>
          <cell r="L949">
            <v>0.67441860465116277</v>
          </cell>
          <cell r="M949"/>
        </row>
        <row r="950">
          <cell r="A950" t="str">
            <v>52_5_12_5</v>
          </cell>
          <cell r="B950">
            <v>11</v>
          </cell>
          <cell r="C950">
            <v>52</v>
          </cell>
          <cell r="D950">
            <v>125</v>
          </cell>
          <cell r="E950" t="str">
            <v>5</v>
          </cell>
          <cell r="F950">
            <v>12</v>
          </cell>
          <cell r="G950">
            <v>5</v>
          </cell>
          <cell r="H950">
            <v>0</v>
          </cell>
          <cell r="I950">
            <v>125.05</v>
          </cell>
          <cell r="J950">
            <v>20</v>
          </cell>
          <cell r="K950">
            <v>0</v>
          </cell>
          <cell r="L950">
            <v>0</v>
          </cell>
          <cell r="M950"/>
        </row>
        <row r="951">
          <cell r="A951" t="str">
            <v>52_5_12_6</v>
          </cell>
          <cell r="B951">
            <v>11</v>
          </cell>
          <cell r="C951">
            <v>52</v>
          </cell>
          <cell r="D951">
            <v>125</v>
          </cell>
          <cell r="E951" t="str">
            <v>5</v>
          </cell>
          <cell r="F951">
            <v>12</v>
          </cell>
          <cell r="G951">
            <v>6</v>
          </cell>
          <cell r="H951">
            <v>0</v>
          </cell>
          <cell r="I951">
            <v>125.06</v>
          </cell>
          <cell r="J951">
            <v>25</v>
          </cell>
          <cell r="K951">
            <v>0</v>
          </cell>
          <cell r="L951">
            <v>0</v>
          </cell>
          <cell r="M951"/>
        </row>
        <row r="952">
          <cell r="A952" t="str">
            <v>52_5_12_7</v>
          </cell>
          <cell r="B952">
            <v>11</v>
          </cell>
          <cell r="C952">
            <v>52</v>
          </cell>
          <cell r="D952">
            <v>125</v>
          </cell>
          <cell r="E952" t="str">
            <v>5</v>
          </cell>
          <cell r="F952">
            <v>12</v>
          </cell>
          <cell r="G952">
            <v>7</v>
          </cell>
          <cell r="H952">
            <v>0</v>
          </cell>
          <cell r="I952">
            <v>125.07</v>
          </cell>
          <cell r="J952">
            <v>30</v>
          </cell>
          <cell r="K952">
            <v>0</v>
          </cell>
          <cell r="L952">
            <v>0</v>
          </cell>
          <cell r="M952"/>
        </row>
        <row r="953">
          <cell r="A953" t="str">
            <v>52_5_12_8</v>
          </cell>
          <cell r="B953">
            <v>11</v>
          </cell>
          <cell r="C953">
            <v>52</v>
          </cell>
          <cell r="D953">
            <v>125</v>
          </cell>
          <cell r="E953" t="str">
            <v>5</v>
          </cell>
          <cell r="F953">
            <v>12</v>
          </cell>
          <cell r="G953">
            <v>8</v>
          </cell>
          <cell r="H953">
            <v>0</v>
          </cell>
          <cell r="I953">
            <v>125.08</v>
          </cell>
          <cell r="J953">
            <v>35</v>
          </cell>
          <cell r="K953">
            <v>0</v>
          </cell>
          <cell r="L953">
            <v>0</v>
          </cell>
          <cell r="M953"/>
        </row>
        <row r="954">
          <cell r="A954" t="str">
            <v>52_5_12_9</v>
          </cell>
          <cell r="B954">
            <v>11</v>
          </cell>
          <cell r="C954">
            <v>52</v>
          </cell>
          <cell r="D954">
            <v>125</v>
          </cell>
          <cell r="E954" t="str">
            <v>5</v>
          </cell>
          <cell r="F954">
            <v>12</v>
          </cell>
          <cell r="G954">
            <v>9</v>
          </cell>
          <cell r="H954">
            <v>0</v>
          </cell>
          <cell r="I954">
            <v>125.09</v>
          </cell>
          <cell r="J954">
            <v>40</v>
          </cell>
          <cell r="K954">
            <v>0</v>
          </cell>
          <cell r="L954">
            <v>0</v>
          </cell>
          <cell r="M954"/>
        </row>
        <row r="955">
          <cell r="A955" t="str">
            <v>52_5_12_10</v>
          </cell>
          <cell r="B955">
            <v>11</v>
          </cell>
          <cell r="C955">
            <v>52</v>
          </cell>
          <cell r="D955">
            <v>125</v>
          </cell>
          <cell r="E955" t="str">
            <v>5</v>
          </cell>
          <cell r="F955">
            <v>12</v>
          </cell>
          <cell r="G955">
            <v>10</v>
          </cell>
          <cell r="H955">
            <v>0</v>
          </cell>
          <cell r="I955">
            <v>125.1</v>
          </cell>
          <cell r="J955">
            <v>45</v>
          </cell>
          <cell r="K955">
            <v>0</v>
          </cell>
          <cell r="L955">
            <v>0</v>
          </cell>
          <cell r="M955"/>
        </row>
        <row r="956">
          <cell r="A956" t="str">
            <v>52_5_12_11</v>
          </cell>
          <cell r="B956">
            <v>11</v>
          </cell>
          <cell r="C956">
            <v>52</v>
          </cell>
          <cell r="D956">
            <v>125</v>
          </cell>
          <cell r="E956" t="str">
            <v>5</v>
          </cell>
          <cell r="F956">
            <v>12</v>
          </cell>
          <cell r="G956">
            <v>11</v>
          </cell>
          <cell r="H956">
            <v>0</v>
          </cell>
          <cell r="I956">
            <v>125.11</v>
          </cell>
          <cell r="J956">
            <v>50</v>
          </cell>
          <cell r="K956">
            <v>0</v>
          </cell>
          <cell r="L956">
            <v>0</v>
          </cell>
          <cell r="M956"/>
        </row>
        <row r="957">
          <cell r="A957" t="str">
            <v>52_5_12_12</v>
          </cell>
          <cell r="B957">
            <v>11</v>
          </cell>
          <cell r="C957">
            <v>52</v>
          </cell>
          <cell r="D957">
            <v>125</v>
          </cell>
          <cell r="E957" t="str">
            <v>5</v>
          </cell>
          <cell r="F957">
            <v>12</v>
          </cell>
          <cell r="G957">
            <v>12</v>
          </cell>
          <cell r="H957">
            <v>0</v>
          </cell>
          <cell r="I957">
            <v>125.12</v>
          </cell>
          <cell r="J957">
            <v>55</v>
          </cell>
          <cell r="K957">
            <v>0</v>
          </cell>
          <cell r="L957">
            <v>0</v>
          </cell>
          <cell r="M957"/>
        </row>
        <row r="958">
          <cell r="A958" t="str">
            <v>52_5_12_13</v>
          </cell>
          <cell r="B958">
            <v>11</v>
          </cell>
          <cell r="C958">
            <v>52</v>
          </cell>
          <cell r="D958">
            <v>125</v>
          </cell>
          <cell r="E958" t="str">
            <v>5</v>
          </cell>
          <cell r="F958">
            <v>12</v>
          </cell>
          <cell r="G958">
            <v>13</v>
          </cell>
          <cell r="H958">
            <v>0</v>
          </cell>
          <cell r="I958">
            <v>125.13</v>
          </cell>
          <cell r="J958">
            <v>60</v>
          </cell>
          <cell r="K958">
            <v>0</v>
          </cell>
          <cell r="L958">
            <v>0</v>
          </cell>
          <cell r="M958"/>
        </row>
        <row r="959">
          <cell r="A959" t="str">
            <v>52_5_12_14</v>
          </cell>
          <cell r="B959">
            <v>11</v>
          </cell>
          <cell r="C959">
            <v>52</v>
          </cell>
          <cell r="D959">
            <v>125</v>
          </cell>
          <cell r="E959" t="str">
            <v>5</v>
          </cell>
          <cell r="F959">
            <v>12</v>
          </cell>
          <cell r="G959">
            <v>14</v>
          </cell>
          <cell r="H959">
            <v>0</v>
          </cell>
          <cell r="I959">
            <v>125.14</v>
          </cell>
          <cell r="J959">
            <v>65</v>
          </cell>
          <cell r="K959">
            <v>0</v>
          </cell>
          <cell r="L959">
            <v>0</v>
          </cell>
          <cell r="M959"/>
        </row>
        <row r="960">
          <cell r="A960" t="str">
            <v>52_5_12_15</v>
          </cell>
          <cell r="B960">
            <v>11</v>
          </cell>
          <cell r="C960">
            <v>52</v>
          </cell>
          <cell r="D960">
            <v>125</v>
          </cell>
          <cell r="E960" t="str">
            <v>5</v>
          </cell>
          <cell r="F960">
            <v>12</v>
          </cell>
          <cell r="G960">
            <v>15</v>
          </cell>
          <cell r="H960">
            <v>0</v>
          </cell>
          <cell r="I960">
            <v>125.15</v>
          </cell>
          <cell r="J960">
            <v>70</v>
          </cell>
          <cell r="K960">
            <v>0</v>
          </cell>
          <cell r="L960">
            <v>0</v>
          </cell>
          <cell r="M960"/>
        </row>
        <row r="961">
          <cell r="A961" t="str">
            <v>52_5_12_16</v>
          </cell>
          <cell r="B961">
            <v>11</v>
          </cell>
          <cell r="C961">
            <v>52</v>
          </cell>
          <cell r="D961">
            <v>125</v>
          </cell>
          <cell r="E961" t="str">
            <v>5</v>
          </cell>
          <cell r="F961">
            <v>12</v>
          </cell>
          <cell r="G961">
            <v>16</v>
          </cell>
          <cell r="H961">
            <v>0</v>
          </cell>
          <cell r="I961">
            <v>125.16</v>
          </cell>
          <cell r="J961">
            <v>75</v>
          </cell>
          <cell r="K961">
            <v>0</v>
          </cell>
          <cell r="L961">
            <v>0</v>
          </cell>
          <cell r="M961">
            <v>1</v>
          </cell>
        </row>
        <row r="962">
          <cell r="A962" t="str">
            <v>52_5_13_1</v>
          </cell>
          <cell r="B962">
            <v>11</v>
          </cell>
          <cell r="C962">
            <v>52</v>
          </cell>
          <cell r="D962">
            <v>135</v>
          </cell>
          <cell r="E962" t="str">
            <v>5</v>
          </cell>
          <cell r="F962">
            <v>13</v>
          </cell>
          <cell r="G962">
            <v>1</v>
          </cell>
          <cell r="H962">
            <v>0</v>
          </cell>
          <cell r="I962">
            <v>135.01</v>
          </cell>
          <cell r="J962">
            <v>2.5</v>
          </cell>
          <cell r="K962">
            <v>0</v>
          </cell>
          <cell r="L962">
            <v>0</v>
          </cell>
        </row>
        <row r="963">
          <cell r="A963" t="str">
            <v>52_5_13_2</v>
          </cell>
          <cell r="B963">
            <v>11</v>
          </cell>
          <cell r="C963">
            <v>52</v>
          </cell>
          <cell r="D963">
            <v>135</v>
          </cell>
          <cell r="E963" t="str">
            <v>5</v>
          </cell>
          <cell r="F963">
            <v>13</v>
          </cell>
          <cell r="G963">
            <v>2</v>
          </cell>
          <cell r="H963">
            <v>0</v>
          </cell>
          <cell r="I963">
            <v>135.02000000000001</v>
          </cell>
          <cell r="J963">
            <v>5</v>
          </cell>
          <cell r="K963">
            <v>0</v>
          </cell>
          <cell r="L963">
            <v>0</v>
          </cell>
          <cell r="M963"/>
        </row>
        <row r="964">
          <cell r="A964" t="str">
            <v>52_5_13_3</v>
          </cell>
          <cell r="B964">
            <v>11</v>
          </cell>
          <cell r="C964">
            <v>52</v>
          </cell>
          <cell r="D964">
            <v>135</v>
          </cell>
          <cell r="E964" t="str">
            <v>5</v>
          </cell>
          <cell r="F964">
            <v>13</v>
          </cell>
          <cell r="G964">
            <v>3</v>
          </cell>
          <cell r="H964">
            <v>0.42</v>
          </cell>
          <cell r="I964">
            <v>135.03</v>
          </cell>
          <cell r="J964">
            <v>10</v>
          </cell>
          <cell r="K964">
            <v>4.2</v>
          </cell>
          <cell r="L964">
            <v>0.32558139534883723</v>
          </cell>
          <cell r="M964"/>
        </row>
        <row r="965">
          <cell r="A965" t="str">
            <v>52_5_13_4</v>
          </cell>
          <cell r="B965">
            <v>11</v>
          </cell>
          <cell r="C965">
            <v>52</v>
          </cell>
          <cell r="D965">
            <v>135</v>
          </cell>
          <cell r="E965" t="str">
            <v>5</v>
          </cell>
          <cell r="F965">
            <v>13</v>
          </cell>
          <cell r="G965">
            <v>4</v>
          </cell>
          <cell r="H965">
            <v>0.57999999999999996</v>
          </cell>
          <cell r="I965">
            <v>135.04</v>
          </cell>
          <cell r="J965">
            <v>15</v>
          </cell>
          <cell r="K965">
            <v>8.6999999999999993</v>
          </cell>
          <cell r="L965">
            <v>0.67441860465116277</v>
          </cell>
          <cell r="M965"/>
        </row>
        <row r="966">
          <cell r="A966" t="str">
            <v>52_5_13_5</v>
          </cell>
          <cell r="B966">
            <v>11</v>
          </cell>
          <cell r="C966">
            <v>52</v>
          </cell>
          <cell r="D966">
            <v>135</v>
          </cell>
          <cell r="E966" t="str">
            <v>5</v>
          </cell>
          <cell r="F966">
            <v>13</v>
          </cell>
          <cell r="G966">
            <v>5</v>
          </cell>
          <cell r="H966">
            <v>0</v>
          </cell>
          <cell r="I966">
            <v>135.05000000000001</v>
          </cell>
          <cell r="J966">
            <v>20</v>
          </cell>
          <cell r="K966">
            <v>0</v>
          </cell>
          <cell r="L966">
            <v>0</v>
          </cell>
          <cell r="M966"/>
        </row>
        <row r="967">
          <cell r="A967" t="str">
            <v>52_5_13_6</v>
          </cell>
          <cell r="B967">
            <v>11</v>
          </cell>
          <cell r="C967">
            <v>52</v>
          </cell>
          <cell r="D967">
            <v>135</v>
          </cell>
          <cell r="E967" t="str">
            <v>5</v>
          </cell>
          <cell r="F967">
            <v>13</v>
          </cell>
          <cell r="G967">
            <v>6</v>
          </cell>
          <cell r="H967">
            <v>0</v>
          </cell>
          <cell r="I967">
            <v>135.06</v>
          </cell>
          <cell r="J967">
            <v>25</v>
          </cell>
          <cell r="K967">
            <v>0</v>
          </cell>
          <cell r="L967">
            <v>0</v>
          </cell>
          <cell r="M967"/>
        </row>
        <row r="968">
          <cell r="A968" t="str">
            <v>52_5_13_7</v>
          </cell>
          <cell r="B968">
            <v>11</v>
          </cell>
          <cell r="C968">
            <v>52</v>
          </cell>
          <cell r="D968">
            <v>135</v>
          </cell>
          <cell r="E968" t="str">
            <v>5</v>
          </cell>
          <cell r="F968">
            <v>13</v>
          </cell>
          <cell r="G968">
            <v>7</v>
          </cell>
          <cell r="H968">
            <v>0</v>
          </cell>
          <cell r="I968">
            <v>135.07</v>
          </cell>
          <cell r="J968">
            <v>30</v>
          </cell>
          <cell r="K968">
            <v>0</v>
          </cell>
          <cell r="L968">
            <v>0</v>
          </cell>
          <cell r="M968"/>
        </row>
        <row r="969">
          <cell r="A969" t="str">
            <v>52_5_13_8</v>
          </cell>
          <cell r="B969">
            <v>11</v>
          </cell>
          <cell r="C969">
            <v>52</v>
          </cell>
          <cell r="D969">
            <v>135</v>
          </cell>
          <cell r="E969" t="str">
            <v>5</v>
          </cell>
          <cell r="F969">
            <v>13</v>
          </cell>
          <cell r="G969">
            <v>8</v>
          </cell>
          <cell r="H969">
            <v>0</v>
          </cell>
          <cell r="I969">
            <v>135.08000000000001</v>
          </cell>
          <cell r="J969">
            <v>35</v>
          </cell>
          <cell r="K969">
            <v>0</v>
          </cell>
          <cell r="L969">
            <v>0</v>
          </cell>
          <cell r="M969"/>
        </row>
        <row r="970">
          <cell r="A970" t="str">
            <v>52_5_13_9</v>
          </cell>
          <cell r="B970">
            <v>11</v>
          </cell>
          <cell r="C970">
            <v>52</v>
          </cell>
          <cell r="D970">
            <v>135</v>
          </cell>
          <cell r="E970" t="str">
            <v>5</v>
          </cell>
          <cell r="F970">
            <v>13</v>
          </cell>
          <cell r="G970">
            <v>9</v>
          </cell>
          <cell r="H970">
            <v>0</v>
          </cell>
          <cell r="I970">
            <v>135.09</v>
          </cell>
          <cell r="J970">
            <v>40</v>
          </cell>
          <cell r="K970">
            <v>0</v>
          </cell>
          <cell r="L970">
            <v>0</v>
          </cell>
          <cell r="M970"/>
        </row>
        <row r="971">
          <cell r="A971" t="str">
            <v>52_5_13_10</v>
          </cell>
          <cell r="B971">
            <v>11</v>
          </cell>
          <cell r="C971">
            <v>52</v>
          </cell>
          <cell r="D971">
            <v>135</v>
          </cell>
          <cell r="E971" t="str">
            <v>5</v>
          </cell>
          <cell r="F971">
            <v>13</v>
          </cell>
          <cell r="G971">
            <v>10</v>
          </cell>
          <cell r="H971">
            <v>0</v>
          </cell>
          <cell r="I971">
            <v>135.1</v>
          </cell>
          <cell r="J971">
            <v>45</v>
          </cell>
          <cell r="K971">
            <v>0</v>
          </cell>
          <cell r="L971">
            <v>0</v>
          </cell>
          <cell r="M971"/>
        </row>
        <row r="972">
          <cell r="A972" t="str">
            <v>52_5_13_11</v>
          </cell>
          <cell r="B972">
            <v>11</v>
          </cell>
          <cell r="C972">
            <v>52</v>
          </cell>
          <cell r="D972">
            <v>135</v>
          </cell>
          <cell r="E972" t="str">
            <v>5</v>
          </cell>
          <cell r="F972">
            <v>13</v>
          </cell>
          <cell r="G972">
            <v>11</v>
          </cell>
          <cell r="H972">
            <v>0</v>
          </cell>
          <cell r="I972">
            <v>135.11000000000001</v>
          </cell>
          <cell r="J972">
            <v>50</v>
          </cell>
          <cell r="K972">
            <v>0</v>
          </cell>
          <cell r="L972">
            <v>0</v>
          </cell>
          <cell r="M972"/>
        </row>
        <row r="973">
          <cell r="A973" t="str">
            <v>52_5_13_12</v>
          </cell>
          <cell r="B973">
            <v>11</v>
          </cell>
          <cell r="C973">
            <v>52</v>
          </cell>
          <cell r="D973">
            <v>135</v>
          </cell>
          <cell r="E973" t="str">
            <v>5</v>
          </cell>
          <cell r="F973">
            <v>13</v>
          </cell>
          <cell r="G973">
            <v>12</v>
          </cell>
          <cell r="H973">
            <v>0</v>
          </cell>
          <cell r="I973">
            <v>135.12</v>
          </cell>
          <cell r="J973">
            <v>55</v>
          </cell>
          <cell r="K973">
            <v>0</v>
          </cell>
          <cell r="L973">
            <v>0</v>
          </cell>
          <cell r="M973"/>
        </row>
        <row r="974">
          <cell r="A974" t="str">
            <v>52_5_13_13</v>
          </cell>
          <cell r="B974">
            <v>11</v>
          </cell>
          <cell r="C974">
            <v>52</v>
          </cell>
          <cell r="D974">
            <v>135</v>
          </cell>
          <cell r="E974" t="str">
            <v>5</v>
          </cell>
          <cell r="F974">
            <v>13</v>
          </cell>
          <cell r="G974">
            <v>13</v>
          </cell>
          <cell r="H974">
            <v>0</v>
          </cell>
          <cell r="I974">
            <v>135.13</v>
          </cell>
          <cell r="J974">
            <v>60</v>
          </cell>
          <cell r="K974">
            <v>0</v>
          </cell>
          <cell r="L974">
            <v>0</v>
          </cell>
          <cell r="M974"/>
        </row>
        <row r="975">
          <cell r="A975" t="str">
            <v>52_5_13_14</v>
          </cell>
          <cell r="B975">
            <v>11</v>
          </cell>
          <cell r="C975">
            <v>52</v>
          </cell>
          <cell r="D975">
            <v>135</v>
          </cell>
          <cell r="E975" t="str">
            <v>5</v>
          </cell>
          <cell r="F975">
            <v>13</v>
          </cell>
          <cell r="G975">
            <v>14</v>
          </cell>
          <cell r="H975">
            <v>0</v>
          </cell>
          <cell r="I975">
            <v>135.13999999999999</v>
          </cell>
          <cell r="J975">
            <v>65</v>
          </cell>
          <cell r="K975">
            <v>0</v>
          </cell>
          <cell r="L975">
            <v>0</v>
          </cell>
          <cell r="M975"/>
        </row>
        <row r="976">
          <cell r="A976" t="str">
            <v>52_5_13_15</v>
          </cell>
          <cell r="B976">
            <v>11</v>
          </cell>
          <cell r="C976">
            <v>52</v>
          </cell>
          <cell r="D976">
            <v>135</v>
          </cell>
          <cell r="E976" t="str">
            <v>5</v>
          </cell>
          <cell r="F976">
            <v>13</v>
          </cell>
          <cell r="G976">
            <v>15</v>
          </cell>
          <cell r="H976">
            <v>0</v>
          </cell>
          <cell r="I976">
            <v>135.15</v>
          </cell>
          <cell r="J976">
            <v>70</v>
          </cell>
          <cell r="K976">
            <v>0</v>
          </cell>
          <cell r="L976">
            <v>0</v>
          </cell>
          <cell r="M976"/>
        </row>
        <row r="977">
          <cell r="A977" t="str">
            <v>52_5_13_16</v>
          </cell>
          <cell r="B977">
            <v>11</v>
          </cell>
          <cell r="C977">
            <v>52</v>
          </cell>
          <cell r="D977">
            <v>135</v>
          </cell>
          <cell r="E977" t="str">
            <v>5</v>
          </cell>
          <cell r="F977">
            <v>13</v>
          </cell>
          <cell r="G977">
            <v>16</v>
          </cell>
          <cell r="H977">
            <v>0</v>
          </cell>
          <cell r="I977">
            <v>135.16</v>
          </cell>
          <cell r="J977">
            <v>75</v>
          </cell>
          <cell r="K977">
            <v>0</v>
          </cell>
          <cell r="L977">
            <v>0</v>
          </cell>
          <cell r="M977">
            <v>1</v>
          </cell>
        </row>
        <row r="978">
          <cell r="A978" t="str">
            <v>52_5_14_1</v>
          </cell>
          <cell r="B978">
            <v>11</v>
          </cell>
          <cell r="C978">
            <v>52</v>
          </cell>
          <cell r="D978">
            <v>145</v>
          </cell>
          <cell r="E978" t="str">
            <v>5</v>
          </cell>
          <cell r="F978">
            <v>14</v>
          </cell>
          <cell r="G978">
            <v>1</v>
          </cell>
          <cell r="H978">
            <v>0</v>
          </cell>
          <cell r="I978">
            <v>145.01</v>
          </cell>
          <cell r="J978">
            <v>2.5</v>
          </cell>
          <cell r="K978">
            <v>0</v>
          </cell>
          <cell r="L978">
            <v>0</v>
          </cell>
        </row>
        <row r="979">
          <cell r="A979" t="str">
            <v>52_5_14_2</v>
          </cell>
          <cell r="B979">
            <v>11</v>
          </cell>
          <cell r="C979">
            <v>52</v>
          </cell>
          <cell r="D979">
            <v>145</v>
          </cell>
          <cell r="E979" t="str">
            <v>5</v>
          </cell>
          <cell r="F979">
            <v>14</v>
          </cell>
          <cell r="G979">
            <v>2</v>
          </cell>
          <cell r="H979">
            <v>0</v>
          </cell>
          <cell r="I979">
            <v>145.02000000000001</v>
          </cell>
          <cell r="J979">
            <v>5</v>
          </cell>
          <cell r="K979">
            <v>0</v>
          </cell>
          <cell r="L979">
            <v>0</v>
          </cell>
          <cell r="M979"/>
        </row>
        <row r="980">
          <cell r="A980" t="str">
            <v>52_5_14_3</v>
          </cell>
          <cell r="B980">
            <v>11</v>
          </cell>
          <cell r="C980">
            <v>52</v>
          </cell>
          <cell r="D980">
            <v>145</v>
          </cell>
          <cell r="E980" t="str">
            <v>5</v>
          </cell>
          <cell r="F980">
            <v>14</v>
          </cell>
          <cell r="G980">
            <v>3</v>
          </cell>
          <cell r="H980">
            <v>0.42</v>
          </cell>
          <cell r="I980">
            <v>145.03</v>
          </cell>
          <cell r="J980">
            <v>10</v>
          </cell>
          <cell r="K980">
            <v>4.2</v>
          </cell>
          <cell r="L980">
            <v>0.32558139534883723</v>
          </cell>
          <cell r="M980"/>
        </row>
        <row r="981">
          <cell r="A981" t="str">
            <v>52_5_14_4</v>
          </cell>
          <cell r="B981">
            <v>11</v>
          </cell>
          <cell r="C981">
            <v>52</v>
          </cell>
          <cell r="D981">
            <v>145</v>
          </cell>
          <cell r="E981" t="str">
            <v>5</v>
          </cell>
          <cell r="F981">
            <v>14</v>
          </cell>
          <cell r="G981">
            <v>4</v>
          </cell>
          <cell r="H981">
            <v>0.57999999999999996</v>
          </cell>
          <cell r="I981">
            <v>145.04</v>
          </cell>
          <cell r="J981">
            <v>15</v>
          </cell>
          <cell r="K981">
            <v>8.6999999999999993</v>
          </cell>
          <cell r="L981">
            <v>0.67441860465116277</v>
          </cell>
          <cell r="M981"/>
        </row>
        <row r="982">
          <cell r="A982" t="str">
            <v>52_5_14_5</v>
          </cell>
          <cell r="B982">
            <v>11</v>
          </cell>
          <cell r="C982">
            <v>52</v>
          </cell>
          <cell r="D982">
            <v>145</v>
          </cell>
          <cell r="E982" t="str">
            <v>5</v>
          </cell>
          <cell r="F982">
            <v>14</v>
          </cell>
          <cell r="G982">
            <v>5</v>
          </cell>
          <cell r="H982">
            <v>0</v>
          </cell>
          <cell r="I982">
            <v>145.05000000000001</v>
          </cell>
          <cell r="J982">
            <v>20</v>
          </cell>
          <cell r="K982">
            <v>0</v>
          </cell>
          <cell r="L982">
            <v>0</v>
          </cell>
          <cell r="M982"/>
        </row>
        <row r="983">
          <cell r="A983" t="str">
            <v>52_5_14_6</v>
          </cell>
          <cell r="B983">
            <v>11</v>
          </cell>
          <cell r="C983">
            <v>52</v>
          </cell>
          <cell r="D983">
            <v>145</v>
          </cell>
          <cell r="E983" t="str">
            <v>5</v>
          </cell>
          <cell r="F983">
            <v>14</v>
          </cell>
          <cell r="G983">
            <v>6</v>
          </cell>
          <cell r="H983">
            <v>0</v>
          </cell>
          <cell r="I983">
            <v>145.06</v>
          </cell>
          <cell r="J983">
            <v>25</v>
          </cell>
          <cell r="K983">
            <v>0</v>
          </cell>
          <cell r="L983">
            <v>0</v>
          </cell>
          <cell r="M983"/>
        </row>
        <row r="984">
          <cell r="A984" t="str">
            <v>52_5_14_7</v>
          </cell>
          <cell r="B984">
            <v>11</v>
          </cell>
          <cell r="C984">
            <v>52</v>
          </cell>
          <cell r="D984">
            <v>145</v>
          </cell>
          <cell r="E984" t="str">
            <v>5</v>
          </cell>
          <cell r="F984">
            <v>14</v>
          </cell>
          <cell r="G984">
            <v>7</v>
          </cell>
          <cell r="H984">
            <v>0</v>
          </cell>
          <cell r="I984">
            <v>145.07</v>
          </cell>
          <cell r="J984">
            <v>30</v>
          </cell>
          <cell r="K984">
            <v>0</v>
          </cell>
          <cell r="L984">
            <v>0</v>
          </cell>
          <cell r="M984"/>
        </row>
        <row r="985">
          <cell r="A985" t="str">
            <v>52_5_14_8</v>
          </cell>
          <cell r="B985">
            <v>11</v>
          </cell>
          <cell r="C985">
            <v>52</v>
          </cell>
          <cell r="D985">
            <v>145</v>
          </cell>
          <cell r="E985" t="str">
            <v>5</v>
          </cell>
          <cell r="F985">
            <v>14</v>
          </cell>
          <cell r="G985">
            <v>8</v>
          </cell>
          <cell r="H985">
            <v>0</v>
          </cell>
          <cell r="I985">
            <v>145.08000000000001</v>
          </cell>
          <cell r="J985">
            <v>35</v>
          </cell>
          <cell r="K985">
            <v>0</v>
          </cell>
          <cell r="L985">
            <v>0</v>
          </cell>
          <cell r="M985"/>
        </row>
        <row r="986">
          <cell r="A986" t="str">
            <v>52_5_14_9</v>
          </cell>
          <cell r="B986">
            <v>11</v>
          </cell>
          <cell r="C986">
            <v>52</v>
          </cell>
          <cell r="D986">
            <v>145</v>
          </cell>
          <cell r="E986" t="str">
            <v>5</v>
          </cell>
          <cell r="F986">
            <v>14</v>
          </cell>
          <cell r="G986">
            <v>9</v>
          </cell>
          <cell r="H986">
            <v>0</v>
          </cell>
          <cell r="I986">
            <v>145.09</v>
          </cell>
          <cell r="J986">
            <v>40</v>
          </cell>
          <cell r="K986">
            <v>0</v>
          </cell>
          <cell r="L986">
            <v>0</v>
          </cell>
          <cell r="M986"/>
        </row>
        <row r="987">
          <cell r="A987" t="str">
            <v>52_5_14_10</v>
          </cell>
          <cell r="B987">
            <v>11</v>
          </cell>
          <cell r="C987">
            <v>52</v>
          </cell>
          <cell r="D987">
            <v>145</v>
          </cell>
          <cell r="E987" t="str">
            <v>5</v>
          </cell>
          <cell r="F987">
            <v>14</v>
          </cell>
          <cell r="G987">
            <v>10</v>
          </cell>
          <cell r="H987">
            <v>0</v>
          </cell>
          <cell r="I987">
            <v>145.1</v>
          </cell>
          <cell r="J987">
            <v>45</v>
          </cell>
          <cell r="K987">
            <v>0</v>
          </cell>
          <cell r="L987">
            <v>0</v>
          </cell>
          <cell r="M987"/>
        </row>
        <row r="988">
          <cell r="A988" t="str">
            <v>52_5_14_11</v>
          </cell>
          <cell r="B988">
            <v>11</v>
          </cell>
          <cell r="C988">
            <v>52</v>
          </cell>
          <cell r="D988">
            <v>145</v>
          </cell>
          <cell r="E988" t="str">
            <v>5</v>
          </cell>
          <cell r="F988">
            <v>14</v>
          </cell>
          <cell r="G988">
            <v>11</v>
          </cell>
          <cell r="H988">
            <v>0</v>
          </cell>
          <cell r="I988">
            <v>145.11000000000001</v>
          </cell>
          <cell r="J988">
            <v>50</v>
          </cell>
          <cell r="K988">
            <v>0</v>
          </cell>
          <cell r="L988">
            <v>0</v>
          </cell>
          <cell r="M988"/>
        </row>
        <row r="989">
          <cell r="A989" t="str">
            <v>52_5_14_12</v>
          </cell>
          <cell r="B989">
            <v>11</v>
          </cell>
          <cell r="C989">
            <v>52</v>
          </cell>
          <cell r="D989">
            <v>145</v>
          </cell>
          <cell r="E989" t="str">
            <v>5</v>
          </cell>
          <cell r="F989">
            <v>14</v>
          </cell>
          <cell r="G989">
            <v>12</v>
          </cell>
          <cell r="H989">
            <v>0</v>
          </cell>
          <cell r="I989">
            <v>145.12</v>
          </cell>
          <cell r="J989">
            <v>55</v>
          </cell>
          <cell r="K989">
            <v>0</v>
          </cell>
          <cell r="L989">
            <v>0</v>
          </cell>
          <cell r="M989"/>
        </row>
        <row r="990">
          <cell r="A990" t="str">
            <v>52_5_14_13</v>
          </cell>
          <cell r="B990">
            <v>11</v>
          </cell>
          <cell r="C990">
            <v>52</v>
          </cell>
          <cell r="D990">
            <v>145</v>
          </cell>
          <cell r="E990" t="str">
            <v>5</v>
          </cell>
          <cell r="F990">
            <v>14</v>
          </cell>
          <cell r="G990">
            <v>13</v>
          </cell>
          <cell r="H990">
            <v>0</v>
          </cell>
          <cell r="I990">
            <v>145.13</v>
          </cell>
          <cell r="J990">
            <v>60</v>
          </cell>
          <cell r="K990">
            <v>0</v>
          </cell>
          <cell r="L990">
            <v>0</v>
          </cell>
          <cell r="M990"/>
        </row>
        <row r="991">
          <cell r="A991" t="str">
            <v>52_5_14_14</v>
          </cell>
          <cell r="B991">
            <v>11</v>
          </cell>
          <cell r="C991">
            <v>52</v>
          </cell>
          <cell r="D991">
            <v>145</v>
          </cell>
          <cell r="E991" t="str">
            <v>5</v>
          </cell>
          <cell r="F991">
            <v>14</v>
          </cell>
          <cell r="G991">
            <v>14</v>
          </cell>
          <cell r="H991">
            <v>0</v>
          </cell>
          <cell r="I991">
            <v>145.13999999999999</v>
          </cell>
          <cell r="J991">
            <v>65</v>
          </cell>
          <cell r="K991">
            <v>0</v>
          </cell>
          <cell r="L991">
            <v>0</v>
          </cell>
          <cell r="M991"/>
        </row>
        <row r="992">
          <cell r="A992" t="str">
            <v>52_5_14_15</v>
          </cell>
          <cell r="B992">
            <v>11</v>
          </cell>
          <cell r="C992">
            <v>52</v>
          </cell>
          <cell r="D992">
            <v>145</v>
          </cell>
          <cell r="E992" t="str">
            <v>5</v>
          </cell>
          <cell r="F992">
            <v>14</v>
          </cell>
          <cell r="G992">
            <v>15</v>
          </cell>
          <cell r="H992">
            <v>0</v>
          </cell>
          <cell r="I992">
            <v>145.15</v>
          </cell>
          <cell r="J992">
            <v>70</v>
          </cell>
          <cell r="K992">
            <v>0</v>
          </cell>
          <cell r="L992">
            <v>0</v>
          </cell>
          <cell r="M992"/>
        </row>
        <row r="993">
          <cell r="A993" t="str">
            <v>52_5_14_16</v>
          </cell>
          <cell r="B993">
            <v>11</v>
          </cell>
          <cell r="C993">
            <v>52</v>
          </cell>
          <cell r="D993">
            <v>145</v>
          </cell>
          <cell r="E993" t="str">
            <v>5</v>
          </cell>
          <cell r="F993">
            <v>14</v>
          </cell>
          <cell r="G993">
            <v>16</v>
          </cell>
          <cell r="H993">
            <v>0</v>
          </cell>
          <cell r="I993">
            <v>145.16</v>
          </cell>
          <cell r="J993">
            <v>75</v>
          </cell>
          <cell r="K993">
            <v>0</v>
          </cell>
          <cell r="L993">
            <v>0</v>
          </cell>
          <cell r="M993">
            <v>1</v>
          </cell>
        </row>
        <row r="994">
          <cell r="A994" t="str">
            <v>52_5_15_1</v>
          </cell>
          <cell r="B994">
            <v>11</v>
          </cell>
          <cell r="C994">
            <v>52</v>
          </cell>
          <cell r="D994">
            <v>155</v>
          </cell>
          <cell r="E994" t="str">
            <v>5</v>
          </cell>
          <cell r="F994">
            <v>15</v>
          </cell>
          <cell r="G994">
            <v>1</v>
          </cell>
          <cell r="H994">
            <v>0</v>
          </cell>
          <cell r="I994">
            <v>155.01</v>
          </cell>
          <cell r="J994">
            <v>2.5</v>
          </cell>
          <cell r="K994">
            <v>0</v>
          </cell>
          <cell r="L994">
            <v>0</v>
          </cell>
        </row>
        <row r="995">
          <cell r="A995" t="str">
            <v>52_5_15_2</v>
          </cell>
          <cell r="B995">
            <v>11</v>
          </cell>
          <cell r="C995">
            <v>52</v>
          </cell>
          <cell r="D995">
            <v>155</v>
          </cell>
          <cell r="E995" t="str">
            <v>5</v>
          </cell>
          <cell r="F995">
            <v>15</v>
          </cell>
          <cell r="G995">
            <v>2</v>
          </cell>
          <cell r="H995">
            <v>0</v>
          </cell>
          <cell r="I995">
            <v>155.02000000000001</v>
          </cell>
          <cell r="J995">
            <v>5</v>
          </cell>
          <cell r="K995">
            <v>0</v>
          </cell>
          <cell r="L995">
            <v>0</v>
          </cell>
          <cell r="M995"/>
        </row>
        <row r="996">
          <cell r="A996" t="str">
            <v>52_5_15_3</v>
          </cell>
          <cell r="B996">
            <v>11</v>
          </cell>
          <cell r="C996">
            <v>52</v>
          </cell>
          <cell r="D996">
            <v>155</v>
          </cell>
          <cell r="E996" t="str">
            <v>5</v>
          </cell>
          <cell r="F996">
            <v>15</v>
          </cell>
          <cell r="G996">
            <v>3</v>
          </cell>
          <cell r="H996">
            <v>0.42</v>
          </cell>
          <cell r="I996">
            <v>155.03</v>
          </cell>
          <cell r="J996">
            <v>10</v>
          </cell>
          <cell r="K996">
            <v>4.2</v>
          </cell>
          <cell r="L996">
            <v>0.32558139534883723</v>
          </cell>
          <cell r="M996"/>
        </row>
        <row r="997">
          <cell r="A997" t="str">
            <v>52_5_15_4</v>
          </cell>
          <cell r="B997">
            <v>11</v>
          </cell>
          <cell r="C997">
            <v>52</v>
          </cell>
          <cell r="D997">
            <v>155</v>
          </cell>
          <cell r="E997" t="str">
            <v>5</v>
          </cell>
          <cell r="F997">
            <v>15</v>
          </cell>
          <cell r="G997">
            <v>4</v>
          </cell>
          <cell r="H997">
            <v>0.57999999999999996</v>
          </cell>
          <cell r="I997">
            <v>155.04</v>
          </cell>
          <cell r="J997">
            <v>15</v>
          </cell>
          <cell r="K997">
            <v>8.6999999999999993</v>
          </cell>
          <cell r="L997">
            <v>0.67441860465116277</v>
          </cell>
          <cell r="M997"/>
        </row>
        <row r="998">
          <cell r="A998" t="str">
            <v>52_5_15_5</v>
          </cell>
          <cell r="B998">
            <v>11</v>
          </cell>
          <cell r="C998">
            <v>52</v>
          </cell>
          <cell r="D998">
            <v>155</v>
          </cell>
          <cell r="E998" t="str">
            <v>5</v>
          </cell>
          <cell r="F998">
            <v>15</v>
          </cell>
          <cell r="G998">
            <v>5</v>
          </cell>
          <cell r="H998">
            <v>0</v>
          </cell>
          <cell r="I998">
            <v>155.05000000000001</v>
          </cell>
          <cell r="J998">
            <v>20</v>
          </cell>
          <cell r="K998">
            <v>0</v>
          </cell>
          <cell r="L998">
            <v>0</v>
          </cell>
          <cell r="M998"/>
        </row>
        <row r="999">
          <cell r="A999" t="str">
            <v>52_5_15_6</v>
          </cell>
          <cell r="B999">
            <v>11</v>
          </cell>
          <cell r="C999">
            <v>52</v>
          </cell>
          <cell r="D999">
            <v>155</v>
          </cell>
          <cell r="E999" t="str">
            <v>5</v>
          </cell>
          <cell r="F999">
            <v>15</v>
          </cell>
          <cell r="G999">
            <v>6</v>
          </cell>
          <cell r="H999">
            <v>0</v>
          </cell>
          <cell r="I999">
            <v>155.06</v>
          </cell>
          <cell r="J999">
            <v>25</v>
          </cell>
          <cell r="K999">
            <v>0</v>
          </cell>
          <cell r="L999">
            <v>0</v>
          </cell>
          <cell r="M999"/>
        </row>
        <row r="1000">
          <cell r="A1000" t="str">
            <v>52_5_15_7</v>
          </cell>
          <cell r="B1000">
            <v>11</v>
          </cell>
          <cell r="C1000">
            <v>52</v>
          </cell>
          <cell r="D1000">
            <v>155</v>
          </cell>
          <cell r="E1000" t="str">
            <v>5</v>
          </cell>
          <cell r="F1000">
            <v>15</v>
          </cell>
          <cell r="G1000">
            <v>7</v>
          </cell>
          <cell r="H1000">
            <v>0</v>
          </cell>
          <cell r="I1000">
            <v>155.07</v>
          </cell>
          <cell r="J1000">
            <v>30</v>
          </cell>
          <cell r="K1000">
            <v>0</v>
          </cell>
          <cell r="L1000">
            <v>0</v>
          </cell>
          <cell r="M1000"/>
        </row>
        <row r="1001">
          <cell r="A1001" t="str">
            <v>52_5_15_8</v>
          </cell>
          <cell r="B1001">
            <v>11</v>
          </cell>
          <cell r="C1001">
            <v>52</v>
          </cell>
          <cell r="D1001">
            <v>155</v>
          </cell>
          <cell r="E1001" t="str">
            <v>5</v>
          </cell>
          <cell r="F1001">
            <v>15</v>
          </cell>
          <cell r="G1001">
            <v>8</v>
          </cell>
          <cell r="H1001">
            <v>0</v>
          </cell>
          <cell r="I1001">
            <v>155.08000000000001</v>
          </cell>
          <cell r="J1001">
            <v>35</v>
          </cell>
          <cell r="K1001">
            <v>0</v>
          </cell>
          <cell r="L1001">
            <v>0</v>
          </cell>
          <cell r="M1001"/>
        </row>
        <row r="1002">
          <cell r="A1002" t="str">
            <v>52_5_15_9</v>
          </cell>
          <cell r="B1002">
            <v>11</v>
          </cell>
          <cell r="C1002">
            <v>52</v>
          </cell>
          <cell r="D1002">
            <v>155</v>
          </cell>
          <cell r="E1002" t="str">
            <v>5</v>
          </cell>
          <cell r="F1002">
            <v>15</v>
          </cell>
          <cell r="G1002">
            <v>9</v>
          </cell>
          <cell r="H1002">
            <v>0</v>
          </cell>
          <cell r="I1002">
            <v>155.09</v>
          </cell>
          <cell r="J1002">
            <v>40</v>
          </cell>
          <cell r="K1002">
            <v>0</v>
          </cell>
          <cell r="L1002">
            <v>0</v>
          </cell>
          <cell r="M1002"/>
        </row>
        <row r="1003">
          <cell r="A1003" t="str">
            <v>52_5_15_10</v>
          </cell>
          <cell r="B1003">
            <v>11</v>
          </cell>
          <cell r="C1003">
            <v>52</v>
          </cell>
          <cell r="D1003">
            <v>155</v>
          </cell>
          <cell r="E1003" t="str">
            <v>5</v>
          </cell>
          <cell r="F1003">
            <v>15</v>
          </cell>
          <cell r="G1003">
            <v>10</v>
          </cell>
          <cell r="H1003">
            <v>0</v>
          </cell>
          <cell r="I1003">
            <v>155.1</v>
          </cell>
          <cell r="J1003">
            <v>45</v>
          </cell>
          <cell r="K1003">
            <v>0</v>
          </cell>
          <cell r="L1003">
            <v>0</v>
          </cell>
          <cell r="M1003"/>
        </row>
        <row r="1004">
          <cell r="A1004" t="str">
            <v>52_5_15_11</v>
          </cell>
          <cell r="B1004">
            <v>11</v>
          </cell>
          <cell r="C1004">
            <v>52</v>
          </cell>
          <cell r="D1004">
            <v>155</v>
          </cell>
          <cell r="E1004" t="str">
            <v>5</v>
          </cell>
          <cell r="F1004">
            <v>15</v>
          </cell>
          <cell r="G1004">
            <v>11</v>
          </cell>
          <cell r="H1004">
            <v>0</v>
          </cell>
          <cell r="I1004">
            <v>155.11000000000001</v>
          </cell>
          <cell r="J1004">
            <v>50</v>
          </cell>
          <cell r="K1004">
            <v>0</v>
          </cell>
          <cell r="L1004">
            <v>0</v>
          </cell>
          <cell r="M1004"/>
        </row>
        <row r="1005">
          <cell r="A1005" t="str">
            <v>52_5_15_12</v>
          </cell>
          <cell r="B1005">
            <v>11</v>
          </cell>
          <cell r="C1005">
            <v>52</v>
          </cell>
          <cell r="D1005">
            <v>155</v>
          </cell>
          <cell r="E1005" t="str">
            <v>5</v>
          </cell>
          <cell r="F1005">
            <v>15</v>
          </cell>
          <cell r="G1005">
            <v>12</v>
          </cell>
          <cell r="H1005">
            <v>0</v>
          </cell>
          <cell r="I1005">
            <v>155.12</v>
          </cell>
          <cell r="J1005">
            <v>55</v>
          </cell>
          <cell r="K1005">
            <v>0</v>
          </cell>
          <cell r="L1005">
            <v>0</v>
          </cell>
          <cell r="M1005"/>
        </row>
        <row r="1006">
          <cell r="A1006" t="str">
            <v>52_5_15_13</v>
          </cell>
          <cell r="B1006">
            <v>11</v>
          </cell>
          <cell r="C1006">
            <v>52</v>
          </cell>
          <cell r="D1006">
            <v>155</v>
          </cell>
          <cell r="E1006" t="str">
            <v>5</v>
          </cell>
          <cell r="F1006">
            <v>15</v>
          </cell>
          <cell r="G1006">
            <v>13</v>
          </cell>
          <cell r="H1006">
            <v>0</v>
          </cell>
          <cell r="I1006">
            <v>155.13</v>
          </cell>
          <cell r="J1006">
            <v>60</v>
          </cell>
          <cell r="K1006">
            <v>0</v>
          </cell>
          <cell r="L1006">
            <v>0</v>
          </cell>
          <cell r="M1006"/>
        </row>
        <row r="1007">
          <cell r="A1007" t="str">
            <v>52_5_15_14</v>
          </cell>
          <cell r="B1007">
            <v>11</v>
          </cell>
          <cell r="C1007">
            <v>52</v>
          </cell>
          <cell r="D1007">
            <v>155</v>
          </cell>
          <cell r="E1007" t="str">
            <v>5</v>
          </cell>
          <cell r="F1007">
            <v>15</v>
          </cell>
          <cell r="G1007">
            <v>14</v>
          </cell>
          <cell r="H1007">
            <v>0</v>
          </cell>
          <cell r="I1007">
            <v>155.13999999999999</v>
          </cell>
          <cell r="J1007">
            <v>65</v>
          </cell>
          <cell r="K1007">
            <v>0</v>
          </cell>
          <cell r="L1007">
            <v>0</v>
          </cell>
          <cell r="M1007"/>
        </row>
        <row r="1008">
          <cell r="A1008" t="str">
            <v>52_5_15_15</v>
          </cell>
          <cell r="B1008">
            <v>11</v>
          </cell>
          <cell r="C1008">
            <v>52</v>
          </cell>
          <cell r="D1008">
            <v>155</v>
          </cell>
          <cell r="E1008" t="str">
            <v>5</v>
          </cell>
          <cell r="F1008">
            <v>15</v>
          </cell>
          <cell r="G1008">
            <v>15</v>
          </cell>
          <cell r="H1008">
            <v>0</v>
          </cell>
          <cell r="I1008">
            <v>155.15</v>
          </cell>
          <cell r="J1008">
            <v>70</v>
          </cell>
          <cell r="K1008">
            <v>0</v>
          </cell>
          <cell r="L1008">
            <v>0</v>
          </cell>
          <cell r="M1008"/>
        </row>
        <row r="1009">
          <cell r="A1009" t="str">
            <v>52_5_15_16</v>
          </cell>
          <cell r="B1009">
            <v>11</v>
          </cell>
          <cell r="C1009">
            <v>52</v>
          </cell>
          <cell r="D1009">
            <v>155</v>
          </cell>
          <cell r="E1009" t="str">
            <v>5</v>
          </cell>
          <cell r="F1009">
            <v>15</v>
          </cell>
          <cell r="G1009">
            <v>16</v>
          </cell>
          <cell r="H1009">
            <v>0</v>
          </cell>
          <cell r="I1009">
            <v>155.16</v>
          </cell>
          <cell r="J1009">
            <v>75</v>
          </cell>
          <cell r="K1009">
            <v>0</v>
          </cell>
          <cell r="L1009">
            <v>0</v>
          </cell>
          <cell r="M1009">
            <v>1</v>
          </cell>
        </row>
        <row r="1010">
          <cell r="A1010" t="str">
            <v>52_5_16_1</v>
          </cell>
          <cell r="B1010">
            <v>11</v>
          </cell>
          <cell r="C1010">
            <v>52</v>
          </cell>
          <cell r="D1010">
            <v>165</v>
          </cell>
          <cell r="E1010" t="str">
            <v>5</v>
          </cell>
          <cell r="F1010">
            <v>16</v>
          </cell>
          <cell r="G1010">
            <v>1</v>
          </cell>
          <cell r="H1010">
            <v>0</v>
          </cell>
          <cell r="I1010">
            <v>165.01</v>
          </cell>
          <cell r="J1010">
            <v>2.5</v>
          </cell>
          <cell r="K1010">
            <v>0</v>
          </cell>
          <cell r="L1010">
            <v>0</v>
          </cell>
        </row>
        <row r="1011">
          <cell r="A1011" t="str">
            <v>52_5_16_2</v>
          </cell>
          <cell r="B1011">
            <v>11</v>
          </cell>
          <cell r="C1011">
            <v>52</v>
          </cell>
          <cell r="D1011">
            <v>165</v>
          </cell>
          <cell r="E1011" t="str">
            <v>5</v>
          </cell>
          <cell r="F1011">
            <v>16</v>
          </cell>
          <cell r="G1011">
            <v>2</v>
          </cell>
          <cell r="H1011">
            <v>0</v>
          </cell>
          <cell r="I1011">
            <v>165.02</v>
          </cell>
          <cell r="J1011">
            <v>5</v>
          </cell>
          <cell r="K1011">
            <v>0</v>
          </cell>
          <cell r="L1011">
            <v>0</v>
          </cell>
          <cell r="M1011"/>
        </row>
        <row r="1012">
          <cell r="A1012" t="str">
            <v>52_5_16_3</v>
          </cell>
          <cell r="B1012">
            <v>11</v>
          </cell>
          <cell r="C1012">
            <v>52</v>
          </cell>
          <cell r="D1012">
            <v>165</v>
          </cell>
          <cell r="E1012" t="str">
            <v>5</v>
          </cell>
          <cell r="F1012">
            <v>16</v>
          </cell>
          <cell r="G1012">
            <v>3</v>
          </cell>
          <cell r="H1012">
            <v>0.42</v>
          </cell>
          <cell r="I1012">
            <v>165.03</v>
          </cell>
          <cell r="J1012">
            <v>10</v>
          </cell>
          <cell r="K1012">
            <v>4.2</v>
          </cell>
          <cell r="L1012">
            <v>0.32558139534883723</v>
          </cell>
          <cell r="M1012"/>
        </row>
        <row r="1013">
          <cell r="A1013" t="str">
            <v>52_5_16_4</v>
          </cell>
          <cell r="B1013">
            <v>11</v>
          </cell>
          <cell r="C1013">
            <v>52</v>
          </cell>
          <cell r="D1013">
            <v>165</v>
          </cell>
          <cell r="E1013" t="str">
            <v>5</v>
          </cell>
          <cell r="F1013">
            <v>16</v>
          </cell>
          <cell r="G1013">
            <v>4</v>
          </cell>
          <cell r="H1013">
            <v>0.57999999999999996</v>
          </cell>
          <cell r="I1013">
            <v>165.04</v>
          </cell>
          <cell r="J1013">
            <v>15</v>
          </cell>
          <cell r="K1013">
            <v>8.6999999999999993</v>
          </cell>
          <cell r="L1013">
            <v>0.67441860465116277</v>
          </cell>
          <cell r="M1013"/>
        </row>
        <row r="1014">
          <cell r="A1014" t="str">
            <v>52_5_16_5</v>
          </cell>
          <cell r="B1014">
            <v>11</v>
          </cell>
          <cell r="C1014">
            <v>52</v>
          </cell>
          <cell r="D1014">
            <v>165</v>
          </cell>
          <cell r="E1014" t="str">
            <v>5</v>
          </cell>
          <cell r="F1014">
            <v>16</v>
          </cell>
          <cell r="G1014">
            <v>5</v>
          </cell>
          <cell r="H1014">
            <v>0</v>
          </cell>
          <cell r="I1014">
            <v>165.05</v>
          </cell>
          <cell r="J1014">
            <v>20</v>
          </cell>
          <cell r="K1014">
            <v>0</v>
          </cell>
          <cell r="L1014">
            <v>0</v>
          </cell>
          <cell r="M1014"/>
        </row>
        <row r="1015">
          <cell r="A1015" t="str">
            <v>52_5_16_6</v>
          </cell>
          <cell r="B1015">
            <v>11</v>
          </cell>
          <cell r="C1015">
            <v>52</v>
          </cell>
          <cell r="D1015">
            <v>165</v>
          </cell>
          <cell r="E1015" t="str">
            <v>5</v>
          </cell>
          <cell r="F1015">
            <v>16</v>
          </cell>
          <cell r="G1015">
            <v>6</v>
          </cell>
          <cell r="H1015">
            <v>0</v>
          </cell>
          <cell r="I1015">
            <v>165.06</v>
          </cell>
          <cell r="J1015">
            <v>25</v>
          </cell>
          <cell r="K1015">
            <v>0</v>
          </cell>
          <cell r="L1015">
            <v>0</v>
          </cell>
          <cell r="M1015"/>
        </row>
        <row r="1016">
          <cell r="A1016" t="str">
            <v>52_5_16_7</v>
          </cell>
          <cell r="B1016">
            <v>11</v>
          </cell>
          <cell r="C1016">
            <v>52</v>
          </cell>
          <cell r="D1016">
            <v>165</v>
          </cell>
          <cell r="E1016" t="str">
            <v>5</v>
          </cell>
          <cell r="F1016">
            <v>16</v>
          </cell>
          <cell r="G1016">
            <v>7</v>
          </cell>
          <cell r="H1016">
            <v>0</v>
          </cell>
          <cell r="I1016">
            <v>165.07</v>
          </cell>
          <cell r="J1016">
            <v>30</v>
          </cell>
          <cell r="K1016">
            <v>0</v>
          </cell>
          <cell r="L1016">
            <v>0</v>
          </cell>
          <cell r="M1016"/>
        </row>
        <row r="1017">
          <cell r="A1017" t="str">
            <v>52_5_16_8</v>
          </cell>
          <cell r="B1017">
            <v>11</v>
          </cell>
          <cell r="C1017">
            <v>52</v>
          </cell>
          <cell r="D1017">
            <v>165</v>
          </cell>
          <cell r="E1017" t="str">
            <v>5</v>
          </cell>
          <cell r="F1017">
            <v>16</v>
          </cell>
          <cell r="G1017">
            <v>8</v>
          </cell>
          <cell r="H1017">
            <v>0</v>
          </cell>
          <cell r="I1017">
            <v>165.08</v>
          </cell>
          <cell r="J1017">
            <v>35</v>
          </cell>
          <cell r="K1017">
            <v>0</v>
          </cell>
          <cell r="L1017">
            <v>0</v>
          </cell>
          <cell r="M1017"/>
        </row>
        <row r="1018">
          <cell r="A1018" t="str">
            <v>52_5_16_9</v>
          </cell>
          <cell r="B1018">
            <v>11</v>
          </cell>
          <cell r="C1018">
            <v>52</v>
          </cell>
          <cell r="D1018">
            <v>165</v>
          </cell>
          <cell r="E1018" t="str">
            <v>5</v>
          </cell>
          <cell r="F1018">
            <v>16</v>
          </cell>
          <cell r="G1018">
            <v>9</v>
          </cell>
          <cell r="H1018">
            <v>0</v>
          </cell>
          <cell r="I1018">
            <v>165.09</v>
          </cell>
          <cell r="J1018">
            <v>40</v>
          </cell>
          <cell r="K1018">
            <v>0</v>
          </cell>
          <cell r="L1018">
            <v>0</v>
          </cell>
          <cell r="M1018"/>
        </row>
        <row r="1019">
          <cell r="A1019" t="str">
            <v>52_5_16_10</v>
          </cell>
          <cell r="B1019">
            <v>11</v>
          </cell>
          <cell r="C1019">
            <v>52</v>
          </cell>
          <cell r="D1019">
            <v>165</v>
          </cell>
          <cell r="E1019" t="str">
            <v>5</v>
          </cell>
          <cell r="F1019">
            <v>16</v>
          </cell>
          <cell r="G1019">
            <v>10</v>
          </cell>
          <cell r="H1019">
            <v>0</v>
          </cell>
          <cell r="I1019">
            <v>165.1</v>
          </cell>
          <cell r="J1019">
            <v>45</v>
          </cell>
          <cell r="K1019">
            <v>0</v>
          </cell>
          <cell r="L1019">
            <v>0</v>
          </cell>
          <cell r="M1019"/>
        </row>
        <row r="1020">
          <cell r="A1020" t="str">
            <v>52_5_16_11</v>
          </cell>
          <cell r="B1020">
            <v>11</v>
          </cell>
          <cell r="C1020">
            <v>52</v>
          </cell>
          <cell r="D1020">
            <v>165</v>
          </cell>
          <cell r="E1020" t="str">
            <v>5</v>
          </cell>
          <cell r="F1020">
            <v>16</v>
          </cell>
          <cell r="G1020">
            <v>11</v>
          </cell>
          <cell r="H1020">
            <v>0</v>
          </cell>
          <cell r="I1020">
            <v>165.11</v>
          </cell>
          <cell r="J1020">
            <v>50</v>
          </cell>
          <cell r="K1020">
            <v>0</v>
          </cell>
          <cell r="L1020">
            <v>0</v>
          </cell>
          <cell r="M1020"/>
        </row>
        <row r="1021">
          <cell r="A1021" t="str">
            <v>52_5_16_12</v>
          </cell>
          <cell r="B1021">
            <v>11</v>
          </cell>
          <cell r="C1021">
            <v>52</v>
          </cell>
          <cell r="D1021">
            <v>165</v>
          </cell>
          <cell r="E1021" t="str">
            <v>5</v>
          </cell>
          <cell r="F1021">
            <v>16</v>
          </cell>
          <cell r="G1021">
            <v>12</v>
          </cell>
          <cell r="H1021">
            <v>0</v>
          </cell>
          <cell r="I1021">
            <v>165.12</v>
          </cell>
          <cell r="J1021">
            <v>55</v>
          </cell>
          <cell r="K1021">
            <v>0</v>
          </cell>
          <cell r="L1021">
            <v>0</v>
          </cell>
          <cell r="M1021"/>
        </row>
        <row r="1022">
          <cell r="A1022" t="str">
            <v>52_5_16_13</v>
          </cell>
          <cell r="B1022">
            <v>11</v>
          </cell>
          <cell r="C1022">
            <v>52</v>
          </cell>
          <cell r="D1022">
            <v>165</v>
          </cell>
          <cell r="E1022" t="str">
            <v>5</v>
          </cell>
          <cell r="F1022">
            <v>16</v>
          </cell>
          <cell r="G1022">
            <v>13</v>
          </cell>
          <cell r="H1022">
            <v>0</v>
          </cell>
          <cell r="I1022">
            <v>165.13</v>
          </cell>
          <cell r="J1022">
            <v>60</v>
          </cell>
          <cell r="K1022">
            <v>0</v>
          </cell>
          <cell r="L1022">
            <v>0</v>
          </cell>
          <cell r="M1022"/>
        </row>
        <row r="1023">
          <cell r="A1023" t="str">
            <v>52_5_16_14</v>
          </cell>
          <cell r="B1023">
            <v>11</v>
          </cell>
          <cell r="C1023">
            <v>52</v>
          </cell>
          <cell r="D1023">
            <v>165</v>
          </cell>
          <cell r="E1023" t="str">
            <v>5</v>
          </cell>
          <cell r="F1023">
            <v>16</v>
          </cell>
          <cell r="G1023">
            <v>14</v>
          </cell>
          <cell r="H1023">
            <v>0</v>
          </cell>
          <cell r="I1023">
            <v>165.14</v>
          </cell>
          <cell r="J1023">
            <v>65</v>
          </cell>
          <cell r="K1023">
            <v>0</v>
          </cell>
          <cell r="L1023">
            <v>0</v>
          </cell>
          <cell r="M1023"/>
        </row>
        <row r="1024">
          <cell r="A1024" t="str">
            <v>52_5_16_15</v>
          </cell>
          <cell r="B1024">
            <v>11</v>
          </cell>
          <cell r="C1024">
            <v>52</v>
          </cell>
          <cell r="D1024">
            <v>165</v>
          </cell>
          <cell r="E1024" t="str">
            <v>5</v>
          </cell>
          <cell r="F1024">
            <v>16</v>
          </cell>
          <cell r="G1024">
            <v>15</v>
          </cell>
          <cell r="H1024">
            <v>0</v>
          </cell>
          <cell r="I1024">
            <v>165.15</v>
          </cell>
          <cell r="J1024">
            <v>70</v>
          </cell>
          <cell r="K1024">
            <v>0</v>
          </cell>
          <cell r="L1024">
            <v>0</v>
          </cell>
          <cell r="M1024"/>
        </row>
        <row r="1025">
          <cell r="A1025" t="str">
            <v>52_5_16_16</v>
          </cell>
          <cell r="B1025">
            <v>11</v>
          </cell>
          <cell r="C1025">
            <v>52</v>
          </cell>
          <cell r="D1025">
            <v>165</v>
          </cell>
          <cell r="E1025" t="str">
            <v>5</v>
          </cell>
          <cell r="F1025">
            <v>16</v>
          </cell>
          <cell r="G1025">
            <v>16</v>
          </cell>
          <cell r="H1025">
            <v>0</v>
          </cell>
          <cell r="I1025">
            <v>165.16</v>
          </cell>
          <cell r="J1025">
            <v>75</v>
          </cell>
          <cell r="K1025">
            <v>0</v>
          </cell>
          <cell r="L1025">
            <v>0</v>
          </cell>
          <cell r="M1025">
            <v>1</v>
          </cell>
        </row>
        <row r="1026">
          <cell r="A1026" t="str">
            <v>52_5_17_1</v>
          </cell>
          <cell r="B1026">
            <v>11</v>
          </cell>
          <cell r="C1026">
            <v>52</v>
          </cell>
          <cell r="D1026">
            <v>175</v>
          </cell>
          <cell r="E1026" t="str">
            <v>5</v>
          </cell>
          <cell r="F1026">
            <v>17</v>
          </cell>
          <cell r="G1026">
            <v>1</v>
          </cell>
          <cell r="H1026">
            <v>0</v>
          </cell>
          <cell r="I1026">
            <v>175.01</v>
          </cell>
          <cell r="J1026">
            <v>2.5</v>
          </cell>
          <cell r="K1026">
            <v>0</v>
          </cell>
          <cell r="L1026">
            <v>0</v>
          </cell>
        </row>
        <row r="1027">
          <cell r="A1027" t="str">
            <v>52_5_17_2</v>
          </cell>
          <cell r="B1027">
            <v>11</v>
          </cell>
          <cell r="C1027">
            <v>52</v>
          </cell>
          <cell r="D1027">
            <v>175</v>
          </cell>
          <cell r="E1027" t="str">
            <v>5</v>
          </cell>
          <cell r="F1027">
            <v>17</v>
          </cell>
          <cell r="G1027">
            <v>2</v>
          </cell>
          <cell r="H1027">
            <v>0</v>
          </cell>
          <cell r="I1027">
            <v>175.02</v>
          </cell>
          <cell r="J1027">
            <v>5</v>
          </cell>
          <cell r="K1027">
            <v>0</v>
          </cell>
          <cell r="L1027">
            <v>0</v>
          </cell>
          <cell r="M1027"/>
        </row>
        <row r="1028">
          <cell r="A1028" t="str">
            <v>52_5_17_3</v>
          </cell>
          <cell r="B1028">
            <v>11</v>
          </cell>
          <cell r="C1028">
            <v>52</v>
          </cell>
          <cell r="D1028">
            <v>175</v>
          </cell>
          <cell r="E1028" t="str">
            <v>5</v>
          </cell>
          <cell r="F1028">
            <v>17</v>
          </cell>
          <cell r="G1028">
            <v>3</v>
          </cell>
          <cell r="H1028">
            <v>0.42</v>
          </cell>
          <cell r="I1028">
            <v>175.03</v>
          </cell>
          <cell r="J1028">
            <v>10</v>
          </cell>
          <cell r="K1028">
            <v>4.2</v>
          </cell>
          <cell r="L1028">
            <v>0.32558139534883723</v>
          </cell>
          <cell r="M1028"/>
        </row>
        <row r="1029">
          <cell r="A1029" t="str">
            <v>52_5_17_4</v>
          </cell>
          <cell r="B1029">
            <v>11</v>
          </cell>
          <cell r="C1029">
            <v>52</v>
          </cell>
          <cell r="D1029">
            <v>175</v>
          </cell>
          <cell r="E1029" t="str">
            <v>5</v>
          </cell>
          <cell r="F1029">
            <v>17</v>
          </cell>
          <cell r="G1029">
            <v>4</v>
          </cell>
          <cell r="H1029">
            <v>0.57999999999999996</v>
          </cell>
          <cell r="I1029">
            <v>175.04</v>
          </cell>
          <cell r="J1029">
            <v>15</v>
          </cell>
          <cell r="K1029">
            <v>8.6999999999999993</v>
          </cell>
          <cell r="L1029">
            <v>0.67441860465116277</v>
          </cell>
          <cell r="M1029"/>
        </row>
        <row r="1030">
          <cell r="A1030" t="str">
            <v>52_5_17_5</v>
          </cell>
          <cell r="B1030">
            <v>11</v>
          </cell>
          <cell r="C1030">
            <v>52</v>
          </cell>
          <cell r="D1030">
            <v>175</v>
          </cell>
          <cell r="E1030" t="str">
            <v>5</v>
          </cell>
          <cell r="F1030">
            <v>17</v>
          </cell>
          <cell r="G1030">
            <v>5</v>
          </cell>
          <cell r="H1030">
            <v>0</v>
          </cell>
          <cell r="I1030">
            <v>175.05</v>
          </cell>
          <cell r="J1030">
            <v>20</v>
          </cell>
          <cell r="K1030">
            <v>0</v>
          </cell>
          <cell r="L1030">
            <v>0</v>
          </cell>
          <cell r="M1030"/>
        </row>
        <row r="1031">
          <cell r="A1031" t="str">
            <v>52_5_17_6</v>
          </cell>
          <cell r="B1031">
            <v>11</v>
          </cell>
          <cell r="C1031">
            <v>52</v>
          </cell>
          <cell r="D1031">
            <v>175</v>
          </cell>
          <cell r="E1031" t="str">
            <v>5</v>
          </cell>
          <cell r="F1031">
            <v>17</v>
          </cell>
          <cell r="G1031">
            <v>6</v>
          </cell>
          <cell r="H1031">
            <v>0</v>
          </cell>
          <cell r="I1031">
            <v>175.06</v>
          </cell>
          <cell r="J1031">
            <v>25</v>
          </cell>
          <cell r="K1031">
            <v>0</v>
          </cell>
          <cell r="L1031">
            <v>0</v>
          </cell>
          <cell r="M1031"/>
        </row>
        <row r="1032">
          <cell r="A1032" t="str">
            <v>52_5_17_7</v>
          </cell>
          <cell r="B1032">
            <v>11</v>
          </cell>
          <cell r="C1032">
            <v>52</v>
          </cell>
          <cell r="D1032">
            <v>175</v>
          </cell>
          <cell r="E1032" t="str">
            <v>5</v>
          </cell>
          <cell r="F1032">
            <v>17</v>
          </cell>
          <cell r="G1032">
            <v>7</v>
          </cell>
          <cell r="H1032">
            <v>0</v>
          </cell>
          <cell r="I1032">
            <v>175.07</v>
          </cell>
          <cell r="J1032">
            <v>30</v>
          </cell>
          <cell r="K1032">
            <v>0</v>
          </cell>
          <cell r="L1032">
            <v>0</v>
          </cell>
          <cell r="M1032"/>
        </row>
        <row r="1033">
          <cell r="A1033" t="str">
            <v>52_5_17_8</v>
          </cell>
          <cell r="B1033">
            <v>11</v>
          </cell>
          <cell r="C1033">
            <v>52</v>
          </cell>
          <cell r="D1033">
            <v>175</v>
          </cell>
          <cell r="E1033" t="str">
            <v>5</v>
          </cell>
          <cell r="F1033">
            <v>17</v>
          </cell>
          <cell r="G1033">
            <v>8</v>
          </cell>
          <cell r="H1033">
            <v>0</v>
          </cell>
          <cell r="I1033">
            <v>175.08</v>
          </cell>
          <cell r="J1033">
            <v>35</v>
          </cell>
          <cell r="K1033">
            <v>0</v>
          </cell>
          <cell r="L1033">
            <v>0</v>
          </cell>
          <cell r="M1033"/>
        </row>
        <row r="1034">
          <cell r="A1034" t="str">
            <v>52_5_17_9</v>
          </cell>
          <cell r="B1034">
            <v>11</v>
          </cell>
          <cell r="C1034">
            <v>52</v>
          </cell>
          <cell r="D1034">
            <v>175</v>
          </cell>
          <cell r="E1034" t="str">
            <v>5</v>
          </cell>
          <cell r="F1034">
            <v>17</v>
          </cell>
          <cell r="G1034">
            <v>9</v>
          </cell>
          <cell r="H1034">
            <v>0</v>
          </cell>
          <cell r="I1034">
            <v>175.09</v>
          </cell>
          <cell r="J1034">
            <v>40</v>
          </cell>
          <cell r="K1034">
            <v>0</v>
          </cell>
          <cell r="L1034">
            <v>0</v>
          </cell>
          <cell r="M1034"/>
        </row>
        <row r="1035">
          <cell r="A1035" t="str">
            <v>52_5_17_10</v>
          </cell>
          <cell r="B1035">
            <v>11</v>
          </cell>
          <cell r="C1035">
            <v>52</v>
          </cell>
          <cell r="D1035">
            <v>175</v>
          </cell>
          <cell r="E1035" t="str">
            <v>5</v>
          </cell>
          <cell r="F1035">
            <v>17</v>
          </cell>
          <cell r="G1035">
            <v>10</v>
          </cell>
          <cell r="H1035">
            <v>0</v>
          </cell>
          <cell r="I1035">
            <v>175.1</v>
          </cell>
          <cell r="J1035">
            <v>45</v>
          </cell>
          <cell r="K1035">
            <v>0</v>
          </cell>
          <cell r="L1035">
            <v>0</v>
          </cell>
          <cell r="M1035"/>
        </row>
        <row r="1036">
          <cell r="A1036" t="str">
            <v>52_5_17_11</v>
          </cell>
          <cell r="B1036">
            <v>11</v>
          </cell>
          <cell r="C1036">
            <v>52</v>
          </cell>
          <cell r="D1036">
            <v>175</v>
          </cell>
          <cell r="E1036" t="str">
            <v>5</v>
          </cell>
          <cell r="F1036">
            <v>17</v>
          </cell>
          <cell r="G1036">
            <v>11</v>
          </cell>
          <cell r="H1036">
            <v>0</v>
          </cell>
          <cell r="I1036">
            <v>175.11</v>
          </cell>
          <cell r="J1036">
            <v>50</v>
          </cell>
          <cell r="K1036">
            <v>0</v>
          </cell>
          <cell r="L1036">
            <v>0</v>
          </cell>
          <cell r="M1036"/>
        </row>
        <row r="1037">
          <cell r="A1037" t="str">
            <v>52_5_17_12</v>
          </cell>
          <cell r="B1037">
            <v>11</v>
          </cell>
          <cell r="C1037">
            <v>52</v>
          </cell>
          <cell r="D1037">
            <v>175</v>
          </cell>
          <cell r="E1037" t="str">
            <v>5</v>
          </cell>
          <cell r="F1037">
            <v>17</v>
          </cell>
          <cell r="G1037">
            <v>12</v>
          </cell>
          <cell r="H1037">
            <v>0</v>
          </cell>
          <cell r="I1037">
            <v>175.12</v>
          </cell>
          <cell r="J1037">
            <v>55</v>
          </cell>
          <cell r="K1037">
            <v>0</v>
          </cell>
          <cell r="L1037">
            <v>0</v>
          </cell>
          <cell r="M1037"/>
        </row>
        <row r="1038">
          <cell r="A1038" t="str">
            <v>52_5_17_13</v>
          </cell>
          <cell r="B1038">
            <v>11</v>
          </cell>
          <cell r="C1038">
            <v>52</v>
          </cell>
          <cell r="D1038">
            <v>175</v>
          </cell>
          <cell r="E1038" t="str">
            <v>5</v>
          </cell>
          <cell r="F1038">
            <v>17</v>
          </cell>
          <cell r="G1038">
            <v>13</v>
          </cell>
          <cell r="H1038">
            <v>0</v>
          </cell>
          <cell r="I1038">
            <v>175.13</v>
          </cell>
          <cell r="J1038">
            <v>60</v>
          </cell>
          <cell r="K1038">
            <v>0</v>
          </cell>
          <cell r="L1038">
            <v>0</v>
          </cell>
          <cell r="M1038"/>
        </row>
        <row r="1039">
          <cell r="A1039" t="str">
            <v>52_5_17_14</v>
          </cell>
          <cell r="B1039">
            <v>11</v>
          </cell>
          <cell r="C1039">
            <v>52</v>
          </cell>
          <cell r="D1039">
            <v>175</v>
          </cell>
          <cell r="E1039" t="str">
            <v>5</v>
          </cell>
          <cell r="F1039">
            <v>17</v>
          </cell>
          <cell r="G1039">
            <v>14</v>
          </cell>
          <cell r="H1039">
            <v>0</v>
          </cell>
          <cell r="I1039">
            <v>175.14</v>
          </cell>
          <cell r="J1039">
            <v>65</v>
          </cell>
          <cell r="K1039">
            <v>0</v>
          </cell>
          <cell r="L1039">
            <v>0</v>
          </cell>
          <cell r="M1039"/>
        </row>
        <row r="1040">
          <cell r="A1040" t="str">
            <v>52_5_17_15</v>
          </cell>
          <cell r="B1040">
            <v>11</v>
          </cell>
          <cell r="C1040">
            <v>52</v>
          </cell>
          <cell r="D1040">
            <v>175</v>
          </cell>
          <cell r="E1040" t="str">
            <v>5</v>
          </cell>
          <cell r="F1040">
            <v>17</v>
          </cell>
          <cell r="G1040">
            <v>15</v>
          </cell>
          <cell r="H1040">
            <v>0</v>
          </cell>
          <cell r="I1040">
            <v>175.15</v>
          </cell>
          <cell r="J1040">
            <v>70</v>
          </cell>
          <cell r="K1040">
            <v>0</v>
          </cell>
          <cell r="L1040">
            <v>0</v>
          </cell>
          <cell r="M1040"/>
        </row>
        <row r="1041">
          <cell r="A1041" t="str">
            <v>52_5_17_16</v>
          </cell>
          <cell r="B1041">
            <v>11</v>
          </cell>
          <cell r="C1041">
            <v>52</v>
          </cell>
          <cell r="D1041">
            <v>175</v>
          </cell>
          <cell r="E1041" t="str">
            <v>5</v>
          </cell>
          <cell r="F1041">
            <v>17</v>
          </cell>
          <cell r="G1041">
            <v>16</v>
          </cell>
          <cell r="H1041">
            <v>0</v>
          </cell>
          <cell r="I1041">
            <v>175.16</v>
          </cell>
          <cell r="J1041">
            <v>75</v>
          </cell>
          <cell r="K1041">
            <v>0</v>
          </cell>
          <cell r="L1041">
            <v>0</v>
          </cell>
          <cell r="M1041">
            <v>1</v>
          </cell>
        </row>
        <row r="1042">
          <cell r="A1042" t="str">
            <v>52_5_18_1</v>
          </cell>
          <cell r="B1042">
            <v>11</v>
          </cell>
          <cell r="C1042">
            <v>52</v>
          </cell>
          <cell r="D1042">
            <v>185</v>
          </cell>
          <cell r="E1042" t="str">
            <v>5</v>
          </cell>
          <cell r="F1042">
            <v>18</v>
          </cell>
          <cell r="G1042">
            <v>1</v>
          </cell>
          <cell r="H1042">
            <v>0</v>
          </cell>
          <cell r="I1042">
            <v>185.01</v>
          </cell>
          <cell r="J1042">
            <v>2.5</v>
          </cell>
          <cell r="K1042">
            <v>0</v>
          </cell>
          <cell r="L1042">
            <v>0</v>
          </cell>
        </row>
        <row r="1043">
          <cell r="A1043" t="str">
            <v>52_5_18_2</v>
          </cell>
          <cell r="B1043">
            <v>11</v>
          </cell>
          <cell r="C1043">
            <v>52</v>
          </cell>
          <cell r="D1043">
            <v>185</v>
          </cell>
          <cell r="E1043" t="str">
            <v>5</v>
          </cell>
          <cell r="F1043">
            <v>18</v>
          </cell>
          <cell r="G1043">
            <v>2</v>
          </cell>
          <cell r="H1043">
            <v>0</v>
          </cell>
          <cell r="I1043">
            <v>185.02</v>
          </cell>
          <cell r="J1043">
            <v>5</v>
          </cell>
          <cell r="K1043">
            <v>0</v>
          </cell>
          <cell r="L1043">
            <v>0</v>
          </cell>
          <cell r="M1043"/>
        </row>
        <row r="1044">
          <cell r="A1044" t="str">
            <v>52_5_18_3</v>
          </cell>
          <cell r="B1044">
            <v>11</v>
          </cell>
          <cell r="C1044">
            <v>52</v>
          </cell>
          <cell r="D1044">
            <v>185</v>
          </cell>
          <cell r="E1044" t="str">
            <v>5</v>
          </cell>
          <cell r="F1044">
            <v>18</v>
          </cell>
          <cell r="G1044">
            <v>3</v>
          </cell>
          <cell r="H1044">
            <v>0.42</v>
          </cell>
          <cell r="I1044">
            <v>185.03</v>
          </cell>
          <cell r="J1044">
            <v>10</v>
          </cell>
          <cell r="K1044">
            <v>4.2</v>
          </cell>
          <cell r="L1044">
            <v>0.32558139534883723</v>
          </cell>
          <cell r="M1044"/>
        </row>
        <row r="1045">
          <cell r="A1045" t="str">
            <v>52_5_18_4</v>
          </cell>
          <cell r="B1045">
            <v>11</v>
          </cell>
          <cell r="C1045">
            <v>52</v>
          </cell>
          <cell r="D1045">
            <v>185</v>
          </cell>
          <cell r="E1045" t="str">
            <v>5</v>
          </cell>
          <cell r="F1045">
            <v>18</v>
          </cell>
          <cell r="G1045">
            <v>4</v>
          </cell>
          <cell r="H1045">
            <v>0.57999999999999996</v>
          </cell>
          <cell r="I1045">
            <v>185.04</v>
          </cell>
          <cell r="J1045">
            <v>15</v>
          </cell>
          <cell r="K1045">
            <v>8.6999999999999993</v>
          </cell>
          <cell r="L1045">
            <v>0.67441860465116277</v>
          </cell>
          <cell r="M1045"/>
        </row>
        <row r="1046">
          <cell r="A1046" t="str">
            <v>52_5_18_5</v>
          </cell>
          <cell r="B1046">
            <v>11</v>
          </cell>
          <cell r="C1046">
            <v>52</v>
          </cell>
          <cell r="D1046">
            <v>185</v>
          </cell>
          <cell r="E1046" t="str">
            <v>5</v>
          </cell>
          <cell r="F1046">
            <v>18</v>
          </cell>
          <cell r="G1046">
            <v>5</v>
          </cell>
          <cell r="H1046">
            <v>0</v>
          </cell>
          <cell r="I1046">
            <v>185.05</v>
          </cell>
          <cell r="J1046">
            <v>20</v>
          </cell>
          <cell r="K1046">
            <v>0</v>
          </cell>
          <cell r="L1046">
            <v>0</v>
          </cell>
          <cell r="M1046"/>
        </row>
        <row r="1047">
          <cell r="A1047" t="str">
            <v>52_5_18_6</v>
          </cell>
          <cell r="B1047">
            <v>11</v>
          </cell>
          <cell r="C1047">
            <v>52</v>
          </cell>
          <cell r="D1047">
            <v>185</v>
          </cell>
          <cell r="E1047" t="str">
            <v>5</v>
          </cell>
          <cell r="F1047">
            <v>18</v>
          </cell>
          <cell r="G1047">
            <v>6</v>
          </cell>
          <cell r="H1047">
            <v>0</v>
          </cell>
          <cell r="I1047">
            <v>185.06</v>
          </cell>
          <cell r="J1047">
            <v>25</v>
          </cell>
          <cell r="K1047">
            <v>0</v>
          </cell>
          <cell r="L1047">
            <v>0</v>
          </cell>
          <cell r="M1047"/>
        </row>
        <row r="1048">
          <cell r="A1048" t="str">
            <v>52_5_18_7</v>
          </cell>
          <cell r="B1048">
            <v>11</v>
          </cell>
          <cell r="C1048">
            <v>52</v>
          </cell>
          <cell r="D1048">
            <v>185</v>
          </cell>
          <cell r="E1048" t="str">
            <v>5</v>
          </cell>
          <cell r="F1048">
            <v>18</v>
          </cell>
          <cell r="G1048">
            <v>7</v>
          </cell>
          <cell r="H1048">
            <v>0</v>
          </cell>
          <cell r="I1048">
            <v>185.07</v>
          </cell>
          <cell r="J1048">
            <v>30</v>
          </cell>
          <cell r="K1048">
            <v>0</v>
          </cell>
          <cell r="L1048">
            <v>0</v>
          </cell>
          <cell r="M1048"/>
        </row>
        <row r="1049">
          <cell r="A1049" t="str">
            <v>52_5_18_8</v>
          </cell>
          <cell r="B1049">
            <v>11</v>
          </cell>
          <cell r="C1049">
            <v>52</v>
          </cell>
          <cell r="D1049">
            <v>185</v>
          </cell>
          <cell r="E1049" t="str">
            <v>5</v>
          </cell>
          <cell r="F1049">
            <v>18</v>
          </cell>
          <cell r="G1049">
            <v>8</v>
          </cell>
          <cell r="H1049">
            <v>0</v>
          </cell>
          <cell r="I1049">
            <v>185.08</v>
          </cell>
          <cell r="J1049">
            <v>35</v>
          </cell>
          <cell r="K1049">
            <v>0</v>
          </cell>
          <cell r="L1049">
            <v>0</v>
          </cell>
          <cell r="M1049"/>
        </row>
        <row r="1050">
          <cell r="A1050" t="str">
            <v>52_5_18_9</v>
          </cell>
          <cell r="B1050">
            <v>11</v>
          </cell>
          <cell r="C1050">
            <v>52</v>
          </cell>
          <cell r="D1050">
            <v>185</v>
          </cell>
          <cell r="E1050" t="str">
            <v>5</v>
          </cell>
          <cell r="F1050">
            <v>18</v>
          </cell>
          <cell r="G1050">
            <v>9</v>
          </cell>
          <cell r="H1050">
            <v>0</v>
          </cell>
          <cell r="I1050">
            <v>185.09</v>
          </cell>
          <cell r="J1050">
            <v>40</v>
          </cell>
          <cell r="K1050">
            <v>0</v>
          </cell>
          <cell r="L1050">
            <v>0</v>
          </cell>
          <cell r="M1050"/>
        </row>
        <row r="1051">
          <cell r="A1051" t="str">
            <v>52_5_18_10</v>
          </cell>
          <cell r="B1051">
            <v>11</v>
          </cell>
          <cell r="C1051">
            <v>52</v>
          </cell>
          <cell r="D1051">
            <v>185</v>
          </cell>
          <cell r="E1051" t="str">
            <v>5</v>
          </cell>
          <cell r="F1051">
            <v>18</v>
          </cell>
          <cell r="G1051">
            <v>10</v>
          </cell>
          <cell r="H1051">
            <v>0</v>
          </cell>
          <cell r="I1051">
            <v>185.1</v>
          </cell>
          <cell r="J1051">
            <v>45</v>
          </cell>
          <cell r="K1051">
            <v>0</v>
          </cell>
          <cell r="L1051">
            <v>0</v>
          </cell>
          <cell r="M1051"/>
        </row>
        <row r="1052">
          <cell r="A1052" t="str">
            <v>52_5_18_11</v>
          </cell>
          <cell r="B1052">
            <v>11</v>
          </cell>
          <cell r="C1052">
            <v>52</v>
          </cell>
          <cell r="D1052">
            <v>185</v>
          </cell>
          <cell r="E1052" t="str">
            <v>5</v>
          </cell>
          <cell r="F1052">
            <v>18</v>
          </cell>
          <cell r="G1052">
            <v>11</v>
          </cell>
          <cell r="H1052">
            <v>0</v>
          </cell>
          <cell r="I1052">
            <v>185.11</v>
          </cell>
          <cell r="J1052">
            <v>50</v>
          </cell>
          <cell r="K1052">
            <v>0</v>
          </cell>
          <cell r="L1052">
            <v>0</v>
          </cell>
          <cell r="M1052"/>
        </row>
        <row r="1053">
          <cell r="A1053" t="str">
            <v>52_5_18_12</v>
          </cell>
          <cell r="B1053">
            <v>11</v>
          </cell>
          <cell r="C1053">
            <v>52</v>
          </cell>
          <cell r="D1053">
            <v>185</v>
          </cell>
          <cell r="E1053" t="str">
            <v>5</v>
          </cell>
          <cell r="F1053">
            <v>18</v>
          </cell>
          <cell r="G1053">
            <v>12</v>
          </cell>
          <cell r="H1053">
            <v>0</v>
          </cell>
          <cell r="I1053">
            <v>185.12</v>
          </cell>
          <cell r="J1053">
            <v>55</v>
          </cell>
          <cell r="K1053">
            <v>0</v>
          </cell>
          <cell r="L1053">
            <v>0</v>
          </cell>
          <cell r="M1053"/>
        </row>
        <row r="1054">
          <cell r="A1054" t="str">
            <v>52_5_18_13</v>
          </cell>
          <cell r="B1054">
            <v>11</v>
          </cell>
          <cell r="C1054">
            <v>52</v>
          </cell>
          <cell r="D1054">
            <v>185</v>
          </cell>
          <cell r="E1054" t="str">
            <v>5</v>
          </cell>
          <cell r="F1054">
            <v>18</v>
          </cell>
          <cell r="G1054">
            <v>13</v>
          </cell>
          <cell r="H1054">
            <v>0</v>
          </cell>
          <cell r="I1054">
            <v>185.13</v>
          </cell>
          <cell r="J1054">
            <v>60</v>
          </cell>
          <cell r="K1054">
            <v>0</v>
          </cell>
          <cell r="L1054">
            <v>0</v>
          </cell>
          <cell r="M1054"/>
        </row>
        <row r="1055">
          <cell r="A1055" t="str">
            <v>52_5_18_14</v>
          </cell>
          <cell r="B1055">
            <v>11</v>
          </cell>
          <cell r="C1055">
            <v>52</v>
          </cell>
          <cell r="D1055">
            <v>185</v>
          </cell>
          <cell r="E1055" t="str">
            <v>5</v>
          </cell>
          <cell r="F1055">
            <v>18</v>
          </cell>
          <cell r="G1055">
            <v>14</v>
          </cell>
          <cell r="H1055">
            <v>0</v>
          </cell>
          <cell r="I1055">
            <v>185.14</v>
          </cell>
          <cell r="J1055">
            <v>65</v>
          </cell>
          <cell r="K1055">
            <v>0</v>
          </cell>
          <cell r="L1055">
            <v>0</v>
          </cell>
          <cell r="M1055"/>
        </row>
        <row r="1056">
          <cell r="A1056" t="str">
            <v>52_5_18_15</v>
          </cell>
          <cell r="B1056">
            <v>11</v>
          </cell>
          <cell r="C1056">
            <v>52</v>
          </cell>
          <cell r="D1056">
            <v>185</v>
          </cell>
          <cell r="E1056" t="str">
            <v>5</v>
          </cell>
          <cell r="F1056">
            <v>18</v>
          </cell>
          <cell r="G1056">
            <v>15</v>
          </cell>
          <cell r="H1056">
            <v>0</v>
          </cell>
          <cell r="I1056">
            <v>185.15</v>
          </cell>
          <cell r="J1056">
            <v>70</v>
          </cell>
          <cell r="K1056">
            <v>0</v>
          </cell>
          <cell r="L1056">
            <v>0</v>
          </cell>
          <cell r="M1056"/>
        </row>
        <row r="1057">
          <cell r="A1057" t="str">
            <v>52_5_18_16</v>
          </cell>
          <cell r="B1057">
            <v>11</v>
          </cell>
          <cell r="C1057">
            <v>52</v>
          </cell>
          <cell r="D1057">
            <v>185</v>
          </cell>
          <cell r="E1057" t="str">
            <v>5</v>
          </cell>
          <cell r="F1057">
            <v>18</v>
          </cell>
          <cell r="G1057">
            <v>16</v>
          </cell>
          <cell r="H1057">
            <v>0</v>
          </cell>
          <cell r="I1057">
            <v>185.16</v>
          </cell>
          <cell r="J1057">
            <v>75</v>
          </cell>
          <cell r="K1057">
            <v>0</v>
          </cell>
          <cell r="L1057">
            <v>0</v>
          </cell>
          <cell r="M1057">
            <v>1</v>
          </cell>
        </row>
        <row r="1058">
          <cell r="A1058" t="str">
            <v>52_5_19_1</v>
          </cell>
          <cell r="B1058">
            <v>11</v>
          </cell>
          <cell r="C1058">
            <v>52</v>
          </cell>
          <cell r="D1058">
            <v>195</v>
          </cell>
          <cell r="E1058" t="str">
            <v>5</v>
          </cell>
          <cell r="F1058">
            <v>19</v>
          </cell>
          <cell r="G1058">
            <v>1</v>
          </cell>
          <cell r="H1058">
            <v>0</v>
          </cell>
          <cell r="I1058">
            <v>195.01</v>
          </cell>
          <cell r="J1058">
            <v>2.5</v>
          </cell>
          <cell r="K1058">
            <v>0</v>
          </cell>
          <cell r="L1058">
            <v>0</v>
          </cell>
        </row>
        <row r="1059">
          <cell r="A1059" t="str">
            <v>52_5_19_2</v>
          </cell>
          <cell r="B1059">
            <v>11</v>
          </cell>
          <cell r="C1059">
            <v>52</v>
          </cell>
          <cell r="D1059">
            <v>195</v>
          </cell>
          <cell r="E1059" t="str">
            <v>5</v>
          </cell>
          <cell r="F1059">
            <v>19</v>
          </cell>
          <cell r="G1059">
            <v>2</v>
          </cell>
          <cell r="H1059">
            <v>0</v>
          </cell>
          <cell r="I1059">
            <v>195.02</v>
          </cell>
          <cell r="J1059">
            <v>5</v>
          </cell>
          <cell r="K1059">
            <v>0</v>
          </cell>
          <cell r="L1059">
            <v>0</v>
          </cell>
          <cell r="M1059"/>
        </row>
        <row r="1060">
          <cell r="A1060" t="str">
            <v>52_5_19_3</v>
          </cell>
          <cell r="B1060">
            <v>11</v>
          </cell>
          <cell r="C1060">
            <v>52</v>
          </cell>
          <cell r="D1060">
            <v>195</v>
          </cell>
          <cell r="E1060" t="str">
            <v>5</v>
          </cell>
          <cell r="F1060">
            <v>19</v>
          </cell>
          <cell r="G1060">
            <v>3</v>
          </cell>
          <cell r="H1060">
            <v>0.42</v>
          </cell>
          <cell r="I1060">
            <v>195.03</v>
          </cell>
          <cell r="J1060">
            <v>10</v>
          </cell>
          <cell r="K1060">
            <v>4.2</v>
          </cell>
          <cell r="L1060">
            <v>0.32558139534883723</v>
          </cell>
          <cell r="M1060"/>
        </row>
        <row r="1061">
          <cell r="A1061" t="str">
            <v>52_5_19_4</v>
          </cell>
          <cell r="B1061">
            <v>11</v>
          </cell>
          <cell r="C1061">
            <v>52</v>
          </cell>
          <cell r="D1061">
            <v>195</v>
          </cell>
          <cell r="E1061" t="str">
            <v>5</v>
          </cell>
          <cell r="F1061">
            <v>19</v>
          </cell>
          <cell r="G1061">
            <v>4</v>
          </cell>
          <cell r="H1061">
            <v>0.57999999999999996</v>
          </cell>
          <cell r="I1061">
            <v>195.04</v>
          </cell>
          <cell r="J1061">
            <v>15</v>
          </cell>
          <cell r="K1061">
            <v>8.6999999999999993</v>
          </cell>
          <cell r="L1061">
            <v>0.67441860465116277</v>
          </cell>
          <cell r="M1061"/>
        </row>
        <row r="1062">
          <cell r="A1062" t="str">
            <v>52_5_19_5</v>
          </cell>
          <cell r="B1062">
            <v>11</v>
          </cell>
          <cell r="C1062">
            <v>52</v>
          </cell>
          <cell r="D1062">
            <v>195</v>
          </cell>
          <cell r="E1062" t="str">
            <v>5</v>
          </cell>
          <cell r="F1062">
            <v>19</v>
          </cell>
          <cell r="G1062">
            <v>5</v>
          </cell>
          <cell r="H1062">
            <v>0</v>
          </cell>
          <cell r="I1062">
            <v>195.05</v>
          </cell>
          <cell r="J1062">
            <v>20</v>
          </cell>
          <cell r="K1062">
            <v>0</v>
          </cell>
          <cell r="L1062">
            <v>0</v>
          </cell>
          <cell r="M1062"/>
        </row>
        <row r="1063">
          <cell r="A1063" t="str">
            <v>52_5_19_6</v>
          </cell>
          <cell r="B1063">
            <v>11</v>
          </cell>
          <cell r="C1063">
            <v>52</v>
          </cell>
          <cell r="D1063">
            <v>195</v>
          </cell>
          <cell r="E1063" t="str">
            <v>5</v>
          </cell>
          <cell r="F1063">
            <v>19</v>
          </cell>
          <cell r="G1063">
            <v>6</v>
          </cell>
          <cell r="H1063">
            <v>0</v>
          </cell>
          <cell r="I1063">
            <v>195.06</v>
          </cell>
          <cell r="J1063">
            <v>25</v>
          </cell>
          <cell r="K1063">
            <v>0</v>
          </cell>
          <cell r="L1063">
            <v>0</v>
          </cell>
          <cell r="M1063"/>
        </row>
        <row r="1064">
          <cell r="A1064" t="str">
            <v>52_5_19_7</v>
          </cell>
          <cell r="B1064">
            <v>11</v>
          </cell>
          <cell r="C1064">
            <v>52</v>
          </cell>
          <cell r="D1064">
            <v>195</v>
          </cell>
          <cell r="E1064" t="str">
            <v>5</v>
          </cell>
          <cell r="F1064">
            <v>19</v>
          </cell>
          <cell r="G1064">
            <v>7</v>
          </cell>
          <cell r="H1064">
            <v>0</v>
          </cell>
          <cell r="I1064">
            <v>195.07</v>
          </cell>
          <cell r="J1064">
            <v>30</v>
          </cell>
          <cell r="K1064">
            <v>0</v>
          </cell>
          <cell r="L1064">
            <v>0</v>
          </cell>
          <cell r="M1064"/>
        </row>
        <row r="1065">
          <cell r="A1065" t="str">
            <v>52_5_19_8</v>
          </cell>
          <cell r="B1065">
            <v>11</v>
          </cell>
          <cell r="C1065">
            <v>52</v>
          </cell>
          <cell r="D1065">
            <v>195</v>
          </cell>
          <cell r="E1065" t="str">
            <v>5</v>
          </cell>
          <cell r="F1065">
            <v>19</v>
          </cell>
          <cell r="G1065">
            <v>8</v>
          </cell>
          <cell r="H1065">
            <v>0</v>
          </cell>
          <cell r="I1065">
            <v>195.08</v>
          </cell>
          <cell r="J1065">
            <v>35</v>
          </cell>
          <cell r="K1065">
            <v>0</v>
          </cell>
          <cell r="L1065">
            <v>0</v>
          </cell>
          <cell r="M1065"/>
        </row>
        <row r="1066">
          <cell r="A1066" t="str">
            <v>52_5_19_9</v>
          </cell>
          <cell r="B1066">
            <v>11</v>
          </cell>
          <cell r="C1066">
            <v>52</v>
          </cell>
          <cell r="D1066">
            <v>195</v>
          </cell>
          <cell r="E1066" t="str">
            <v>5</v>
          </cell>
          <cell r="F1066">
            <v>19</v>
          </cell>
          <cell r="G1066">
            <v>9</v>
          </cell>
          <cell r="H1066">
            <v>0</v>
          </cell>
          <cell r="I1066">
            <v>195.09</v>
          </cell>
          <cell r="J1066">
            <v>40</v>
          </cell>
          <cell r="K1066">
            <v>0</v>
          </cell>
          <cell r="L1066">
            <v>0</v>
          </cell>
          <cell r="M1066"/>
        </row>
        <row r="1067">
          <cell r="A1067" t="str">
            <v>52_5_19_10</v>
          </cell>
          <cell r="B1067">
            <v>11</v>
          </cell>
          <cell r="C1067">
            <v>52</v>
          </cell>
          <cell r="D1067">
            <v>195</v>
          </cell>
          <cell r="E1067" t="str">
            <v>5</v>
          </cell>
          <cell r="F1067">
            <v>19</v>
          </cell>
          <cell r="G1067">
            <v>10</v>
          </cell>
          <cell r="H1067">
            <v>0</v>
          </cell>
          <cell r="I1067">
            <v>195.1</v>
          </cell>
          <cell r="J1067">
            <v>45</v>
          </cell>
          <cell r="K1067">
            <v>0</v>
          </cell>
          <cell r="L1067">
            <v>0</v>
          </cell>
          <cell r="M1067"/>
        </row>
        <row r="1068">
          <cell r="A1068" t="str">
            <v>52_5_19_11</v>
          </cell>
          <cell r="B1068">
            <v>11</v>
          </cell>
          <cell r="C1068">
            <v>52</v>
          </cell>
          <cell r="D1068">
            <v>195</v>
          </cell>
          <cell r="E1068" t="str">
            <v>5</v>
          </cell>
          <cell r="F1068">
            <v>19</v>
          </cell>
          <cell r="G1068">
            <v>11</v>
          </cell>
          <cell r="H1068">
            <v>0</v>
          </cell>
          <cell r="I1068">
            <v>195.11</v>
          </cell>
          <cell r="J1068">
            <v>50</v>
          </cell>
          <cell r="K1068">
            <v>0</v>
          </cell>
          <cell r="L1068">
            <v>0</v>
          </cell>
          <cell r="M1068"/>
        </row>
        <row r="1069">
          <cell r="A1069" t="str">
            <v>52_5_19_12</v>
          </cell>
          <cell r="B1069">
            <v>11</v>
          </cell>
          <cell r="C1069">
            <v>52</v>
          </cell>
          <cell r="D1069">
            <v>195</v>
          </cell>
          <cell r="E1069" t="str">
            <v>5</v>
          </cell>
          <cell r="F1069">
            <v>19</v>
          </cell>
          <cell r="G1069">
            <v>12</v>
          </cell>
          <cell r="H1069">
            <v>0</v>
          </cell>
          <cell r="I1069">
            <v>195.12</v>
          </cell>
          <cell r="J1069">
            <v>55</v>
          </cell>
          <cell r="K1069">
            <v>0</v>
          </cell>
          <cell r="L1069">
            <v>0</v>
          </cell>
          <cell r="M1069"/>
        </row>
        <row r="1070">
          <cell r="A1070" t="str">
            <v>52_5_19_13</v>
          </cell>
          <cell r="B1070">
            <v>11</v>
          </cell>
          <cell r="C1070">
            <v>52</v>
          </cell>
          <cell r="D1070">
            <v>195</v>
          </cell>
          <cell r="E1070" t="str">
            <v>5</v>
          </cell>
          <cell r="F1070">
            <v>19</v>
          </cell>
          <cell r="G1070">
            <v>13</v>
          </cell>
          <cell r="H1070">
            <v>0</v>
          </cell>
          <cell r="I1070">
            <v>195.13</v>
          </cell>
          <cell r="J1070">
            <v>60</v>
          </cell>
          <cell r="K1070">
            <v>0</v>
          </cell>
          <cell r="L1070">
            <v>0</v>
          </cell>
          <cell r="M1070"/>
        </row>
        <row r="1071">
          <cell r="A1071" t="str">
            <v>52_5_19_14</v>
          </cell>
          <cell r="B1071">
            <v>11</v>
          </cell>
          <cell r="C1071">
            <v>52</v>
          </cell>
          <cell r="D1071">
            <v>195</v>
          </cell>
          <cell r="E1071" t="str">
            <v>5</v>
          </cell>
          <cell r="F1071">
            <v>19</v>
          </cell>
          <cell r="G1071">
            <v>14</v>
          </cell>
          <cell r="H1071">
            <v>0</v>
          </cell>
          <cell r="I1071">
            <v>195.14</v>
          </cell>
          <cell r="J1071">
            <v>65</v>
          </cell>
          <cell r="K1071">
            <v>0</v>
          </cell>
          <cell r="L1071">
            <v>0</v>
          </cell>
          <cell r="M1071"/>
        </row>
        <row r="1072">
          <cell r="A1072" t="str">
            <v>52_5_19_15</v>
          </cell>
          <cell r="B1072">
            <v>11</v>
          </cell>
          <cell r="C1072">
            <v>52</v>
          </cell>
          <cell r="D1072">
            <v>195</v>
          </cell>
          <cell r="E1072" t="str">
            <v>5</v>
          </cell>
          <cell r="F1072">
            <v>19</v>
          </cell>
          <cell r="G1072">
            <v>15</v>
          </cell>
          <cell r="H1072">
            <v>0</v>
          </cell>
          <cell r="I1072">
            <v>195.15</v>
          </cell>
          <cell r="J1072">
            <v>70</v>
          </cell>
          <cell r="K1072">
            <v>0</v>
          </cell>
          <cell r="L1072">
            <v>0</v>
          </cell>
          <cell r="M1072"/>
        </row>
        <row r="1073">
          <cell r="A1073" t="str">
            <v>52_5_19_16</v>
          </cell>
          <cell r="B1073">
            <v>11</v>
          </cell>
          <cell r="C1073">
            <v>52</v>
          </cell>
          <cell r="D1073">
            <v>195</v>
          </cell>
          <cell r="E1073" t="str">
            <v>5</v>
          </cell>
          <cell r="F1073">
            <v>19</v>
          </cell>
          <cell r="G1073">
            <v>16</v>
          </cell>
          <cell r="H1073">
            <v>0</v>
          </cell>
          <cell r="I1073">
            <v>195.16</v>
          </cell>
          <cell r="J1073">
            <v>75</v>
          </cell>
          <cell r="K1073">
            <v>0</v>
          </cell>
          <cell r="L1073">
            <v>0</v>
          </cell>
          <cell r="M1073">
            <v>1</v>
          </cell>
        </row>
        <row r="1074">
          <cell r="A1074" t="str">
            <v>52_5_20_1</v>
          </cell>
          <cell r="B1074">
            <v>11</v>
          </cell>
          <cell r="C1074">
            <v>52</v>
          </cell>
          <cell r="D1074">
            <v>205</v>
          </cell>
          <cell r="E1074" t="str">
            <v>5</v>
          </cell>
          <cell r="F1074">
            <v>20</v>
          </cell>
          <cell r="G1074">
            <v>1</v>
          </cell>
          <cell r="H1074">
            <v>0</v>
          </cell>
          <cell r="I1074">
            <v>205.01</v>
          </cell>
          <cell r="J1074">
            <v>2.5</v>
          </cell>
          <cell r="K1074">
            <v>0</v>
          </cell>
          <cell r="L1074">
            <v>0</v>
          </cell>
        </row>
        <row r="1075">
          <cell r="A1075" t="str">
            <v>52_5_20_2</v>
          </cell>
          <cell r="B1075">
            <v>11</v>
          </cell>
          <cell r="C1075">
            <v>52</v>
          </cell>
          <cell r="D1075">
            <v>205</v>
          </cell>
          <cell r="E1075" t="str">
            <v>5</v>
          </cell>
          <cell r="F1075">
            <v>20</v>
          </cell>
          <cell r="G1075">
            <v>2</v>
          </cell>
          <cell r="H1075">
            <v>0</v>
          </cell>
          <cell r="I1075">
            <v>205.02</v>
          </cell>
          <cell r="J1075">
            <v>5</v>
          </cell>
          <cell r="K1075">
            <v>0</v>
          </cell>
          <cell r="L1075">
            <v>0</v>
          </cell>
          <cell r="M1075"/>
        </row>
        <row r="1076">
          <cell r="A1076" t="str">
            <v>52_5_20_3</v>
          </cell>
          <cell r="B1076">
            <v>11</v>
          </cell>
          <cell r="C1076">
            <v>52</v>
          </cell>
          <cell r="D1076">
            <v>205</v>
          </cell>
          <cell r="E1076" t="str">
            <v>5</v>
          </cell>
          <cell r="F1076">
            <v>20</v>
          </cell>
          <cell r="G1076">
            <v>3</v>
          </cell>
          <cell r="H1076">
            <v>0.42</v>
          </cell>
          <cell r="I1076">
            <v>205.03</v>
          </cell>
          <cell r="J1076">
            <v>10</v>
          </cell>
          <cell r="K1076">
            <v>4.2</v>
          </cell>
          <cell r="L1076">
            <v>0.32558139534883723</v>
          </cell>
          <cell r="M1076"/>
        </row>
        <row r="1077">
          <cell r="A1077" t="str">
            <v>52_5_20_4</v>
          </cell>
          <cell r="B1077">
            <v>11</v>
          </cell>
          <cell r="C1077">
            <v>52</v>
          </cell>
          <cell r="D1077">
            <v>205</v>
          </cell>
          <cell r="E1077" t="str">
            <v>5</v>
          </cell>
          <cell r="F1077">
            <v>20</v>
          </cell>
          <cell r="G1077">
            <v>4</v>
          </cell>
          <cell r="H1077">
            <v>0.57999999999999996</v>
          </cell>
          <cell r="I1077">
            <v>205.04</v>
          </cell>
          <cell r="J1077">
            <v>15</v>
          </cell>
          <cell r="K1077">
            <v>8.6999999999999993</v>
          </cell>
          <cell r="L1077">
            <v>0.67441860465116277</v>
          </cell>
          <cell r="M1077"/>
        </row>
        <row r="1078">
          <cell r="A1078" t="str">
            <v>52_5_20_5</v>
          </cell>
          <cell r="B1078">
            <v>11</v>
          </cell>
          <cell r="C1078">
            <v>52</v>
          </cell>
          <cell r="D1078">
            <v>205</v>
          </cell>
          <cell r="E1078" t="str">
            <v>5</v>
          </cell>
          <cell r="F1078">
            <v>20</v>
          </cell>
          <cell r="G1078">
            <v>5</v>
          </cell>
          <cell r="H1078">
            <v>0</v>
          </cell>
          <cell r="I1078">
            <v>205.05</v>
          </cell>
          <cell r="J1078">
            <v>20</v>
          </cell>
          <cell r="K1078">
            <v>0</v>
          </cell>
          <cell r="L1078">
            <v>0</v>
          </cell>
          <cell r="M1078"/>
        </row>
        <row r="1079">
          <cell r="A1079" t="str">
            <v>52_5_20_6</v>
          </cell>
          <cell r="B1079">
            <v>11</v>
          </cell>
          <cell r="C1079">
            <v>52</v>
          </cell>
          <cell r="D1079">
            <v>205</v>
          </cell>
          <cell r="E1079" t="str">
            <v>5</v>
          </cell>
          <cell r="F1079">
            <v>20</v>
          </cell>
          <cell r="G1079">
            <v>6</v>
          </cell>
          <cell r="H1079">
            <v>0</v>
          </cell>
          <cell r="I1079">
            <v>205.06</v>
          </cell>
          <cell r="J1079">
            <v>25</v>
          </cell>
          <cell r="K1079">
            <v>0</v>
          </cell>
          <cell r="L1079">
            <v>0</v>
          </cell>
          <cell r="M1079"/>
        </row>
        <row r="1080">
          <cell r="A1080" t="str">
            <v>52_5_20_7</v>
          </cell>
          <cell r="B1080">
            <v>11</v>
          </cell>
          <cell r="C1080">
            <v>52</v>
          </cell>
          <cell r="D1080">
            <v>205</v>
          </cell>
          <cell r="E1080" t="str">
            <v>5</v>
          </cell>
          <cell r="F1080">
            <v>20</v>
          </cell>
          <cell r="G1080">
            <v>7</v>
          </cell>
          <cell r="H1080">
            <v>0</v>
          </cell>
          <cell r="I1080">
            <v>205.07</v>
          </cell>
          <cell r="J1080">
            <v>30</v>
          </cell>
          <cell r="K1080">
            <v>0</v>
          </cell>
          <cell r="L1080">
            <v>0</v>
          </cell>
          <cell r="M1080"/>
        </row>
        <row r="1081">
          <cell r="A1081" t="str">
            <v>52_5_20_8</v>
          </cell>
          <cell r="B1081">
            <v>11</v>
          </cell>
          <cell r="C1081">
            <v>52</v>
          </cell>
          <cell r="D1081">
            <v>205</v>
          </cell>
          <cell r="E1081" t="str">
            <v>5</v>
          </cell>
          <cell r="F1081">
            <v>20</v>
          </cell>
          <cell r="G1081">
            <v>8</v>
          </cell>
          <cell r="H1081">
            <v>0</v>
          </cell>
          <cell r="I1081">
            <v>205.08</v>
          </cell>
          <cell r="J1081">
            <v>35</v>
          </cell>
          <cell r="K1081">
            <v>0</v>
          </cell>
          <cell r="L1081">
            <v>0</v>
          </cell>
          <cell r="M1081"/>
        </row>
        <row r="1082">
          <cell r="A1082" t="str">
            <v>52_5_20_9</v>
          </cell>
          <cell r="B1082">
            <v>11</v>
          </cell>
          <cell r="C1082">
            <v>52</v>
          </cell>
          <cell r="D1082">
            <v>205</v>
          </cell>
          <cell r="E1082" t="str">
            <v>5</v>
          </cell>
          <cell r="F1082">
            <v>20</v>
          </cell>
          <cell r="G1082">
            <v>9</v>
          </cell>
          <cell r="H1082">
            <v>0</v>
          </cell>
          <cell r="I1082">
            <v>205.09</v>
          </cell>
          <cell r="J1082">
            <v>40</v>
          </cell>
          <cell r="K1082">
            <v>0</v>
          </cell>
          <cell r="L1082">
            <v>0</v>
          </cell>
          <cell r="M1082"/>
        </row>
        <row r="1083">
          <cell r="A1083" t="str">
            <v>52_5_20_10</v>
          </cell>
          <cell r="B1083">
            <v>11</v>
          </cell>
          <cell r="C1083">
            <v>52</v>
          </cell>
          <cell r="D1083">
            <v>205</v>
          </cell>
          <cell r="E1083" t="str">
            <v>5</v>
          </cell>
          <cell r="F1083">
            <v>20</v>
          </cell>
          <cell r="G1083">
            <v>10</v>
          </cell>
          <cell r="H1083">
            <v>0</v>
          </cell>
          <cell r="I1083">
            <v>205.1</v>
          </cell>
          <cell r="J1083">
            <v>45</v>
          </cell>
          <cell r="K1083">
            <v>0</v>
          </cell>
          <cell r="L1083">
            <v>0</v>
          </cell>
          <cell r="M1083"/>
        </row>
        <row r="1084">
          <cell r="A1084" t="str">
            <v>52_5_20_11</v>
          </cell>
          <cell r="B1084">
            <v>11</v>
          </cell>
          <cell r="C1084">
            <v>52</v>
          </cell>
          <cell r="D1084">
            <v>205</v>
          </cell>
          <cell r="E1084" t="str">
            <v>5</v>
          </cell>
          <cell r="F1084">
            <v>20</v>
          </cell>
          <cell r="G1084">
            <v>11</v>
          </cell>
          <cell r="H1084">
            <v>0</v>
          </cell>
          <cell r="I1084">
            <v>205.11</v>
          </cell>
          <cell r="J1084">
            <v>50</v>
          </cell>
          <cell r="K1084">
            <v>0</v>
          </cell>
          <cell r="L1084">
            <v>0</v>
          </cell>
          <cell r="M1084"/>
        </row>
        <row r="1085">
          <cell r="A1085" t="str">
            <v>52_5_20_12</v>
          </cell>
          <cell r="B1085">
            <v>11</v>
          </cell>
          <cell r="C1085">
            <v>52</v>
          </cell>
          <cell r="D1085">
            <v>205</v>
          </cell>
          <cell r="E1085" t="str">
            <v>5</v>
          </cell>
          <cell r="F1085">
            <v>20</v>
          </cell>
          <cell r="G1085">
            <v>12</v>
          </cell>
          <cell r="H1085">
            <v>0</v>
          </cell>
          <cell r="I1085">
            <v>205.12</v>
          </cell>
          <cell r="J1085">
            <v>55</v>
          </cell>
          <cell r="K1085">
            <v>0</v>
          </cell>
          <cell r="L1085">
            <v>0</v>
          </cell>
          <cell r="M1085"/>
        </row>
        <row r="1086">
          <cell r="A1086" t="str">
            <v>52_5_20_13</v>
          </cell>
          <cell r="B1086">
            <v>11</v>
          </cell>
          <cell r="C1086">
            <v>52</v>
          </cell>
          <cell r="D1086">
            <v>205</v>
          </cell>
          <cell r="E1086" t="str">
            <v>5</v>
          </cell>
          <cell r="F1086">
            <v>20</v>
          </cell>
          <cell r="G1086">
            <v>13</v>
          </cell>
          <cell r="H1086">
            <v>0</v>
          </cell>
          <cell r="I1086">
            <v>205.13</v>
          </cell>
          <cell r="J1086">
            <v>60</v>
          </cell>
          <cell r="K1086">
            <v>0</v>
          </cell>
          <cell r="L1086">
            <v>0</v>
          </cell>
          <cell r="M1086"/>
        </row>
        <row r="1087">
          <cell r="A1087" t="str">
            <v>52_5_20_14</v>
          </cell>
          <cell r="B1087">
            <v>11</v>
          </cell>
          <cell r="C1087">
            <v>52</v>
          </cell>
          <cell r="D1087">
            <v>205</v>
          </cell>
          <cell r="E1087" t="str">
            <v>5</v>
          </cell>
          <cell r="F1087">
            <v>20</v>
          </cell>
          <cell r="G1087">
            <v>14</v>
          </cell>
          <cell r="H1087">
            <v>0</v>
          </cell>
          <cell r="I1087">
            <v>205.14</v>
          </cell>
          <cell r="J1087">
            <v>65</v>
          </cell>
          <cell r="K1087">
            <v>0</v>
          </cell>
          <cell r="L1087">
            <v>0</v>
          </cell>
          <cell r="M1087"/>
        </row>
        <row r="1088">
          <cell r="A1088" t="str">
            <v>52_5_20_15</v>
          </cell>
          <cell r="B1088">
            <v>11</v>
          </cell>
          <cell r="C1088">
            <v>52</v>
          </cell>
          <cell r="D1088">
            <v>205</v>
          </cell>
          <cell r="E1088" t="str">
            <v>5</v>
          </cell>
          <cell r="F1088">
            <v>20</v>
          </cell>
          <cell r="G1088">
            <v>15</v>
          </cell>
          <cell r="H1088">
            <v>0</v>
          </cell>
          <cell r="I1088">
            <v>205.15</v>
          </cell>
          <cell r="J1088">
            <v>70</v>
          </cell>
          <cell r="K1088">
            <v>0</v>
          </cell>
          <cell r="L1088">
            <v>0</v>
          </cell>
          <cell r="M1088"/>
        </row>
        <row r="1089">
          <cell r="A1089" t="str">
            <v>52_5_20_16</v>
          </cell>
          <cell r="B1089">
            <v>11</v>
          </cell>
          <cell r="C1089">
            <v>52</v>
          </cell>
          <cell r="D1089">
            <v>205</v>
          </cell>
          <cell r="E1089" t="str">
            <v>5</v>
          </cell>
          <cell r="F1089">
            <v>20</v>
          </cell>
          <cell r="G1089">
            <v>16</v>
          </cell>
          <cell r="H1089">
            <v>0</v>
          </cell>
          <cell r="I1089">
            <v>205.16</v>
          </cell>
          <cell r="J1089">
            <v>75</v>
          </cell>
          <cell r="K1089">
            <v>0</v>
          </cell>
          <cell r="L1089">
            <v>0</v>
          </cell>
          <cell r="M1089">
            <v>1</v>
          </cell>
        </row>
        <row r="1090">
          <cell r="A1090" t="str">
            <v>52_5_21_1</v>
          </cell>
          <cell r="B1090">
            <v>11</v>
          </cell>
          <cell r="C1090">
            <v>52</v>
          </cell>
          <cell r="D1090">
            <v>215</v>
          </cell>
          <cell r="E1090" t="str">
            <v>5</v>
          </cell>
          <cell r="F1090">
            <v>21</v>
          </cell>
          <cell r="G1090">
            <v>1</v>
          </cell>
          <cell r="H1090">
            <v>0</v>
          </cell>
          <cell r="I1090">
            <v>215.01</v>
          </cell>
          <cell r="J1090">
            <v>2.5</v>
          </cell>
          <cell r="K1090">
            <v>0</v>
          </cell>
          <cell r="L1090">
            <v>0</v>
          </cell>
        </row>
        <row r="1091">
          <cell r="A1091" t="str">
            <v>52_5_21_2</v>
          </cell>
          <cell r="B1091">
            <v>11</v>
          </cell>
          <cell r="C1091">
            <v>52</v>
          </cell>
          <cell r="D1091">
            <v>215</v>
          </cell>
          <cell r="E1091" t="str">
            <v>5</v>
          </cell>
          <cell r="F1091">
            <v>21</v>
          </cell>
          <cell r="G1091">
            <v>2</v>
          </cell>
          <cell r="H1091">
            <v>0</v>
          </cell>
          <cell r="I1091">
            <v>215.02</v>
          </cell>
          <cell r="J1091">
            <v>5</v>
          </cell>
          <cell r="K1091">
            <v>0</v>
          </cell>
          <cell r="L1091">
            <v>0</v>
          </cell>
          <cell r="M1091"/>
        </row>
        <row r="1092">
          <cell r="A1092" t="str">
            <v>52_5_21_3</v>
          </cell>
          <cell r="B1092">
            <v>11</v>
          </cell>
          <cell r="C1092">
            <v>52</v>
          </cell>
          <cell r="D1092">
            <v>215</v>
          </cell>
          <cell r="E1092" t="str">
            <v>5</v>
          </cell>
          <cell r="F1092">
            <v>21</v>
          </cell>
          <cell r="G1092">
            <v>3</v>
          </cell>
          <cell r="H1092">
            <v>0.42</v>
          </cell>
          <cell r="I1092">
            <v>215.03</v>
          </cell>
          <cell r="J1092">
            <v>10</v>
          </cell>
          <cell r="K1092">
            <v>4.2</v>
          </cell>
          <cell r="L1092">
            <v>0.32558139534883723</v>
          </cell>
          <cell r="M1092"/>
        </row>
        <row r="1093">
          <cell r="A1093" t="str">
            <v>52_5_21_4</v>
          </cell>
          <cell r="B1093">
            <v>11</v>
          </cell>
          <cell r="C1093">
            <v>52</v>
          </cell>
          <cell r="D1093">
            <v>215</v>
          </cell>
          <cell r="E1093" t="str">
            <v>5</v>
          </cell>
          <cell r="F1093">
            <v>21</v>
          </cell>
          <cell r="G1093">
            <v>4</v>
          </cell>
          <cell r="H1093">
            <v>0.57999999999999996</v>
          </cell>
          <cell r="I1093">
            <v>215.04</v>
          </cell>
          <cell r="J1093">
            <v>15</v>
          </cell>
          <cell r="K1093">
            <v>8.6999999999999993</v>
          </cell>
          <cell r="L1093">
            <v>0.67441860465116277</v>
          </cell>
          <cell r="M1093"/>
        </row>
        <row r="1094">
          <cell r="A1094" t="str">
            <v>52_5_21_5</v>
          </cell>
          <cell r="B1094">
            <v>11</v>
          </cell>
          <cell r="C1094">
            <v>52</v>
          </cell>
          <cell r="D1094">
            <v>215</v>
          </cell>
          <cell r="E1094" t="str">
            <v>5</v>
          </cell>
          <cell r="F1094">
            <v>21</v>
          </cell>
          <cell r="G1094">
            <v>5</v>
          </cell>
          <cell r="H1094">
            <v>0</v>
          </cell>
          <cell r="I1094">
            <v>215.05</v>
          </cell>
          <cell r="J1094">
            <v>20</v>
          </cell>
          <cell r="K1094">
            <v>0</v>
          </cell>
          <cell r="L1094">
            <v>0</v>
          </cell>
          <cell r="M1094"/>
        </row>
        <row r="1095">
          <cell r="A1095" t="str">
            <v>52_5_21_6</v>
          </cell>
          <cell r="B1095">
            <v>11</v>
          </cell>
          <cell r="C1095">
            <v>52</v>
          </cell>
          <cell r="D1095">
            <v>215</v>
          </cell>
          <cell r="E1095" t="str">
            <v>5</v>
          </cell>
          <cell r="F1095">
            <v>21</v>
          </cell>
          <cell r="G1095">
            <v>6</v>
          </cell>
          <cell r="H1095">
            <v>0</v>
          </cell>
          <cell r="I1095">
            <v>215.06</v>
          </cell>
          <cell r="J1095">
            <v>25</v>
          </cell>
          <cell r="K1095">
            <v>0</v>
          </cell>
          <cell r="L1095">
            <v>0</v>
          </cell>
          <cell r="M1095"/>
        </row>
        <row r="1096">
          <cell r="A1096" t="str">
            <v>52_5_21_7</v>
          </cell>
          <cell r="B1096">
            <v>11</v>
          </cell>
          <cell r="C1096">
            <v>52</v>
          </cell>
          <cell r="D1096">
            <v>215</v>
          </cell>
          <cell r="E1096" t="str">
            <v>5</v>
          </cell>
          <cell r="F1096">
            <v>21</v>
          </cell>
          <cell r="G1096">
            <v>7</v>
          </cell>
          <cell r="H1096">
            <v>0</v>
          </cell>
          <cell r="I1096">
            <v>215.07</v>
          </cell>
          <cell r="J1096">
            <v>30</v>
          </cell>
          <cell r="K1096">
            <v>0</v>
          </cell>
          <cell r="L1096">
            <v>0</v>
          </cell>
          <cell r="M1096"/>
        </row>
        <row r="1097">
          <cell r="A1097" t="str">
            <v>52_5_21_8</v>
          </cell>
          <cell r="B1097">
            <v>11</v>
          </cell>
          <cell r="C1097">
            <v>52</v>
          </cell>
          <cell r="D1097">
            <v>215</v>
          </cell>
          <cell r="E1097" t="str">
            <v>5</v>
          </cell>
          <cell r="F1097">
            <v>21</v>
          </cell>
          <cell r="G1097">
            <v>8</v>
          </cell>
          <cell r="H1097">
            <v>0</v>
          </cell>
          <cell r="I1097">
            <v>215.08</v>
          </cell>
          <cell r="J1097">
            <v>35</v>
          </cell>
          <cell r="K1097">
            <v>0</v>
          </cell>
          <cell r="L1097">
            <v>0</v>
          </cell>
          <cell r="M1097"/>
        </row>
        <row r="1098">
          <cell r="A1098" t="str">
            <v>52_5_21_9</v>
          </cell>
          <cell r="B1098">
            <v>11</v>
          </cell>
          <cell r="C1098">
            <v>52</v>
          </cell>
          <cell r="D1098">
            <v>215</v>
          </cell>
          <cell r="E1098" t="str">
            <v>5</v>
          </cell>
          <cell r="F1098">
            <v>21</v>
          </cell>
          <cell r="G1098">
            <v>9</v>
          </cell>
          <cell r="H1098">
            <v>0</v>
          </cell>
          <cell r="I1098">
            <v>215.09</v>
          </cell>
          <cell r="J1098">
            <v>40</v>
          </cell>
          <cell r="K1098">
            <v>0</v>
          </cell>
          <cell r="L1098">
            <v>0</v>
          </cell>
          <cell r="M1098"/>
        </row>
        <row r="1099">
          <cell r="A1099" t="str">
            <v>52_5_21_10</v>
          </cell>
          <cell r="B1099">
            <v>11</v>
          </cell>
          <cell r="C1099">
            <v>52</v>
          </cell>
          <cell r="D1099">
            <v>215</v>
          </cell>
          <cell r="E1099" t="str">
            <v>5</v>
          </cell>
          <cell r="F1099">
            <v>21</v>
          </cell>
          <cell r="G1099">
            <v>10</v>
          </cell>
          <cell r="H1099">
            <v>0</v>
          </cell>
          <cell r="I1099">
            <v>215.1</v>
          </cell>
          <cell r="J1099">
            <v>45</v>
          </cell>
          <cell r="K1099">
            <v>0</v>
          </cell>
          <cell r="L1099">
            <v>0</v>
          </cell>
          <cell r="M1099"/>
        </row>
        <row r="1100">
          <cell r="A1100" t="str">
            <v>52_5_21_11</v>
          </cell>
          <cell r="B1100">
            <v>11</v>
          </cell>
          <cell r="C1100">
            <v>52</v>
          </cell>
          <cell r="D1100">
            <v>215</v>
          </cell>
          <cell r="E1100" t="str">
            <v>5</v>
          </cell>
          <cell r="F1100">
            <v>21</v>
          </cell>
          <cell r="G1100">
            <v>11</v>
          </cell>
          <cell r="H1100">
            <v>0</v>
          </cell>
          <cell r="I1100">
            <v>215.11</v>
          </cell>
          <cell r="J1100">
            <v>50</v>
          </cell>
          <cell r="K1100">
            <v>0</v>
          </cell>
          <cell r="L1100">
            <v>0</v>
          </cell>
          <cell r="M1100"/>
        </row>
        <row r="1101">
          <cell r="A1101" t="str">
            <v>52_5_21_12</v>
          </cell>
          <cell r="B1101">
            <v>11</v>
          </cell>
          <cell r="C1101">
            <v>52</v>
          </cell>
          <cell r="D1101">
            <v>215</v>
          </cell>
          <cell r="E1101" t="str">
            <v>5</v>
          </cell>
          <cell r="F1101">
            <v>21</v>
          </cell>
          <cell r="G1101">
            <v>12</v>
          </cell>
          <cell r="H1101">
            <v>0</v>
          </cell>
          <cell r="I1101">
            <v>215.12</v>
          </cell>
          <cell r="J1101">
            <v>55</v>
          </cell>
          <cell r="K1101">
            <v>0</v>
          </cell>
          <cell r="L1101">
            <v>0</v>
          </cell>
          <cell r="M1101"/>
        </row>
        <row r="1102">
          <cell r="A1102" t="str">
            <v>52_5_21_13</v>
          </cell>
          <cell r="B1102">
            <v>11</v>
          </cell>
          <cell r="C1102">
            <v>52</v>
          </cell>
          <cell r="D1102">
            <v>215</v>
          </cell>
          <cell r="E1102" t="str">
            <v>5</v>
          </cell>
          <cell r="F1102">
            <v>21</v>
          </cell>
          <cell r="G1102">
            <v>13</v>
          </cell>
          <cell r="H1102">
            <v>0</v>
          </cell>
          <cell r="I1102">
            <v>215.13</v>
          </cell>
          <cell r="J1102">
            <v>60</v>
          </cell>
          <cell r="K1102">
            <v>0</v>
          </cell>
          <cell r="L1102">
            <v>0</v>
          </cell>
          <cell r="M1102"/>
        </row>
        <row r="1103">
          <cell r="A1103" t="str">
            <v>52_5_21_14</v>
          </cell>
          <cell r="B1103">
            <v>11</v>
          </cell>
          <cell r="C1103">
            <v>52</v>
          </cell>
          <cell r="D1103">
            <v>215</v>
          </cell>
          <cell r="E1103" t="str">
            <v>5</v>
          </cell>
          <cell r="F1103">
            <v>21</v>
          </cell>
          <cell r="G1103">
            <v>14</v>
          </cell>
          <cell r="H1103">
            <v>0</v>
          </cell>
          <cell r="I1103">
            <v>215.14</v>
          </cell>
          <cell r="J1103">
            <v>65</v>
          </cell>
          <cell r="K1103">
            <v>0</v>
          </cell>
          <cell r="L1103">
            <v>0</v>
          </cell>
          <cell r="M1103"/>
        </row>
        <row r="1104">
          <cell r="A1104" t="str">
            <v>52_5_21_15</v>
          </cell>
          <cell r="B1104">
            <v>11</v>
          </cell>
          <cell r="C1104">
            <v>52</v>
          </cell>
          <cell r="D1104">
            <v>215</v>
          </cell>
          <cell r="E1104" t="str">
            <v>5</v>
          </cell>
          <cell r="F1104">
            <v>21</v>
          </cell>
          <cell r="G1104">
            <v>15</v>
          </cell>
          <cell r="H1104">
            <v>0</v>
          </cell>
          <cell r="I1104">
            <v>215.15</v>
          </cell>
          <cell r="J1104">
            <v>70</v>
          </cell>
          <cell r="K1104">
            <v>0</v>
          </cell>
          <cell r="L1104">
            <v>0</v>
          </cell>
          <cell r="M1104"/>
        </row>
        <row r="1105">
          <cell r="A1105" t="str">
            <v>52_5_21_16</v>
          </cell>
          <cell r="B1105">
            <v>11</v>
          </cell>
          <cell r="C1105">
            <v>52</v>
          </cell>
          <cell r="D1105">
            <v>215</v>
          </cell>
          <cell r="E1105" t="str">
            <v>5</v>
          </cell>
          <cell r="F1105">
            <v>21</v>
          </cell>
          <cell r="G1105">
            <v>16</v>
          </cell>
          <cell r="H1105">
            <v>0</v>
          </cell>
          <cell r="I1105">
            <v>215.16</v>
          </cell>
          <cell r="J1105">
            <v>75</v>
          </cell>
          <cell r="K1105">
            <v>0</v>
          </cell>
          <cell r="L1105">
            <v>0</v>
          </cell>
          <cell r="M1105">
            <v>1</v>
          </cell>
        </row>
        <row r="1106">
          <cell r="A1106" t="str">
            <v>52_5_22_1</v>
          </cell>
          <cell r="B1106">
            <v>11</v>
          </cell>
          <cell r="C1106">
            <v>52</v>
          </cell>
          <cell r="D1106">
            <v>225</v>
          </cell>
          <cell r="E1106" t="str">
            <v>5</v>
          </cell>
          <cell r="F1106">
            <v>22</v>
          </cell>
          <cell r="G1106">
            <v>1</v>
          </cell>
          <cell r="H1106">
            <v>0</v>
          </cell>
          <cell r="I1106">
            <v>225.01</v>
          </cell>
          <cell r="J1106">
            <v>2.5</v>
          </cell>
          <cell r="K1106">
            <v>0</v>
          </cell>
          <cell r="L1106">
            <v>0</v>
          </cell>
        </row>
        <row r="1107">
          <cell r="A1107" t="str">
            <v>52_5_22_2</v>
          </cell>
          <cell r="B1107">
            <v>11</v>
          </cell>
          <cell r="C1107">
            <v>52</v>
          </cell>
          <cell r="D1107">
            <v>225</v>
          </cell>
          <cell r="E1107" t="str">
            <v>5</v>
          </cell>
          <cell r="F1107">
            <v>22</v>
          </cell>
          <cell r="G1107">
            <v>2</v>
          </cell>
          <cell r="H1107">
            <v>0</v>
          </cell>
          <cell r="I1107">
            <v>225.02</v>
          </cell>
          <cell r="J1107">
            <v>5</v>
          </cell>
          <cell r="K1107">
            <v>0</v>
          </cell>
          <cell r="L1107">
            <v>0</v>
          </cell>
          <cell r="M1107"/>
        </row>
        <row r="1108">
          <cell r="A1108" t="str">
            <v>52_5_22_3</v>
          </cell>
          <cell r="B1108">
            <v>11</v>
          </cell>
          <cell r="C1108">
            <v>52</v>
          </cell>
          <cell r="D1108">
            <v>225</v>
          </cell>
          <cell r="E1108" t="str">
            <v>5</v>
          </cell>
          <cell r="F1108">
            <v>22</v>
          </cell>
          <cell r="G1108">
            <v>3</v>
          </cell>
          <cell r="H1108">
            <v>0.42</v>
          </cell>
          <cell r="I1108">
            <v>225.03</v>
          </cell>
          <cell r="J1108">
            <v>10</v>
          </cell>
          <cell r="K1108">
            <v>4.2</v>
          </cell>
          <cell r="L1108">
            <v>0.32558139534883723</v>
          </cell>
          <cell r="M1108"/>
        </row>
        <row r="1109">
          <cell r="A1109" t="str">
            <v>52_5_22_4</v>
          </cell>
          <cell r="B1109">
            <v>11</v>
          </cell>
          <cell r="C1109">
            <v>52</v>
          </cell>
          <cell r="D1109">
            <v>225</v>
          </cell>
          <cell r="E1109" t="str">
            <v>5</v>
          </cell>
          <cell r="F1109">
            <v>22</v>
          </cell>
          <cell r="G1109">
            <v>4</v>
          </cell>
          <cell r="H1109">
            <v>0.57999999999999996</v>
          </cell>
          <cell r="I1109">
            <v>225.04</v>
          </cell>
          <cell r="J1109">
            <v>15</v>
          </cell>
          <cell r="K1109">
            <v>8.6999999999999993</v>
          </cell>
          <cell r="L1109">
            <v>0.67441860465116277</v>
          </cell>
          <cell r="M1109"/>
        </row>
        <row r="1110">
          <cell r="A1110" t="str">
            <v>52_5_22_5</v>
          </cell>
          <cell r="B1110">
            <v>11</v>
          </cell>
          <cell r="C1110">
            <v>52</v>
          </cell>
          <cell r="D1110">
            <v>225</v>
          </cell>
          <cell r="E1110" t="str">
            <v>5</v>
          </cell>
          <cell r="F1110">
            <v>22</v>
          </cell>
          <cell r="G1110">
            <v>5</v>
          </cell>
          <cell r="H1110">
            <v>0</v>
          </cell>
          <cell r="I1110">
            <v>225.05</v>
          </cell>
          <cell r="J1110">
            <v>20</v>
          </cell>
          <cell r="K1110">
            <v>0</v>
          </cell>
          <cell r="L1110">
            <v>0</v>
          </cell>
          <cell r="M1110"/>
        </row>
        <row r="1111">
          <cell r="A1111" t="str">
            <v>52_5_22_6</v>
          </cell>
          <cell r="B1111">
            <v>11</v>
          </cell>
          <cell r="C1111">
            <v>52</v>
          </cell>
          <cell r="D1111">
            <v>225</v>
          </cell>
          <cell r="E1111" t="str">
            <v>5</v>
          </cell>
          <cell r="F1111">
            <v>22</v>
          </cell>
          <cell r="G1111">
            <v>6</v>
          </cell>
          <cell r="H1111">
            <v>0</v>
          </cell>
          <cell r="I1111">
            <v>225.06</v>
          </cell>
          <cell r="J1111">
            <v>25</v>
          </cell>
          <cell r="K1111">
            <v>0</v>
          </cell>
          <cell r="L1111">
            <v>0</v>
          </cell>
          <cell r="M1111"/>
        </row>
        <row r="1112">
          <cell r="A1112" t="str">
            <v>52_5_22_7</v>
          </cell>
          <cell r="B1112">
            <v>11</v>
          </cell>
          <cell r="C1112">
            <v>52</v>
          </cell>
          <cell r="D1112">
            <v>225</v>
          </cell>
          <cell r="E1112" t="str">
            <v>5</v>
          </cell>
          <cell r="F1112">
            <v>22</v>
          </cell>
          <cell r="G1112">
            <v>7</v>
          </cell>
          <cell r="H1112">
            <v>0</v>
          </cell>
          <cell r="I1112">
            <v>225.07</v>
          </cell>
          <cell r="J1112">
            <v>30</v>
          </cell>
          <cell r="K1112">
            <v>0</v>
          </cell>
          <cell r="L1112">
            <v>0</v>
          </cell>
          <cell r="M1112"/>
        </row>
        <row r="1113">
          <cell r="A1113" t="str">
            <v>52_5_22_8</v>
          </cell>
          <cell r="B1113">
            <v>11</v>
          </cell>
          <cell r="C1113">
            <v>52</v>
          </cell>
          <cell r="D1113">
            <v>225</v>
          </cell>
          <cell r="E1113" t="str">
            <v>5</v>
          </cell>
          <cell r="F1113">
            <v>22</v>
          </cell>
          <cell r="G1113">
            <v>8</v>
          </cell>
          <cell r="H1113">
            <v>0</v>
          </cell>
          <cell r="I1113">
            <v>225.08</v>
          </cell>
          <cell r="J1113">
            <v>35</v>
          </cell>
          <cell r="K1113">
            <v>0</v>
          </cell>
          <cell r="L1113">
            <v>0</v>
          </cell>
          <cell r="M1113"/>
        </row>
        <row r="1114">
          <cell r="A1114" t="str">
            <v>52_5_22_9</v>
          </cell>
          <cell r="B1114">
            <v>11</v>
          </cell>
          <cell r="C1114">
            <v>52</v>
          </cell>
          <cell r="D1114">
            <v>225</v>
          </cell>
          <cell r="E1114" t="str">
            <v>5</v>
          </cell>
          <cell r="F1114">
            <v>22</v>
          </cell>
          <cell r="G1114">
            <v>9</v>
          </cell>
          <cell r="H1114">
            <v>0</v>
          </cell>
          <cell r="I1114">
            <v>225.09</v>
          </cell>
          <cell r="J1114">
            <v>40</v>
          </cell>
          <cell r="K1114">
            <v>0</v>
          </cell>
          <cell r="L1114">
            <v>0</v>
          </cell>
          <cell r="M1114"/>
        </row>
        <row r="1115">
          <cell r="A1115" t="str">
            <v>52_5_22_10</v>
          </cell>
          <cell r="B1115">
            <v>11</v>
          </cell>
          <cell r="C1115">
            <v>52</v>
          </cell>
          <cell r="D1115">
            <v>225</v>
          </cell>
          <cell r="E1115" t="str">
            <v>5</v>
          </cell>
          <cell r="F1115">
            <v>22</v>
          </cell>
          <cell r="G1115">
            <v>10</v>
          </cell>
          <cell r="H1115">
            <v>0</v>
          </cell>
          <cell r="I1115">
            <v>225.1</v>
          </cell>
          <cell r="J1115">
            <v>45</v>
          </cell>
          <cell r="K1115">
            <v>0</v>
          </cell>
          <cell r="L1115">
            <v>0</v>
          </cell>
          <cell r="M1115"/>
        </row>
        <row r="1116">
          <cell r="A1116" t="str">
            <v>52_5_22_11</v>
          </cell>
          <cell r="B1116">
            <v>11</v>
          </cell>
          <cell r="C1116">
            <v>52</v>
          </cell>
          <cell r="D1116">
            <v>225</v>
          </cell>
          <cell r="E1116" t="str">
            <v>5</v>
          </cell>
          <cell r="F1116">
            <v>22</v>
          </cell>
          <cell r="G1116">
            <v>11</v>
          </cell>
          <cell r="H1116">
            <v>0</v>
          </cell>
          <cell r="I1116">
            <v>225.11</v>
          </cell>
          <cell r="J1116">
            <v>50</v>
          </cell>
          <cell r="K1116">
            <v>0</v>
          </cell>
          <cell r="L1116">
            <v>0</v>
          </cell>
          <cell r="M1116"/>
        </row>
        <row r="1117">
          <cell r="A1117" t="str">
            <v>52_5_22_12</v>
          </cell>
          <cell r="B1117">
            <v>11</v>
          </cell>
          <cell r="C1117">
            <v>52</v>
          </cell>
          <cell r="D1117">
            <v>225</v>
          </cell>
          <cell r="E1117" t="str">
            <v>5</v>
          </cell>
          <cell r="F1117">
            <v>22</v>
          </cell>
          <cell r="G1117">
            <v>12</v>
          </cell>
          <cell r="H1117">
            <v>0</v>
          </cell>
          <cell r="I1117">
            <v>225.12</v>
          </cell>
          <cell r="J1117">
            <v>55</v>
          </cell>
          <cell r="K1117">
            <v>0</v>
          </cell>
          <cell r="L1117">
            <v>0</v>
          </cell>
          <cell r="M1117"/>
        </row>
        <row r="1118">
          <cell r="A1118" t="str">
            <v>52_5_22_13</v>
          </cell>
          <cell r="B1118">
            <v>11</v>
          </cell>
          <cell r="C1118">
            <v>52</v>
          </cell>
          <cell r="D1118">
            <v>225</v>
          </cell>
          <cell r="E1118" t="str">
            <v>5</v>
          </cell>
          <cell r="F1118">
            <v>22</v>
          </cell>
          <cell r="G1118">
            <v>13</v>
          </cell>
          <cell r="H1118">
            <v>0</v>
          </cell>
          <cell r="I1118">
            <v>225.13</v>
          </cell>
          <cell r="J1118">
            <v>60</v>
          </cell>
          <cell r="K1118">
            <v>0</v>
          </cell>
          <cell r="L1118">
            <v>0</v>
          </cell>
          <cell r="M1118"/>
        </row>
        <row r="1119">
          <cell r="A1119" t="str">
            <v>52_5_22_14</v>
          </cell>
          <cell r="B1119">
            <v>11</v>
          </cell>
          <cell r="C1119">
            <v>52</v>
          </cell>
          <cell r="D1119">
            <v>225</v>
          </cell>
          <cell r="E1119" t="str">
            <v>5</v>
          </cell>
          <cell r="F1119">
            <v>22</v>
          </cell>
          <cell r="G1119">
            <v>14</v>
          </cell>
          <cell r="H1119">
            <v>0</v>
          </cell>
          <cell r="I1119">
            <v>225.14</v>
          </cell>
          <cell r="J1119">
            <v>65</v>
          </cell>
          <cell r="K1119">
            <v>0</v>
          </cell>
          <cell r="L1119">
            <v>0</v>
          </cell>
          <cell r="M1119"/>
        </row>
        <row r="1120">
          <cell r="A1120" t="str">
            <v>52_5_22_15</v>
          </cell>
          <cell r="B1120">
            <v>11</v>
          </cell>
          <cell r="C1120">
            <v>52</v>
          </cell>
          <cell r="D1120">
            <v>225</v>
          </cell>
          <cell r="E1120" t="str">
            <v>5</v>
          </cell>
          <cell r="F1120">
            <v>22</v>
          </cell>
          <cell r="G1120">
            <v>15</v>
          </cell>
          <cell r="H1120">
            <v>0</v>
          </cell>
          <cell r="I1120">
            <v>225.15</v>
          </cell>
          <cell r="J1120">
            <v>70</v>
          </cell>
          <cell r="K1120">
            <v>0</v>
          </cell>
          <cell r="L1120">
            <v>0</v>
          </cell>
          <cell r="M1120"/>
        </row>
        <row r="1121">
          <cell r="A1121" t="str">
            <v>52_5_22_16</v>
          </cell>
          <cell r="B1121">
            <v>11</v>
          </cell>
          <cell r="C1121">
            <v>52</v>
          </cell>
          <cell r="D1121">
            <v>225</v>
          </cell>
          <cell r="E1121" t="str">
            <v>5</v>
          </cell>
          <cell r="F1121">
            <v>22</v>
          </cell>
          <cell r="G1121">
            <v>16</v>
          </cell>
          <cell r="H1121">
            <v>0</v>
          </cell>
          <cell r="I1121">
            <v>225.16</v>
          </cell>
          <cell r="J1121">
            <v>75</v>
          </cell>
          <cell r="K1121">
            <v>0</v>
          </cell>
          <cell r="L1121">
            <v>0</v>
          </cell>
          <cell r="M1121">
            <v>1</v>
          </cell>
        </row>
        <row r="1122">
          <cell r="A1122" t="str">
            <v>52_5_23_1</v>
          </cell>
          <cell r="B1122">
            <v>11</v>
          </cell>
          <cell r="C1122">
            <v>52</v>
          </cell>
          <cell r="D1122">
            <v>235</v>
          </cell>
          <cell r="E1122" t="str">
            <v>5</v>
          </cell>
          <cell r="F1122">
            <v>23</v>
          </cell>
          <cell r="G1122">
            <v>1</v>
          </cell>
          <cell r="H1122">
            <v>0</v>
          </cell>
          <cell r="I1122">
            <v>235.01</v>
          </cell>
          <cell r="J1122">
            <v>2.5</v>
          </cell>
          <cell r="K1122">
            <v>0</v>
          </cell>
          <cell r="L1122">
            <v>0</v>
          </cell>
        </row>
        <row r="1123">
          <cell r="A1123" t="str">
            <v>52_5_23_2</v>
          </cell>
          <cell r="B1123">
            <v>11</v>
          </cell>
          <cell r="C1123">
            <v>52</v>
          </cell>
          <cell r="D1123">
            <v>235</v>
          </cell>
          <cell r="E1123" t="str">
            <v>5</v>
          </cell>
          <cell r="F1123">
            <v>23</v>
          </cell>
          <cell r="G1123">
            <v>2</v>
          </cell>
          <cell r="H1123">
            <v>0</v>
          </cell>
          <cell r="I1123">
            <v>235.02</v>
          </cell>
          <cell r="J1123">
            <v>5</v>
          </cell>
          <cell r="K1123">
            <v>0</v>
          </cell>
          <cell r="L1123">
            <v>0</v>
          </cell>
          <cell r="M1123"/>
        </row>
        <row r="1124">
          <cell r="A1124" t="str">
            <v>52_5_23_3</v>
          </cell>
          <cell r="B1124">
            <v>11</v>
          </cell>
          <cell r="C1124">
            <v>52</v>
          </cell>
          <cell r="D1124">
            <v>235</v>
          </cell>
          <cell r="E1124" t="str">
            <v>5</v>
          </cell>
          <cell r="F1124">
            <v>23</v>
          </cell>
          <cell r="G1124">
            <v>3</v>
          </cell>
          <cell r="H1124">
            <v>0.42</v>
          </cell>
          <cell r="I1124">
            <v>235.03</v>
          </cell>
          <cell r="J1124">
            <v>10</v>
          </cell>
          <cell r="K1124">
            <v>4.2</v>
          </cell>
          <cell r="L1124">
            <v>0.32558139534883723</v>
          </cell>
          <cell r="M1124"/>
        </row>
        <row r="1125">
          <cell r="A1125" t="str">
            <v>52_5_23_4</v>
          </cell>
          <cell r="B1125">
            <v>11</v>
          </cell>
          <cell r="C1125">
            <v>52</v>
          </cell>
          <cell r="D1125">
            <v>235</v>
          </cell>
          <cell r="E1125" t="str">
            <v>5</v>
          </cell>
          <cell r="F1125">
            <v>23</v>
          </cell>
          <cell r="G1125">
            <v>4</v>
          </cell>
          <cell r="H1125">
            <v>0.57999999999999996</v>
          </cell>
          <cell r="I1125">
            <v>235.04</v>
          </cell>
          <cell r="J1125">
            <v>15</v>
          </cell>
          <cell r="K1125">
            <v>8.6999999999999993</v>
          </cell>
          <cell r="L1125">
            <v>0.67441860465116277</v>
          </cell>
          <cell r="M1125"/>
        </row>
        <row r="1126">
          <cell r="A1126" t="str">
            <v>52_5_23_5</v>
          </cell>
          <cell r="B1126">
            <v>11</v>
          </cell>
          <cell r="C1126">
            <v>52</v>
          </cell>
          <cell r="D1126">
            <v>235</v>
          </cell>
          <cell r="E1126" t="str">
            <v>5</v>
          </cell>
          <cell r="F1126">
            <v>23</v>
          </cell>
          <cell r="G1126">
            <v>5</v>
          </cell>
          <cell r="H1126">
            <v>0</v>
          </cell>
          <cell r="I1126">
            <v>235.05</v>
          </cell>
          <cell r="J1126">
            <v>20</v>
          </cell>
          <cell r="K1126">
            <v>0</v>
          </cell>
          <cell r="L1126">
            <v>0</v>
          </cell>
          <cell r="M1126"/>
        </row>
        <row r="1127">
          <cell r="A1127" t="str">
            <v>52_5_23_6</v>
          </cell>
          <cell r="B1127">
            <v>11</v>
          </cell>
          <cell r="C1127">
            <v>52</v>
          </cell>
          <cell r="D1127">
            <v>235</v>
          </cell>
          <cell r="E1127" t="str">
            <v>5</v>
          </cell>
          <cell r="F1127">
            <v>23</v>
          </cell>
          <cell r="G1127">
            <v>6</v>
          </cell>
          <cell r="H1127">
            <v>0</v>
          </cell>
          <cell r="I1127">
            <v>235.06</v>
          </cell>
          <cell r="J1127">
            <v>25</v>
          </cell>
          <cell r="K1127">
            <v>0</v>
          </cell>
          <cell r="L1127">
            <v>0</v>
          </cell>
          <cell r="M1127"/>
        </row>
        <row r="1128">
          <cell r="A1128" t="str">
            <v>52_5_23_7</v>
          </cell>
          <cell r="B1128">
            <v>11</v>
          </cell>
          <cell r="C1128">
            <v>52</v>
          </cell>
          <cell r="D1128">
            <v>235</v>
          </cell>
          <cell r="E1128" t="str">
            <v>5</v>
          </cell>
          <cell r="F1128">
            <v>23</v>
          </cell>
          <cell r="G1128">
            <v>7</v>
          </cell>
          <cell r="H1128">
            <v>0</v>
          </cell>
          <cell r="I1128">
            <v>235.07</v>
          </cell>
          <cell r="J1128">
            <v>30</v>
          </cell>
          <cell r="K1128">
            <v>0</v>
          </cell>
          <cell r="L1128">
            <v>0</v>
          </cell>
          <cell r="M1128"/>
        </row>
        <row r="1129">
          <cell r="A1129" t="str">
            <v>52_5_23_8</v>
          </cell>
          <cell r="B1129">
            <v>11</v>
          </cell>
          <cell r="C1129">
            <v>52</v>
          </cell>
          <cell r="D1129">
            <v>235</v>
          </cell>
          <cell r="E1129" t="str">
            <v>5</v>
          </cell>
          <cell r="F1129">
            <v>23</v>
          </cell>
          <cell r="G1129">
            <v>8</v>
          </cell>
          <cell r="H1129">
            <v>0</v>
          </cell>
          <cell r="I1129">
            <v>235.08</v>
          </cell>
          <cell r="J1129">
            <v>35</v>
          </cell>
          <cell r="K1129">
            <v>0</v>
          </cell>
          <cell r="L1129">
            <v>0</v>
          </cell>
          <cell r="M1129"/>
        </row>
        <row r="1130">
          <cell r="A1130" t="str">
            <v>52_5_23_9</v>
          </cell>
          <cell r="B1130">
            <v>11</v>
          </cell>
          <cell r="C1130">
            <v>52</v>
          </cell>
          <cell r="D1130">
            <v>235</v>
          </cell>
          <cell r="E1130" t="str">
            <v>5</v>
          </cell>
          <cell r="F1130">
            <v>23</v>
          </cell>
          <cell r="G1130">
            <v>9</v>
          </cell>
          <cell r="H1130">
            <v>0</v>
          </cell>
          <cell r="I1130">
            <v>235.09</v>
          </cell>
          <cell r="J1130">
            <v>40</v>
          </cell>
          <cell r="K1130">
            <v>0</v>
          </cell>
          <cell r="L1130">
            <v>0</v>
          </cell>
          <cell r="M1130"/>
        </row>
        <row r="1131">
          <cell r="A1131" t="str">
            <v>52_5_23_10</v>
          </cell>
          <cell r="B1131">
            <v>11</v>
          </cell>
          <cell r="C1131">
            <v>52</v>
          </cell>
          <cell r="D1131">
            <v>235</v>
          </cell>
          <cell r="E1131" t="str">
            <v>5</v>
          </cell>
          <cell r="F1131">
            <v>23</v>
          </cell>
          <cell r="G1131">
            <v>10</v>
          </cell>
          <cell r="H1131">
            <v>0</v>
          </cell>
          <cell r="I1131">
            <v>235.1</v>
          </cell>
          <cell r="J1131">
            <v>45</v>
          </cell>
          <cell r="K1131">
            <v>0</v>
          </cell>
          <cell r="L1131">
            <v>0</v>
          </cell>
          <cell r="M1131"/>
        </row>
        <row r="1132">
          <cell r="A1132" t="str">
            <v>52_5_23_11</v>
          </cell>
          <cell r="B1132">
            <v>11</v>
          </cell>
          <cell r="C1132">
            <v>52</v>
          </cell>
          <cell r="D1132">
            <v>235</v>
          </cell>
          <cell r="E1132" t="str">
            <v>5</v>
          </cell>
          <cell r="F1132">
            <v>23</v>
          </cell>
          <cell r="G1132">
            <v>11</v>
          </cell>
          <cell r="H1132">
            <v>0</v>
          </cell>
          <cell r="I1132">
            <v>235.11</v>
          </cell>
          <cell r="J1132">
            <v>50</v>
          </cell>
          <cell r="K1132">
            <v>0</v>
          </cell>
          <cell r="L1132">
            <v>0</v>
          </cell>
          <cell r="M1132"/>
        </row>
        <row r="1133">
          <cell r="A1133" t="str">
            <v>52_5_23_12</v>
          </cell>
          <cell r="B1133">
            <v>11</v>
          </cell>
          <cell r="C1133">
            <v>52</v>
          </cell>
          <cell r="D1133">
            <v>235</v>
          </cell>
          <cell r="E1133" t="str">
            <v>5</v>
          </cell>
          <cell r="F1133">
            <v>23</v>
          </cell>
          <cell r="G1133">
            <v>12</v>
          </cell>
          <cell r="H1133">
            <v>0</v>
          </cell>
          <cell r="I1133">
            <v>235.12</v>
          </cell>
          <cell r="J1133">
            <v>55</v>
          </cell>
          <cell r="K1133">
            <v>0</v>
          </cell>
          <cell r="L1133">
            <v>0</v>
          </cell>
          <cell r="M1133"/>
        </row>
        <row r="1134">
          <cell r="A1134" t="str">
            <v>52_5_23_13</v>
          </cell>
          <cell r="B1134">
            <v>11</v>
          </cell>
          <cell r="C1134">
            <v>52</v>
          </cell>
          <cell r="D1134">
            <v>235</v>
          </cell>
          <cell r="E1134" t="str">
            <v>5</v>
          </cell>
          <cell r="F1134">
            <v>23</v>
          </cell>
          <cell r="G1134">
            <v>13</v>
          </cell>
          <cell r="H1134">
            <v>0</v>
          </cell>
          <cell r="I1134">
            <v>235.13</v>
          </cell>
          <cell r="J1134">
            <v>60</v>
          </cell>
          <cell r="K1134">
            <v>0</v>
          </cell>
          <cell r="L1134">
            <v>0</v>
          </cell>
          <cell r="M1134"/>
        </row>
        <row r="1135">
          <cell r="A1135" t="str">
            <v>52_5_23_14</v>
          </cell>
          <cell r="B1135">
            <v>11</v>
          </cell>
          <cell r="C1135">
            <v>52</v>
          </cell>
          <cell r="D1135">
            <v>235</v>
          </cell>
          <cell r="E1135" t="str">
            <v>5</v>
          </cell>
          <cell r="F1135">
            <v>23</v>
          </cell>
          <cell r="G1135">
            <v>14</v>
          </cell>
          <cell r="H1135">
            <v>0</v>
          </cell>
          <cell r="I1135">
            <v>235.14</v>
          </cell>
          <cell r="J1135">
            <v>65</v>
          </cell>
          <cell r="K1135">
            <v>0</v>
          </cell>
          <cell r="L1135">
            <v>0</v>
          </cell>
          <cell r="M1135"/>
        </row>
        <row r="1136">
          <cell r="A1136" t="str">
            <v>52_5_23_15</v>
          </cell>
          <cell r="B1136">
            <v>11</v>
          </cell>
          <cell r="C1136">
            <v>52</v>
          </cell>
          <cell r="D1136">
            <v>235</v>
          </cell>
          <cell r="E1136" t="str">
            <v>5</v>
          </cell>
          <cell r="F1136">
            <v>23</v>
          </cell>
          <cell r="G1136">
            <v>15</v>
          </cell>
          <cell r="H1136">
            <v>0</v>
          </cell>
          <cell r="I1136">
            <v>235.15</v>
          </cell>
          <cell r="J1136">
            <v>70</v>
          </cell>
          <cell r="K1136">
            <v>0</v>
          </cell>
          <cell r="L1136">
            <v>0</v>
          </cell>
          <cell r="M1136"/>
        </row>
        <row r="1137">
          <cell r="A1137" t="str">
            <v>52_5_23_16</v>
          </cell>
          <cell r="B1137">
            <v>11</v>
          </cell>
          <cell r="C1137">
            <v>52</v>
          </cell>
          <cell r="D1137">
            <v>235</v>
          </cell>
          <cell r="E1137" t="str">
            <v>5</v>
          </cell>
          <cell r="F1137">
            <v>23</v>
          </cell>
          <cell r="G1137">
            <v>16</v>
          </cell>
          <cell r="H1137">
            <v>0</v>
          </cell>
          <cell r="I1137">
            <v>235.16</v>
          </cell>
          <cell r="J1137">
            <v>75</v>
          </cell>
          <cell r="K1137">
            <v>0</v>
          </cell>
          <cell r="L1137">
            <v>0</v>
          </cell>
          <cell r="M1137">
            <v>1</v>
          </cell>
        </row>
        <row r="1138">
          <cell r="A1138" t="str">
            <v>52_5_24_1</v>
          </cell>
          <cell r="B1138">
            <v>11</v>
          </cell>
          <cell r="C1138">
            <v>52</v>
          </cell>
          <cell r="D1138">
            <v>245</v>
          </cell>
          <cell r="E1138" t="str">
            <v>5</v>
          </cell>
          <cell r="F1138">
            <v>24</v>
          </cell>
          <cell r="G1138">
            <v>1</v>
          </cell>
          <cell r="H1138">
            <v>0</v>
          </cell>
          <cell r="I1138">
            <v>245.01</v>
          </cell>
          <cell r="J1138">
            <v>2.5</v>
          </cell>
          <cell r="K1138">
            <v>0</v>
          </cell>
          <cell r="L1138">
            <v>0</v>
          </cell>
        </row>
        <row r="1139">
          <cell r="A1139" t="str">
            <v>52_5_24_2</v>
          </cell>
          <cell r="B1139">
            <v>11</v>
          </cell>
          <cell r="C1139">
            <v>52</v>
          </cell>
          <cell r="D1139">
            <v>245</v>
          </cell>
          <cell r="E1139" t="str">
            <v>5</v>
          </cell>
          <cell r="F1139">
            <v>24</v>
          </cell>
          <cell r="G1139">
            <v>2</v>
          </cell>
          <cell r="H1139">
            <v>0</v>
          </cell>
          <cell r="I1139">
            <v>245.02</v>
          </cell>
          <cell r="J1139">
            <v>5</v>
          </cell>
          <cell r="K1139">
            <v>0</v>
          </cell>
          <cell r="L1139">
            <v>0</v>
          </cell>
          <cell r="M1139"/>
        </row>
        <row r="1140">
          <cell r="A1140" t="str">
            <v>52_5_24_3</v>
          </cell>
          <cell r="B1140">
            <v>11</v>
          </cell>
          <cell r="C1140">
            <v>52</v>
          </cell>
          <cell r="D1140">
            <v>245</v>
          </cell>
          <cell r="E1140" t="str">
            <v>5</v>
          </cell>
          <cell r="F1140">
            <v>24</v>
          </cell>
          <cell r="G1140">
            <v>3</v>
          </cell>
          <cell r="H1140">
            <v>0.42</v>
          </cell>
          <cell r="I1140">
            <v>245.03</v>
          </cell>
          <cell r="J1140">
            <v>10</v>
          </cell>
          <cell r="K1140">
            <v>4.2</v>
          </cell>
          <cell r="L1140">
            <v>0.32558139534883723</v>
          </cell>
          <cell r="M1140"/>
        </row>
        <row r="1141">
          <cell r="A1141" t="str">
            <v>52_5_24_4</v>
          </cell>
          <cell r="B1141">
            <v>11</v>
          </cell>
          <cell r="C1141">
            <v>52</v>
          </cell>
          <cell r="D1141">
            <v>245</v>
          </cell>
          <cell r="E1141" t="str">
            <v>5</v>
          </cell>
          <cell r="F1141">
            <v>24</v>
          </cell>
          <cell r="G1141">
            <v>4</v>
          </cell>
          <cell r="H1141">
            <v>0.57999999999999996</v>
          </cell>
          <cell r="I1141">
            <v>245.04</v>
          </cell>
          <cell r="J1141">
            <v>15</v>
          </cell>
          <cell r="K1141">
            <v>8.6999999999999993</v>
          </cell>
          <cell r="L1141">
            <v>0.67441860465116277</v>
          </cell>
          <cell r="M1141"/>
        </row>
        <row r="1142">
          <cell r="A1142" t="str">
            <v>52_5_24_5</v>
          </cell>
          <cell r="B1142">
            <v>11</v>
          </cell>
          <cell r="C1142">
            <v>52</v>
          </cell>
          <cell r="D1142">
            <v>245</v>
          </cell>
          <cell r="E1142" t="str">
            <v>5</v>
          </cell>
          <cell r="F1142">
            <v>24</v>
          </cell>
          <cell r="G1142">
            <v>5</v>
          </cell>
          <cell r="H1142">
            <v>0</v>
          </cell>
          <cell r="I1142">
            <v>245.05</v>
          </cell>
          <cell r="J1142">
            <v>20</v>
          </cell>
          <cell r="K1142">
            <v>0</v>
          </cell>
          <cell r="L1142">
            <v>0</v>
          </cell>
          <cell r="M1142"/>
        </row>
        <row r="1143">
          <cell r="A1143" t="str">
            <v>52_5_24_6</v>
          </cell>
          <cell r="B1143">
            <v>11</v>
          </cell>
          <cell r="C1143">
            <v>52</v>
          </cell>
          <cell r="D1143">
            <v>245</v>
          </cell>
          <cell r="E1143" t="str">
            <v>5</v>
          </cell>
          <cell r="F1143">
            <v>24</v>
          </cell>
          <cell r="G1143">
            <v>6</v>
          </cell>
          <cell r="H1143">
            <v>0</v>
          </cell>
          <cell r="I1143">
            <v>245.06</v>
          </cell>
          <cell r="J1143">
            <v>25</v>
          </cell>
          <cell r="K1143">
            <v>0</v>
          </cell>
          <cell r="L1143">
            <v>0</v>
          </cell>
          <cell r="M1143"/>
        </row>
        <row r="1144">
          <cell r="A1144" t="str">
            <v>52_5_24_7</v>
          </cell>
          <cell r="B1144">
            <v>11</v>
          </cell>
          <cell r="C1144">
            <v>52</v>
          </cell>
          <cell r="D1144">
            <v>245</v>
          </cell>
          <cell r="E1144" t="str">
            <v>5</v>
          </cell>
          <cell r="F1144">
            <v>24</v>
          </cell>
          <cell r="G1144">
            <v>7</v>
          </cell>
          <cell r="H1144">
            <v>0</v>
          </cell>
          <cell r="I1144">
            <v>245.07</v>
          </cell>
          <cell r="J1144">
            <v>30</v>
          </cell>
          <cell r="K1144">
            <v>0</v>
          </cell>
          <cell r="L1144">
            <v>0</v>
          </cell>
          <cell r="M1144"/>
        </row>
        <row r="1145">
          <cell r="A1145" t="str">
            <v>52_5_24_8</v>
          </cell>
          <cell r="B1145">
            <v>11</v>
          </cell>
          <cell r="C1145">
            <v>52</v>
          </cell>
          <cell r="D1145">
            <v>245</v>
          </cell>
          <cell r="E1145" t="str">
            <v>5</v>
          </cell>
          <cell r="F1145">
            <v>24</v>
          </cell>
          <cell r="G1145">
            <v>8</v>
          </cell>
          <cell r="H1145">
            <v>0</v>
          </cell>
          <cell r="I1145">
            <v>245.08</v>
          </cell>
          <cell r="J1145">
            <v>35</v>
          </cell>
          <cell r="K1145">
            <v>0</v>
          </cell>
          <cell r="L1145">
            <v>0</v>
          </cell>
          <cell r="M1145"/>
        </row>
        <row r="1146">
          <cell r="A1146" t="str">
            <v>52_5_24_9</v>
          </cell>
          <cell r="B1146">
            <v>11</v>
          </cell>
          <cell r="C1146">
            <v>52</v>
          </cell>
          <cell r="D1146">
            <v>245</v>
          </cell>
          <cell r="E1146" t="str">
            <v>5</v>
          </cell>
          <cell r="F1146">
            <v>24</v>
          </cell>
          <cell r="G1146">
            <v>9</v>
          </cell>
          <cell r="H1146">
            <v>0</v>
          </cell>
          <cell r="I1146">
            <v>245.09</v>
          </cell>
          <cell r="J1146">
            <v>40</v>
          </cell>
          <cell r="K1146">
            <v>0</v>
          </cell>
          <cell r="L1146">
            <v>0</v>
          </cell>
          <cell r="M1146"/>
        </row>
        <row r="1147">
          <cell r="A1147" t="str">
            <v>52_5_24_10</v>
          </cell>
          <cell r="B1147">
            <v>11</v>
          </cell>
          <cell r="C1147">
            <v>52</v>
          </cell>
          <cell r="D1147">
            <v>245</v>
          </cell>
          <cell r="E1147" t="str">
            <v>5</v>
          </cell>
          <cell r="F1147">
            <v>24</v>
          </cell>
          <cell r="G1147">
            <v>10</v>
          </cell>
          <cell r="H1147">
            <v>0</v>
          </cell>
          <cell r="I1147">
            <v>245.1</v>
          </cell>
          <cell r="J1147">
            <v>45</v>
          </cell>
          <cell r="K1147">
            <v>0</v>
          </cell>
          <cell r="L1147">
            <v>0</v>
          </cell>
          <cell r="M1147"/>
        </row>
        <row r="1148">
          <cell r="A1148" t="str">
            <v>52_5_24_11</v>
          </cell>
          <cell r="B1148">
            <v>11</v>
          </cell>
          <cell r="C1148">
            <v>52</v>
          </cell>
          <cell r="D1148">
            <v>245</v>
          </cell>
          <cell r="E1148" t="str">
            <v>5</v>
          </cell>
          <cell r="F1148">
            <v>24</v>
          </cell>
          <cell r="G1148">
            <v>11</v>
          </cell>
          <cell r="H1148">
            <v>0</v>
          </cell>
          <cell r="I1148">
            <v>245.11</v>
          </cell>
          <cell r="J1148">
            <v>50</v>
          </cell>
          <cell r="K1148">
            <v>0</v>
          </cell>
          <cell r="L1148">
            <v>0</v>
          </cell>
          <cell r="M1148"/>
        </row>
        <row r="1149">
          <cell r="A1149" t="str">
            <v>52_5_24_12</v>
          </cell>
          <cell r="B1149">
            <v>11</v>
          </cell>
          <cell r="C1149">
            <v>52</v>
          </cell>
          <cell r="D1149">
            <v>245</v>
          </cell>
          <cell r="E1149" t="str">
            <v>5</v>
          </cell>
          <cell r="F1149">
            <v>24</v>
          </cell>
          <cell r="G1149">
            <v>12</v>
          </cell>
          <cell r="H1149">
            <v>0</v>
          </cell>
          <cell r="I1149">
            <v>245.12</v>
          </cell>
          <cell r="J1149">
            <v>55</v>
          </cell>
          <cell r="K1149">
            <v>0</v>
          </cell>
          <cell r="L1149">
            <v>0</v>
          </cell>
          <cell r="M1149"/>
        </row>
        <row r="1150">
          <cell r="A1150" t="str">
            <v>52_5_24_13</v>
          </cell>
          <cell r="B1150">
            <v>11</v>
          </cell>
          <cell r="C1150">
            <v>52</v>
          </cell>
          <cell r="D1150">
            <v>245</v>
          </cell>
          <cell r="E1150" t="str">
            <v>5</v>
          </cell>
          <cell r="F1150">
            <v>24</v>
          </cell>
          <cell r="G1150">
            <v>13</v>
          </cell>
          <cell r="H1150">
            <v>0</v>
          </cell>
          <cell r="I1150">
            <v>245.13</v>
          </cell>
          <cell r="J1150">
            <v>60</v>
          </cell>
          <cell r="K1150">
            <v>0</v>
          </cell>
          <cell r="L1150">
            <v>0</v>
          </cell>
          <cell r="M1150"/>
        </row>
        <row r="1151">
          <cell r="A1151" t="str">
            <v>52_5_24_14</v>
          </cell>
          <cell r="B1151">
            <v>11</v>
          </cell>
          <cell r="C1151">
            <v>52</v>
          </cell>
          <cell r="D1151">
            <v>245</v>
          </cell>
          <cell r="E1151" t="str">
            <v>5</v>
          </cell>
          <cell r="F1151">
            <v>24</v>
          </cell>
          <cell r="G1151">
            <v>14</v>
          </cell>
          <cell r="H1151">
            <v>0</v>
          </cell>
          <cell r="I1151">
            <v>245.14</v>
          </cell>
          <cell r="J1151">
            <v>65</v>
          </cell>
          <cell r="K1151">
            <v>0</v>
          </cell>
          <cell r="L1151">
            <v>0</v>
          </cell>
          <cell r="M1151"/>
        </row>
        <row r="1152">
          <cell r="A1152" t="str">
            <v>52_5_24_15</v>
          </cell>
          <cell r="B1152">
            <v>11</v>
          </cell>
          <cell r="C1152">
            <v>52</v>
          </cell>
          <cell r="D1152">
            <v>245</v>
          </cell>
          <cell r="E1152" t="str">
            <v>5</v>
          </cell>
          <cell r="F1152">
            <v>24</v>
          </cell>
          <cell r="G1152">
            <v>15</v>
          </cell>
          <cell r="H1152">
            <v>0</v>
          </cell>
          <cell r="I1152">
            <v>245.15</v>
          </cell>
          <cell r="J1152">
            <v>70</v>
          </cell>
          <cell r="K1152">
            <v>0</v>
          </cell>
          <cell r="L1152">
            <v>0</v>
          </cell>
          <cell r="M1152"/>
        </row>
        <row r="1153">
          <cell r="A1153" t="str">
            <v>52_5_24_16</v>
          </cell>
          <cell r="B1153">
            <v>11</v>
          </cell>
          <cell r="C1153">
            <v>52</v>
          </cell>
          <cell r="D1153">
            <v>245</v>
          </cell>
          <cell r="E1153" t="str">
            <v>5</v>
          </cell>
          <cell r="F1153">
            <v>24</v>
          </cell>
          <cell r="G1153">
            <v>16</v>
          </cell>
          <cell r="H1153">
            <v>0</v>
          </cell>
          <cell r="I1153">
            <v>245.16</v>
          </cell>
          <cell r="J1153">
            <v>75</v>
          </cell>
          <cell r="K1153">
            <v>0</v>
          </cell>
          <cell r="L1153">
            <v>0</v>
          </cell>
          <cell r="M1153">
            <v>1</v>
          </cell>
        </row>
      </sheetData>
      <sheetData sheetId="9"/>
      <sheetData sheetId="10">
        <row r="2">
          <cell r="A2" t="str">
            <v>10_Off</v>
          </cell>
          <cell r="B2">
            <v>11</v>
          </cell>
          <cell r="C2" t="str">
            <v>Off</v>
          </cell>
          <cell r="D2">
            <v>1</v>
          </cell>
          <cell r="E2">
            <v>0</v>
          </cell>
        </row>
        <row r="3">
          <cell r="A3" t="str">
            <v>10_r_FWY</v>
          </cell>
          <cell r="B3">
            <v>11</v>
          </cell>
          <cell r="C3" t="str">
            <v>r_FWY</v>
          </cell>
          <cell r="D3">
            <v>2</v>
          </cell>
          <cell r="E3">
            <v>0</v>
          </cell>
        </row>
        <row r="4">
          <cell r="A4" t="str">
            <v>10_r_ART</v>
          </cell>
          <cell r="B4">
            <v>11</v>
          </cell>
          <cell r="C4" t="str">
            <v>r_ART</v>
          </cell>
          <cell r="D4">
            <v>3</v>
          </cell>
          <cell r="E4">
            <v>0</v>
          </cell>
        </row>
        <row r="5">
          <cell r="A5" t="str">
            <v>10_r_LOC</v>
          </cell>
          <cell r="B5">
            <v>11</v>
          </cell>
          <cell r="C5" t="str">
            <v>r_LOC</v>
          </cell>
          <cell r="D5">
            <v>32</v>
          </cell>
          <cell r="E5">
            <v>0</v>
          </cell>
        </row>
        <row r="6">
          <cell r="A6" t="str">
            <v>10_FWY</v>
          </cell>
          <cell r="B6">
            <v>11</v>
          </cell>
          <cell r="C6" t="str">
            <v>FWY</v>
          </cell>
          <cell r="D6">
            <v>4</v>
          </cell>
          <cell r="E6">
            <v>0.37740000000000001</v>
          </cell>
        </row>
        <row r="7">
          <cell r="A7" t="str">
            <v>10_ART</v>
          </cell>
          <cell r="B7">
            <v>11</v>
          </cell>
          <cell r="C7" t="str">
            <v>ART</v>
          </cell>
          <cell r="D7">
            <v>5</v>
          </cell>
          <cell r="E7">
            <v>0.42959999999999998</v>
          </cell>
        </row>
        <row r="8">
          <cell r="A8" t="str">
            <v>10_LOC</v>
          </cell>
          <cell r="B8">
            <v>11</v>
          </cell>
          <cell r="C8" t="str">
            <v>LOC</v>
          </cell>
          <cell r="D8">
            <v>52</v>
          </cell>
          <cell r="E8">
            <v>0.19289999999999999</v>
          </cell>
        </row>
        <row r="9">
          <cell r="A9" t="str">
            <v>20_Off</v>
          </cell>
          <cell r="B9">
            <v>21</v>
          </cell>
          <cell r="C9" t="str">
            <v>Off</v>
          </cell>
          <cell r="D9">
            <v>1</v>
          </cell>
          <cell r="E9">
            <v>0</v>
          </cell>
        </row>
        <row r="10">
          <cell r="A10" t="str">
            <v>20_r_FWY</v>
          </cell>
          <cell r="B10">
            <v>21</v>
          </cell>
          <cell r="C10" t="str">
            <v>r_FWY</v>
          </cell>
          <cell r="D10">
            <v>2</v>
          </cell>
          <cell r="E10">
            <v>0</v>
          </cell>
        </row>
        <row r="11">
          <cell r="A11" t="str">
            <v>20_r_ART</v>
          </cell>
          <cell r="B11">
            <v>21</v>
          </cell>
          <cell r="C11" t="str">
            <v>r_ART</v>
          </cell>
          <cell r="D11">
            <v>3</v>
          </cell>
          <cell r="E11">
            <v>0</v>
          </cell>
        </row>
        <row r="12">
          <cell r="A12" t="str">
            <v>20_r_LOC</v>
          </cell>
          <cell r="B12">
            <v>21</v>
          </cell>
          <cell r="C12" t="str">
            <v>r_LOC</v>
          </cell>
          <cell r="D12">
            <v>32</v>
          </cell>
          <cell r="E12">
            <v>0</v>
          </cell>
        </row>
        <row r="13">
          <cell r="A13" t="str">
            <v>20_FWY</v>
          </cell>
          <cell r="B13">
            <v>21</v>
          </cell>
          <cell r="C13" t="str">
            <v>FWY</v>
          </cell>
          <cell r="D13">
            <v>4</v>
          </cell>
          <cell r="E13">
            <v>0.3775</v>
          </cell>
        </row>
        <row r="14">
          <cell r="A14" t="str">
            <v>20_ART</v>
          </cell>
          <cell r="B14">
            <v>21</v>
          </cell>
          <cell r="C14" t="str">
            <v>ART</v>
          </cell>
          <cell r="D14">
            <v>5</v>
          </cell>
          <cell r="E14">
            <v>0.42970000000000003</v>
          </cell>
        </row>
        <row r="15">
          <cell r="A15" t="str">
            <v>20_LOC</v>
          </cell>
          <cell r="B15">
            <v>21</v>
          </cell>
          <cell r="C15" t="str">
            <v>LOC</v>
          </cell>
          <cell r="D15">
            <v>52</v>
          </cell>
          <cell r="E15">
            <v>0.1928</v>
          </cell>
        </row>
        <row r="16">
          <cell r="A16" t="str">
            <v>30_Off</v>
          </cell>
          <cell r="B16">
            <v>31</v>
          </cell>
          <cell r="C16" t="str">
            <v>Off</v>
          </cell>
          <cell r="D16">
            <v>1</v>
          </cell>
          <cell r="E16">
            <v>0</v>
          </cell>
        </row>
        <row r="17">
          <cell r="A17" t="str">
            <v>30_r_FWY</v>
          </cell>
          <cell r="B17">
            <v>31</v>
          </cell>
          <cell r="C17" t="str">
            <v>r_FWY</v>
          </cell>
          <cell r="D17">
            <v>2</v>
          </cell>
          <cell r="E17">
            <v>0</v>
          </cell>
        </row>
        <row r="18">
          <cell r="A18" t="str">
            <v>30_r_ART</v>
          </cell>
          <cell r="B18">
            <v>31</v>
          </cell>
          <cell r="C18" t="str">
            <v>r_ART</v>
          </cell>
          <cell r="D18">
            <v>3</v>
          </cell>
          <cell r="E18">
            <v>0</v>
          </cell>
        </row>
        <row r="19">
          <cell r="A19" t="str">
            <v>30_r_LOC</v>
          </cell>
          <cell r="B19">
            <v>31</v>
          </cell>
          <cell r="C19" t="str">
            <v>r_LOC</v>
          </cell>
          <cell r="D19">
            <v>32</v>
          </cell>
          <cell r="E19">
            <v>0</v>
          </cell>
        </row>
        <row r="20">
          <cell r="A20" t="str">
            <v>30_FWY</v>
          </cell>
          <cell r="B20">
            <v>31</v>
          </cell>
          <cell r="C20" t="str">
            <v>FWY</v>
          </cell>
          <cell r="D20">
            <v>4</v>
          </cell>
          <cell r="E20">
            <v>0.35630000000000001</v>
          </cell>
        </row>
        <row r="21">
          <cell r="A21" t="str">
            <v>30_ART</v>
          </cell>
          <cell r="B21">
            <v>31</v>
          </cell>
          <cell r="C21" t="str">
            <v>ART</v>
          </cell>
          <cell r="D21">
            <v>5</v>
          </cell>
          <cell r="E21">
            <v>0.41720000000000002</v>
          </cell>
        </row>
        <row r="22">
          <cell r="A22" t="str">
            <v>30_LOC</v>
          </cell>
          <cell r="B22">
            <v>31</v>
          </cell>
          <cell r="C22" t="str">
            <v>LOC</v>
          </cell>
          <cell r="D22">
            <v>52</v>
          </cell>
          <cell r="E22">
            <v>0.22650000000000001</v>
          </cell>
        </row>
        <row r="23">
          <cell r="A23" t="str">
            <v>30_Off</v>
          </cell>
          <cell r="B23">
            <v>32</v>
          </cell>
          <cell r="C23" t="str">
            <v>Off</v>
          </cell>
          <cell r="D23">
            <v>1</v>
          </cell>
          <cell r="E23">
            <v>0</v>
          </cell>
        </row>
        <row r="24">
          <cell r="A24" t="str">
            <v>30_r_FWY</v>
          </cell>
          <cell r="B24">
            <v>32</v>
          </cell>
          <cell r="C24" t="str">
            <v>r_FWY</v>
          </cell>
          <cell r="D24">
            <v>2</v>
          </cell>
          <cell r="E24">
            <v>0</v>
          </cell>
        </row>
        <row r="25">
          <cell r="A25" t="str">
            <v>30_r_ART</v>
          </cell>
          <cell r="B25">
            <v>32</v>
          </cell>
          <cell r="C25" t="str">
            <v>r_ART</v>
          </cell>
          <cell r="D25">
            <v>3</v>
          </cell>
          <cell r="E25">
            <v>0</v>
          </cell>
        </row>
        <row r="26">
          <cell r="A26" t="str">
            <v>30_r_LOC</v>
          </cell>
          <cell r="B26">
            <v>32</v>
          </cell>
          <cell r="C26" t="str">
            <v>r_LOC</v>
          </cell>
          <cell r="D26">
            <v>32</v>
          </cell>
          <cell r="E26">
            <v>0</v>
          </cell>
        </row>
        <row r="27">
          <cell r="A27" t="str">
            <v>30_FWY</v>
          </cell>
          <cell r="B27">
            <v>32</v>
          </cell>
          <cell r="C27" t="str">
            <v>FWY</v>
          </cell>
          <cell r="D27">
            <v>4</v>
          </cell>
          <cell r="E27">
            <v>0.35630000000000001</v>
          </cell>
        </row>
        <row r="28">
          <cell r="A28" t="str">
            <v>30_ART</v>
          </cell>
          <cell r="B28">
            <v>32</v>
          </cell>
          <cell r="C28" t="str">
            <v>ART</v>
          </cell>
          <cell r="D28">
            <v>5</v>
          </cell>
          <cell r="E28">
            <v>0.41720000000000002</v>
          </cell>
        </row>
        <row r="29">
          <cell r="A29" t="str">
            <v>30_LOC</v>
          </cell>
          <cell r="B29">
            <v>32</v>
          </cell>
          <cell r="C29" t="str">
            <v>LOC</v>
          </cell>
          <cell r="D29">
            <v>52</v>
          </cell>
          <cell r="E29">
            <v>0.22650000000000001</v>
          </cell>
        </row>
        <row r="30">
          <cell r="A30" t="str">
            <v>40_Off</v>
          </cell>
          <cell r="B30">
            <v>41</v>
          </cell>
          <cell r="C30" t="str">
            <v>Off</v>
          </cell>
          <cell r="D30">
            <v>1</v>
          </cell>
          <cell r="E30">
            <v>0</v>
          </cell>
        </row>
        <row r="31">
          <cell r="A31" t="str">
            <v>40_r_FWY</v>
          </cell>
          <cell r="B31">
            <v>41</v>
          </cell>
          <cell r="C31" t="str">
            <v>r_FWY</v>
          </cell>
          <cell r="D31">
            <v>2</v>
          </cell>
          <cell r="E31">
            <v>0</v>
          </cell>
        </row>
        <row r="32">
          <cell r="A32" t="str">
            <v>40_r_ART</v>
          </cell>
          <cell r="B32">
            <v>41</v>
          </cell>
          <cell r="C32" t="str">
            <v>r_ART</v>
          </cell>
          <cell r="D32">
            <v>3</v>
          </cell>
          <cell r="E32">
            <v>0</v>
          </cell>
        </row>
        <row r="33">
          <cell r="A33" t="str">
            <v>40_r_LOC</v>
          </cell>
          <cell r="B33">
            <v>41</v>
          </cell>
          <cell r="C33" t="str">
            <v>r_LOC</v>
          </cell>
          <cell r="D33">
            <v>32</v>
          </cell>
          <cell r="E33">
            <v>0</v>
          </cell>
        </row>
        <row r="34">
          <cell r="A34" t="str">
            <v>40_FWY</v>
          </cell>
          <cell r="B34">
            <v>41</v>
          </cell>
          <cell r="C34" t="str">
            <v>FWY</v>
          </cell>
          <cell r="D34">
            <v>4</v>
          </cell>
          <cell r="E34">
            <v>0.31240000000000001</v>
          </cell>
        </row>
        <row r="35">
          <cell r="A35" t="str">
            <v>40_ART</v>
          </cell>
          <cell r="B35">
            <v>41</v>
          </cell>
          <cell r="C35" t="str">
            <v>ART</v>
          </cell>
          <cell r="D35">
            <v>5</v>
          </cell>
          <cell r="E35">
            <v>0.65700000000000003</v>
          </cell>
        </row>
        <row r="36">
          <cell r="A36" t="str">
            <v>40_LOC</v>
          </cell>
          <cell r="B36">
            <v>41</v>
          </cell>
          <cell r="C36" t="str">
            <v>LOC</v>
          </cell>
          <cell r="D36">
            <v>52</v>
          </cell>
          <cell r="E36">
            <v>3.0599999999999999E-2</v>
          </cell>
        </row>
        <row r="37">
          <cell r="A37" t="str">
            <v>40_Off</v>
          </cell>
          <cell r="B37">
            <v>42</v>
          </cell>
          <cell r="C37" t="str">
            <v>Off</v>
          </cell>
          <cell r="D37">
            <v>1</v>
          </cell>
          <cell r="E37">
            <v>0</v>
          </cell>
        </row>
        <row r="38">
          <cell r="A38" t="str">
            <v>40_r_FWY</v>
          </cell>
          <cell r="B38">
            <v>42</v>
          </cell>
          <cell r="C38" t="str">
            <v>r_FWY</v>
          </cell>
          <cell r="D38">
            <v>2</v>
          </cell>
          <cell r="E38">
            <v>0</v>
          </cell>
        </row>
        <row r="39">
          <cell r="A39" t="str">
            <v>40_r_ART</v>
          </cell>
          <cell r="B39">
            <v>42</v>
          </cell>
          <cell r="C39" t="str">
            <v>r_ART</v>
          </cell>
          <cell r="D39">
            <v>3</v>
          </cell>
          <cell r="E39">
            <v>0</v>
          </cell>
        </row>
        <row r="40">
          <cell r="A40" t="str">
            <v>40_r_LOC</v>
          </cell>
          <cell r="B40">
            <v>42</v>
          </cell>
          <cell r="C40" t="str">
            <v>r_LOC</v>
          </cell>
          <cell r="D40">
            <v>32</v>
          </cell>
          <cell r="E40">
            <v>0</v>
          </cell>
        </row>
        <row r="41">
          <cell r="A41" t="str">
            <v>40_FWY</v>
          </cell>
          <cell r="B41">
            <v>42</v>
          </cell>
          <cell r="C41" t="str">
            <v>FWY</v>
          </cell>
          <cell r="D41">
            <v>4</v>
          </cell>
          <cell r="E41">
            <v>0.31240000000000001</v>
          </cell>
        </row>
        <row r="42">
          <cell r="A42" t="str">
            <v>40_ART</v>
          </cell>
          <cell r="B42">
            <v>42</v>
          </cell>
          <cell r="C42" t="str">
            <v>ART</v>
          </cell>
          <cell r="D42">
            <v>5</v>
          </cell>
          <cell r="E42">
            <v>0.65700000000000003</v>
          </cell>
        </row>
        <row r="43">
          <cell r="A43" t="str">
            <v>40_LOC</v>
          </cell>
          <cell r="B43">
            <v>42</v>
          </cell>
          <cell r="C43" t="str">
            <v>LOC</v>
          </cell>
          <cell r="D43">
            <v>52</v>
          </cell>
          <cell r="E43">
            <v>3.0599999999999999E-2</v>
          </cell>
        </row>
        <row r="44">
          <cell r="A44" t="str">
            <v>40_Off</v>
          </cell>
          <cell r="B44">
            <v>43</v>
          </cell>
          <cell r="C44" t="str">
            <v>Off</v>
          </cell>
          <cell r="D44">
            <v>1</v>
          </cell>
          <cell r="E44">
            <v>0</v>
          </cell>
        </row>
        <row r="45">
          <cell r="A45" t="str">
            <v>40_r_FWY</v>
          </cell>
          <cell r="B45">
            <v>43</v>
          </cell>
          <cell r="C45" t="str">
            <v>r_FWY</v>
          </cell>
          <cell r="D45">
            <v>2</v>
          </cell>
          <cell r="E45">
            <v>0</v>
          </cell>
        </row>
        <row r="46">
          <cell r="A46" t="str">
            <v>40_r_ART</v>
          </cell>
          <cell r="B46">
            <v>43</v>
          </cell>
          <cell r="C46" t="str">
            <v>r_ART</v>
          </cell>
          <cell r="D46">
            <v>3</v>
          </cell>
          <cell r="E46">
            <v>0</v>
          </cell>
        </row>
        <row r="47">
          <cell r="A47" t="str">
            <v>40_r_LOC</v>
          </cell>
          <cell r="B47">
            <v>43</v>
          </cell>
          <cell r="C47" t="str">
            <v>r_LOC</v>
          </cell>
          <cell r="D47">
            <v>32</v>
          </cell>
          <cell r="E47">
            <v>0</v>
          </cell>
        </row>
        <row r="48">
          <cell r="A48" t="str">
            <v>40_FWY</v>
          </cell>
          <cell r="B48">
            <v>43</v>
          </cell>
          <cell r="C48" t="str">
            <v>FWY</v>
          </cell>
          <cell r="D48">
            <v>4</v>
          </cell>
          <cell r="E48">
            <v>0.31240000000000001</v>
          </cell>
        </row>
        <row r="49">
          <cell r="A49" t="str">
            <v>40_ART</v>
          </cell>
          <cell r="B49">
            <v>43</v>
          </cell>
          <cell r="C49" t="str">
            <v>ART</v>
          </cell>
          <cell r="D49">
            <v>5</v>
          </cell>
          <cell r="E49">
            <v>0.65700000000000003</v>
          </cell>
        </row>
        <row r="50">
          <cell r="A50" t="str">
            <v>40_LOC</v>
          </cell>
          <cell r="B50">
            <v>43</v>
          </cell>
          <cell r="C50" t="str">
            <v>LOC</v>
          </cell>
          <cell r="D50">
            <v>52</v>
          </cell>
          <cell r="E50">
            <v>3.0599999999999999E-2</v>
          </cell>
        </row>
        <row r="51">
          <cell r="A51" t="str">
            <v>50_Off</v>
          </cell>
          <cell r="B51">
            <v>51</v>
          </cell>
          <cell r="C51" t="str">
            <v>Off</v>
          </cell>
          <cell r="D51">
            <v>1</v>
          </cell>
          <cell r="E51">
            <v>0</v>
          </cell>
        </row>
        <row r="52">
          <cell r="A52" t="str">
            <v>50_r_FWY</v>
          </cell>
          <cell r="B52">
            <v>51</v>
          </cell>
          <cell r="C52" t="str">
            <v>r_FWY</v>
          </cell>
          <cell r="D52">
            <v>2</v>
          </cell>
          <cell r="E52">
            <v>0</v>
          </cell>
        </row>
        <row r="53">
          <cell r="A53" t="str">
            <v>50_r_ART</v>
          </cell>
          <cell r="B53">
            <v>51</v>
          </cell>
          <cell r="C53" t="str">
            <v>r_ART</v>
          </cell>
          <cell r="D53">
            <v>3</v>
          </cell>
          <cell r="E53">
            <v>0</v>
          </cell>
        </row>
        <row r="54">
          <cell r="A54" t="str">
            <v>50_r_LOC</v>
          </cell>
          <cell r="B54">
            <v>51</v>
          </cell>
          <cell r="C54" t="str">
            <v>r_LOC</v>
          </cell>
          <cell r="D54">
            <v>32</v>
          </cell>
          <cell r="E54">
            <v>0</v>
          </cell>
        </row>
        <row r="55">
          <cell r="A55" t="str">
            <v>50_FWY</v>
          </cell>
          <cell r="B55">
            <v>51</v>
          </cell>
          <cell r="C55" t="str">
            <v>FWY</v>
          </cell>
          <cell r="D55">
            <v>4</v>
          </cell>
          <cell r="E55">
            <v>0.32829999999999998</v>
          </cell>
        </row>
        <row r="56">
          <cell r="A56" t="str">
            <v>50_ART</v>
          </cell>
          <cell r="B56">
            <v>51</v>
          </cell>
          <cell r="C56" t="str">
            <v>ART</v>
          </cell>
          <cell r="D56">
            <v>5</v>
          </cell>
          <cell r="E56">
            <v>0.59430000000000005</v>
          </cell>
        </row>
        <row r="57">
          <cell r="A57" t="str">
            <v>50_LOC</v>
          </cell>
          <cell r="B57">
            <v>51</v>
          </cell>
          <cell r="C57" t="str">
            <v>LOC</v>
          </cell>
          <cell r="D57">
            <v>52</v>
          </cell>
          <cell r="E57">
            <v>7.7399999999999997E-2</v>
          </cell>
        </row>
        <row r="58">
          <cell r="A58" t="str">
            <v>50_Off</v>
          </cell>
          <cell r="B58">
            <v>52</v>
          </cell>
          <cell r="C58" t="str">
            <v>Off</v>
          </cell>
          <cell r="D58">
            <v>1</v>
          </cell>
          <cell r="E58">
            <v>0</v>
          </cell>
        </row>
        <row r="59">
          <cell r="A59" t="str">
            <v>50_r_FWY</v>
          </cell>
          <cell r="B59">
            <v>52</v>
          </cell>
          <cell r="C59" t="str">
            <v>r_FWY</v>
          </cell>
          <cell r="D59">
            <v>2</v>
          </cell>
          <cell r="E59">
            <v>0</v>
          </cell>
        </row>
        <row r="60">
          <cell r="A60" t="str">
            <v>50_r_ART</v>
          </cell>
          <cell r="B60">
            <v>52</v>
          </cell>
          <cell r="C60" t="str">
            <v>r_ART</v>
          </cell>
          <cell r="D60">
            <v>3</v>
          </cell>
          <cell r="E60">
            <v>0</v>
          </cell>
        </row>
        <row r="61">
          <cell r="A61" t="str">
            <v>50_r_LOC</v>
          </cell>
          <cell r="B61">
            <v>52</v>
          </cell>
          <cell r="C61" t="str">
            <v>r_LOC</v>
          </cell>
          <cell r="D61">
            <v>32</v>
          </cell>
          <cell r="E61">
            <v>0</v>
          </cell>
        </row>
        <row r="62">
          <cell r="A62" t="str">
            <v>50_FWY</v>
          </cell>
          <cell r="B62">
            <v>52</v>
          </cell>
          <cell r="C62" t="str">
            <v>FWY</v>
          </cell>
          <cell r="D62">
            <v>4</v>
          </cell>
          <cell r="E62">
            <v>0.32829999999999998</v>
          </cell>
        </row>
        <row r="63">
          <cell r="A63" t="str">
            <v>50_ART</v>
          </cell>
          <cell r="B63">
            <v>52</v>
          </cell>
          <cell r="C63" t="str">
            <v>ART</v>
          </cell>
          <cell r="D63">
            <v>5</v>
          </cell>
          <cell r="E63">
            <v>0.59430000000000005</v>
          </cell>
        </row>
        <row r="64">
          <cell r="A64" t="str">
            <v>50_LOC</v>
          </cell>
          <cell r="B64">
            <v>52</v>
          </cell>
          <cell r="C64" t="str">
            <v>LOC</v>
          </cell>
          <cell r="D64">
            <v>52</v>
          </cell>
          <cell r="E64">
            <v>7.7399999999999997E-2</v>
          </cell>
        </row>
        <row r="65">
          <cell r="A65" t="str">
            <v>50_Off</v>
          </cell>
          <cell r="B65">
            <v>53</v>
          </cell>
          <cell r="C65" t="str">
            <v>Off</v>
          </cell>
          <cell r="D65">
            <v>1</v>
          </cell>
          <cell r="E65">
            <v>0</v>
          </cell>
        </row>
        <row r="66">
          <cell r="A66" t="str">
            <v>50_r_FWY</v>
          </cell>
          <cell r="B66">
            <v>53</v>
          </cell>
          <cell r="C66" t="str">
            <v>r_FWY</v>
          </cell>
          <cell r="D66">
            <v>2</v>
          </cell>
          <cell r="E66">
            <v>0</v>
          </cell>
        </row>
        <row r="67">
          <cell r="A67" t="str">
            <v>50_r_ART</v>
          </cell>
          <cell r="B67">
            <v>53</v>
          </cell>
          <cell r="C67" t="str">
            <v>r_ART</v>
          </cell>
          <cell r="D67">
            <v>3</v>
          </cell>
          <cell r="E67">
            <v>0</v>
          </cell>
        </row>
        <row r="68">
          <cell r="A68" t="str">
            <v>50_r_LOC</v>
          </cell>
          <cell r="B68">
            <v>53</v>
          </cell>
          <cell r="C68" t="str">
            <v>r_LOC</v>
          </cell>
          <cell r="D68">
            <v>32</v>
          </cell>
          <cell r="E68">
            <v>0</v>
          </cell>
        </row>
        <row r="69">
          <cell r="A69" t="str">
            <v>50_FWY</v>
          </cell>
          <cell r="B69">
            <v>53</v>
          </cell>
          <cell r="C69" t="str">
            <v>FWY</v>
          </cell>
          <cell r="D69">
            <v>4</v>
          </cell>
          <cell r="E69">
            <v>0.32829999999999998</v>
          </cell>
        </row>
        <row r="70">
          <cell r="A70" t="str">
            <v>50_ART</v>
          </cell>
          <cell r="B70">
            <v>53</v>
          </cell>
          <cell r="C70" t="str">
            <v>ART</v>
          </cell>
          <cell r="D70">
            <v>5</v>
          </cell>
          <cell r="E70">
            <v>0.59430000000000005</v>
          </cell>
        </row>
        <row r="71">
          <cell r="A71" t="str">
            <v>50_LOC</v>
          </cell>
          <cell r="B71">
            <v>53</v>
          </cell>
          <cell r="C71" t="str">
            <v>LOC</v>
          </cell>
          <cell r="D71">
            <v>52</v>
          </cell>
          <cell r="E71">
            <v>7.7399999999999997E-2</v>
          </cell>
        </row>
        <row r="72">
          <cell r="A72" t="str">
            <v>50_Off</v>
          </cell>
          <cell r="B72">
            <v>54</v>
          </cell>
          <cell r="C72" t="str">
            <v>Off</v>
          </cell>
          <cell r="D72">
            <v>1</v>
          </cell>
          <cell r="E72">
            <v>0</v>
          </cell>
        </row>
        <row r="73">
          <cell r="A73" t="str">
            <v>50_r_FWY</v>
          </cell>
          <cell r="B73">
            <v>54</v>
          </cell>
          <cell r="C73" t="str">
            <v>r_FWY</v>
          </cell>
          <cell r="D73">
            <v>2</v>
          </cell>
          <cell r="E73">
            <v>0</v>
          </cell>
        </row>
        <row r="74">
          <cell r="A74" t="str">
            <v>50_r_ART</v>
          </cell>
          <cell r="B74">
            <v>54</v>
          </cell>
          <cell r="C74" t="str">
            <v>r_ART</v>
          </cell>
          <cell r="D74">
            <v>3</v>
          </cell>
          <cell r="E74">
            <v>0</v>
          </cell>
        </row>
        <row r="75">
          <cell r="A75" t="str">
            <v>50_r_LOC</v>
          </cell>
          <cell r="B75">
            <v>54</v>
          </cell>
          <cell r="C75" t="str">
            <v>r_LOC</v>
          </cell>
          <cell r="D75">
            <v>32</v>
          </cell>
          <cell r="E75">
            <v>0</v>
          </cell>
        </row>
        <row r="76">
          <cell r="A76" t="str">
            <v>50_FWY</v>
          </cell>
          <cell r="B76">
            <v>54</v>
          </cell>
          <cell r="C76" t="str">
            <v>FWY</v>
          </cell>
          <cell r="D76">
            <v>4</v>
          </cell>
          <cell r="E76">
            <v>0.32829999999999998</v>
          </cell>
        </row>
        <row r="77">
          <cell r="A77" t="str">
            <v>50_ART</v>
          </cell>
          <cell r="B77">
            <v>54</v>
          </cell>
          <cell r="C77" t="str">
            <v>ART</v>
          </cell>
          <cell r="D77">
            <v>5</v>
          </cell>
          <cell r="E77">
            <v>0.59430000000000005</v>
          </cell>
        </row>
        <row r="78">
          <cell r="A78" t="str">
            <v>50_LOC</v>
          </cell>
          <cell r="B78">
            <v>54</v>
          </cell>
          <cell r="C78" t="str">
            <v>LOC</v>
          </cell>
          <cell r="D78">
            <v>52</v>
          </cell>
          <cell r="E78">
            <v>7.7399999999999997E-2</v>
          </cell>
        </row>
        <row r="79">
          <cell r="A79" t="str">
            <v>60_Off</v>
          </cell>
          <cell r="B79">
            <v>61</v>
          </cell>
          <cell r="C79" t="str">
            <v>Off</v>
          </cell>
          <cell r="D79">
            <v>1</v>
          </cell>
          <cell r="E79">
            <v>0</v>
          </cell>
        </row>
        <row r="80">
          <cell r="A80" t="str">
            <v>60_r_FWY</v>
          </cell>
          <cell r="B80">
            <v>61</v>
          </cell>
          <cell r="C80" t="str">
            <v>r_FWY</v>
          </cell>
          <cell r="D80">
            <v>2</v>
          </cell>
          <cell r="E80">
            <v>0</v>
          </cell>
        </row>
        <row r="81">
          <cell r="A81" t="str">
            <v>60_r_ART</v>
          </cell>
          <cell r="B81">
            <v>61</v>
          </cell>
          <cell r="C81" t="str">
            <v>r_ART</v>
          </cell>
          <cell r="D81">
            <v>3</v>
          </cell>
          <cell r="E81">
            <v>0</v>
          </cell>
        </row>
        <row r="82">
          <cell r="A82" t="str">
            <v>60_r_LOC</v>
          </cell>
          <cell r="B82">
            <v>61</v>
          </cell>
          <cell r="C82" t="str">
            <v>r_LOC</v>
          </cell>
          <cell r="D82">
            <v>32</v>
          </cell>
          <cell r="E82">
            <v>0</v>
          </cell>
        </row>
        <row r="83">
          <cell r="A83" t="str">
            <v>60_FWY</v>
          </cell>
          <cell r="B83">
            <v>61</v>
          </cell>
          <cell r="C83" t="str">
            <v>FWY</v>
          </cell>
          <cell r="D83">
            <v>4</v>
          </cell>
          <cell r="E83">
            <v>0.496</v>
          </cell>
        </row>
        <row r="84">
          <cell r="A84" t="str">
            <v>60_ART</v>
          </cell>
          <cell r="B84">
            <v>61</v>
          </cell>
          <cell r="C84" t="str">
            <v>ART</v>
          </cell>
          <cell r="D84">
            <v>5</v>
          </cell>
          <cell r="E84">
            <v>0.46850000000000003</v>
          </cell>
        </row>
        <row r="85">
          <cell r="A85" t="str">
            <v>60_LOC</v>
          </cell>
          <cell r="B85">
            <v>61</v>
          </cell>
          <cell r="C85" t="str">
            <v>LOC</v>
          </cell>
          <cell r="D85">
            <v>52</v>
          </cell>
          <cell r="E85">
            <v>3.5499999999999997E-2</v>
          </cell>
        </row>
        <row r="86">
          <cell r="A86" t="str">
            <v>60_Off</v>
          </cell>
          <cell r="B86">
            <v>62</v>
          </cell>
          <cell r="C86" t="str">
            <v>Off</v>
          </cell>
          <cell r="D86">
            <v>1</v>
          </cell>
          <cell r="E86">
            <v>0</v>
          </cell>
        </row>
        <row r="87">
          <cell r="A87" t="str">
            <v>60_r_FWY</v>
          </cell>
          <cell r="B87">
            <v>62</v>
          </cell>
          <cell r="C87" t="str">
            <v>r_FWY</v>
          </cell>
          <cell r="D87">
            <v>2</v>
          </cell>
          <cell r="E87">
            <v>0</v>
          </cell>
        </row>
        <row r="88">
          <cell r="A88" t="str">
            <v>60_r_ART</v>
          </cell>
          <cell r="B88">
            <v>62</v>
          </cell>
          <cell r="C88" t="str">
            <v>r_ART</v>
          </cell>
          <cell r="D88">
            <v>3</v>
          </cell>
          <cell r="E88">
            <v>0</v>
          </cell>
        </row>
        <row r="89">
          <cell r="A89" t="str">
            <v>60_r_LOC</v>
          </cell>
          <cell r="B89">
            <v>62</v>
          </cell>
          <cell r="C89" t="str">
            <v>r_LOC</v>
          </cell>
          <cell r="D89">
            <v>32</v>
          </cell>
          <cell r="E89">
            <v>0</v>
          </cell>
        </row>
        <row r="90">
          <cell r="A90" t="str">
            <v>60_FWY</v>
          </cell>
          <cell r="B90">
            <v>62</v>
          </cell>
          <cell r="C90" t="str">
            <v>FWY</v>
          </cell>
          <cell r="D90">
            <v>4</v>
          </cell>
          <cell r="E90">
            <v>0.496</v>
          </cell>
        </row>
        <row r="91">
          <cell r="A91" t="str">
            <v>60_ART</v>
          </cell>
          <cell r="B91">
            <v>62</v>
          </cell>
          <cell r="C91" t="str">
            <v>ART</v>
          </cell>
          <cell r="D91">
            <v>5</v>
          </cell>
          <cell r="E91">
            <v>0.46850000000000003</v>
          </cell>
        </row>
        <row r="92">
          <cell r="A92" t="str">
            <v>60_LOC</v>
          </cell>
          <cell r="B92">
            <v>62</v>
          </cell>
          <cell r="C92" t="str">
            <v>LOC</v>
          </cell>
          <cell r="D92">
            <v>52</v>
          </cell>
          <cell r="E92">
            <v>3.5499999999999997E-2</v>
          </cell>
        </row>
      </sheetData>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ATMS or ITS"/>
      <sheetName val="Intersections &amp; Signals"/>
      <sheetName val="Incident Management"/>
      <sheetName val="Truck Idling"/>
      <sheetName val="Transit - Bus Service"/>
      <sheetName val="Transit - Capital"/>
      <sheetName val="Transit - Fares"/>
      <sheetName val="Transit - ITS"/>
      <sheetName val="Transit - LRT Service"/>
      <sheetName val="Transit - New ECO Pass"/>
      <sheetName val="Bicycle"/>
      <sheetName val="Pedestrian"/>
      <sheetName val="Park &amp; Ride"/>
      <sheetName val="Vanpools - Expansion"/>
      <sheetName val="Carpool Management"/>
      <sheetName val="Vanpool Management"/>
      <sheetName val="Alt Fuel"/>
      <sheetName val="Alt Fuel Vehicle Upgrade"/>
      <sheetName val="HD Diesel Replacement"/>
      <sheetName val="Other"/>
      <sheetName val="Sample Traffic Study"/>
      <sheetName val="_veh_start_rate"/>
      <sheetName val="Rate x Veh &amp; MY"/>
      <sheetName val="Vehicle_Idle_Rates"/>
      <sheetName val="Effective Life"/>
    </sheetNames>
    <sheetDataSet>
      <sheetData sheetId="0">
        <row r="43">
          <cell r="A43">
            <v>2027</v>
          </cell>
        </row>
        <row r="45">
          <cell r="A45">
            <v>49003</v>
          </cell>
          <cell r="B45" t="str">
            <v>BE</v>
          </cell>
        </row>
        <row r="46">
          <cell r="A46">
            <v>49011</v>
          </cell>
          <cell r="B46" t="str">
            <v>DA</v>
          </cell>
        </row>
        <row r="47">
          <cell r="A47">
            <v>49035</v>
          </cell>
          <cell r="B47" t="str">
            <v>SL</v>
          </cell>
        </row>
        <row r="48">
          <cell r="A48">
            <v>49045</v>
          </cell>
          <cell r="B48" t="str">
            <v>TO</v>
          </cell>
        </row>
        <row r="49">
          <cell r="A49">
            <v>49057</v>
          </cell>
          <cell r="B49" t="str">
            <v>WE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 Summary"/>
      <sheetName val="Graphs"/>
      <sheetName val="Replace 2005 Bus"/>
      <sheetName val="Replace 2005 Truck"/>
      <sheetName val="Emissions Summary"/>
      <sheetName val="Activity Summary"/>
      <sheetName val="CMAQ_SL2026_Veh_MY_DAQIM_T3_OUT"/>
      <sheetName val="Activity"/>
      <sheetName val="Decoder"/>
      <sheetName val="Compare Rates by Fu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96">
          <cell r="A96">
            <v>1</v>
          </cell>
          <cell r="B96" t="str">
            <v>gasoline</v>
          </cell>
        </row>
        <row r="97">
          <cell r="A97">
            <v>2</v>
          </cell>
          <cell r="B97" t="str">
            <v>diesel</v>
          </cell>
        </row>
        <row r="98">
          <cell r="A98">
            <v>3</v>
          </cell>
          <cell r="B98" t="str">
            <v>CNG</v>
          </cell>
        </row>
        <row r="99">
          <cell r="A99">
            <v>4</v>
          </cell>
          <cell r="B99" t="str">
            <v>LPG</v>
          </cell>
        </row>
        <row r="100">
          <cell r="A100">
            <v>5</v>
          </cell>
          <cell r="B100" t="str">
            <v>Placeholder</v>
          </cell>
        </row>
        <row r="101">
          <cell r="A101">
            <v>9</v>
          </cell>
          <cell r="B101" t="str">
            <v>Electric</v>
          </cell>
        </row>
        <row r="113">
          <cell r="A113">
            <v>11</v>
          </cell>
          <cell r="B113" t="str">
            <v>MC</v>
          </cell>
          <cell r="C113" t="str">
            <v>Light Duty</v>
          </cell>
        </row>
        <row r="114">
          <cell r="A114">
            <v>21</v>
          </cell>
          <cell r="B114" t="str">
            <v>Pass Car</v>
          </cell>
          <cell r="C114" t="str">
            <v>Light Duty</v>
          </cell>
        </row>
        <row r="115">
          <cell r="A115">
            <v>31</v>
          </cell>
          <cell r="B115" t="str">
            <v>Pass Truck</v>
          </cell>
          <cell r="C115" t="str">
            <v>Light Duty</v>
          </cell>
        </row>
        <row r="116">
          <cell r="A116">
            <v>32</v>
          </cell>
          <cell r="B116" t="str">
            <v>Light Truck</v>
          </cell>
          <cell r="C116" t="str">
            <v>Light Duty</v>
          </cell>
        </row>
        <row r="117">
          <cell r="A117">
            <v>41</v>
          </cell>
          <cell r="B117" t="str">
            <v>Inter Bus</v>
          </cell>
          <cell r="C117" t="str">
            <v>Heavy Duty</v>
          </cell>
        </row>
        <row r="118">
          <cell r="A118">
            <v>42</v>
          </cell>
          <cell r="B118" t="str">
            <v>Transit Bus</v>
          </cell>
          <cell r="C118" t="str">
            <v>Heavy Duty</v>
          </cell>
        </row>
        <row r="119">
          <cell r="A119">
            <v>43</v>
          </cell>
          <cell r="B119" t="str">
            <v>School Bus</v>
          </cell>
          <cell r="C119" t="str">
            <v>Heavy Duty</v>
          </cell>
        </row>
        <row r="120">
          <cell r="A120">
            <v>51</v>
          </cell>
          <cell r="B120" t="str">
            <v>Garbage</v>
          </cell>
          <cell r="C120" t="str">
            <v>Heavy Duty</v>
          </cell>
        </row>
        <row r="121">
          <cell r="A121">
            <v>52</v>
          </cell>
          <cell r="B121" t="str">
            <v>SU S-haul Truck</v>
          </cell>
          <cell r="C121" t="str">
            <v>Heavy Duty</v>
          </cell>
        </row>
        <row r="122">
          <cell r="A122">
            <v>53</v>
          </cell>
          <cell r="B122" t="str">
            <v>SU L-haul Truck</v>
          </cell>
          <cell r="C122" t="str">
            <v>Heavy Duty</v>
          </cell>
        </row>
        <row r="123">
          <cell r="A123">
            <v>54</v>
          </cell>
          <cell r="B123" t="str">
            <v>Motor Home</v>
          </cell>
          <cell r="C123" t="str">
            <v>Heavy Duty</v>
          </cell>
        </row>
        <row r="124">
          <cell r="A124">
            <v>61</v>
          </cell>
          <cell r="B124" t="str">
            <v>Comb S-haul Truck</v>
          </cell>
          <cell r="C124" t="str">
            <v>Heavy Duty</v>
          </cell>
        </row>
        <row r="125">
          <cell r="A125">
            <v>62</v>
          </cell>
          <cell r="B125" t="str">
            <v>Comb L-haul Truck</v>
          </cell>
          <cell r="C125" t="str">
            <v>Heavy Duty</v>
          </cell>
        </row>
      </sheetData>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ATMS or ITS"/>
      <sheetName val="Intersections &amp; Signals"/>
      <sheetName val="Incident Management"/>
      <sheetName val="Transit - Bus Service"/>
      <sheetName val="Transit - Capital"/>
      <sheetName val="Transit - Fares"/>
      <sheetName val="Transit - ITS"/>
      <sheetName val="Transit - LRT Service"/>
      <sheetName val="Transit - New ECO Pass"/>
      <sheetName val="Bicycle"/>
      <sheetName val="Pedestrian"/>
      <sheetName val="Park &amp; Ride"/>
      <sheetName val="Vanpools - Expansion"/>
      <sheetName val="Carpool Management"/>
      <sheetName val="Vanpool Management"/>
      <sheetName val="Alt Fuel"/>
      <sheetName val="Other"/>
      <sheetName val="Sample Traffic Study"/>
      <sheetName val="Lookup"/>
    </sheetNames>
    <sheetDataSet>
      <sheetData sheetId="0">
        <row r="43">
          <cell r="A43">
            <v>2022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7">
          <cell r="A7" t="str">
            <v>Activity-Index</v>
          </cell>
          <cell r="B7" t="str">
            <v>Activity</v>
          </cell>
          <cell r="C7" t="str">
            <v>Carbon Monoxide (CO)</v>
          </cell>
          <cell r="D7" t="str">
            <v>Oxides of Nitrogen (NOx)</v>
          </cell>
          <cell r="E7" t="str">
            <v>Volatile Organic Compounds</v>
          </cell>
          <cell r="F7" t="str">
            <v>PM10 Exhaust, Brake, Tire</v>
          </cell>
          <cell r="G7" t="str">
            <v>PM2.5 Exhaust, Brake, Tire</v>
          </cell>
          <cell r="H7" t="str">
            <v>Primary Exhaust PM10  - Total</v>
          </cell>
          <cell r="I7" t="str">
            <v>Primary Exhaust PM2.5 - Total</v>
          </cell>
          <cell r="J7" t="str">
            <v>Atmospheric CO2</v>
          </cell>
          <cell r="K7" t="str">
            <v>CO2 Equivalent</v>
          </cell>
          <cell r="L7" t="str">
            <v>Non-Methane Hydrocarbons</v>
          </cell>
          <cell r="M7" t="str">
            <v>Primary PM10 - Brakewear Particulate</v>
          </cell>
          <cell r="N7" t="str">
            <v>Primary PM10 - Elemental Carbon</v>
          </cell>
          <cell r="O7" t="str">
            <v>Primary PM10 - Organic Carbon</v>
          </cell>
          <cell r="P7" t="str">
            <v>Primary PM10 - Sulfate Particulate</v>
          </cell>
          <cell r="Q7" t="str">
            <v>Primary PM10 - Tirewear Particulate</v>
          </cell>
          <cell r="R7" t="str">
            <v>Primary PM2.5 - Brakewear Particulate</v>
          </cell>
          <cell r="S7" t="str">
            <v>Primary PM2.5 - Elemental Carbon</v>
          </cell>
          <cell r="T7" t="str">
            <v>Primary PM2.5 - Organic Carbon</v>
          </cell>
          <cell r="U7" t="str">
            <v>Primary PM2.5 - Sulfate Particulate</v>
          </cell>
          <cell r="V7" t="str">
            <v>Primary PM2.5 - Tirewear Particulate</v>
          </cell>
          <cell r="W7" t="str">
            <v>Total Energy Consumption</v>
          </cell>
          <cell r="X7" t="str">
            <v>Total Gaseous Hydrocarbons</v>
          </cell>
        </row>
        <row r="8">
          <cell r="A8" t="str">
            <v>START Rates:  Calculated using a "Rates" run by vehicle type (select [SCC]).  Select the "RatesPerStart" output table.  This is the excess START emissions for a single start.</v>
          </cell>
          <cell r="B8"/>
          <cell r="C8"/>
          <cell r="D8"/>
          <cell r="E8"/>
          <cell r="F8"/>
          <cell r="G8"/>
          <cell r="H8"/>
          <cell r="I8"/>
          <cell r="J8"/>
          <cell r="K8"/>
          <cell r="L8"/>
        </row>
        <row r="9">
          <cell r="A9"/>
          <cell r="B9"/>
          <cell r="C9"/>
          <cell r="D9"/>
          <cell r="E9"/>
          <cell r="F9"/>
          <cell r="G9"/>
          <cell r="H9"/>
          <cell r="I9"/>
          <cell r="J9"/>
          <cell r="K9"/>
          <cell r="L9"/>
        </row>
        <row r="10">
          <cell r="A10" t="str">
            <v>DISTance Rates: Also known as "Running" rates.  Calculated using an "Inventory" run by vehicle type (select [SCC]).  Export the "movesoutput" and "activityoutput" tables and combine in a single Excel workbook.  Create a pivot table for emissions in grams by county and vehicle type for running exhaust, crankcase running exhaust, brakewear, and tirewear (processID's 1, 9, 10, 15).   Create another pivot table for distance traveled in miles (activity type "1" is for distance traveled) by county and vehicle type.  Then calculate the emission rate in grams/mile from the two pivot tables.</v>
          </cell>
          <cell r="B10"/>
          <cell r="C10"/>
          <cell r="D10"/>
          <cell r="E10"/>
          <cell r="F10"/>
          <cell r="G10"/>
          <cell r="H10"/>
          <cell r="I10"/>
          <cell r="J10"/>
          <cell r="K10"/>
          <cell r="L10"/>
        </row>
        <row r="11">
          <cell r="A11"/>
          <cell r="B11"/>
          <cell r="C11"/>
          <cell r="D11"/>
          <cell r="E11"/>
          <cell r="F11"/>
          <cell r="G11"/>
          <cell r="H11"/>
          <cell r="I11"/>
          <cell r="J11"/>
          <cell r="K11"/>
          <cell r="L11"/>
        </row>
        <row r="12">
          <cell r="A12"/>
          <cell r="B12"/>
          <cell r="C12"/>
          <cell r="D12"/>
          <cell r="E12"/>
          <cell r="F12"/>
          <cell r="G12"/>
          <cell r="H12"/>
          <cell r="I12"/>
          <cell r="J12"/>
          <cell r="K12"/>
          <cell r="L12"/>
        </row>
        <row r="13">
          <cell r="A13"/>
          <cell r="B13"/>
          <cell r="C13"/>
          <cell r="D13"/>
          <cell r="E13"/>
          <cell r="F13"/>
          <cell r="G13"/>
          <cell r="H13"/>
          <cell r="I13"/>
          <cell r="J13"/>
          <cell r="K13"/>
          <cell r="L13"/>
        </row>
        <row r="14">
          <cell r="A14" t="str">
            <v>IDLE Rates:  Calcultated using a "Rates" run by vehicle type (do NOT select [SCC] or output will be too large).  Select the "Rates per Distance" output table and use a pivot table to aggregate the average rate for 24 hours, by road type, for speed bin #1 (2.5 miles/hour).  The CMAQ worksheet converts grams/mile to grams/hour.   The CMAQ analysis uses Arterial as the fleet mix for idling.         ***For 2016 Try Project Level idle rates.</v>
          </cell>
          <cell r="B14"/>
          <cell r="C14"/>
          <cell r="D14"/>
          <cell r="E14"/>
          <cell r="F14"/>
          <cell r="G14"/>
          <cell r="H14"/>
          <cell r="I14"/>
          <cell r="J14"/>
          <cell r="K14"/>
          <cell r="L14"/>
        </row>
        <row r="15">
          <cell r="A15"/>
          <cell r="B15"/>
          <cell r="C15"/>
          <cell r="D15"/>
          <cell r="E15"/>
          <cell r="F15"/>
          <cell r="G15"/>
          <cell r="H15"/>
          <cell r="I15"/>
          <cell r="J15"/>
          <cell r="K15"/>
          <cell r="L15"/>
        </row>
        <row r="16">
          <cell r="A16"/>
          <cell r="B16"/>
          <cell r="C16"/>
          <cell r="D16"/>
          <cell r="E16"/>
          <cell r="F16"/>
          <cell r="G16"/>
          <cell r="H16"/>
          <cell r="I16"/>
          <cell r="J16"/>
          <cell r="K16"/>
          <cell r="L16"/>
        </row>
        <row r="17">
          <cell r="A17"/>
          <cell r="B17" t="str">
            <v>Start Emissions by Vehicle (grams/start, AVERAGE for all 24 hours)</v>
          </cell>
          <cell r="C17"/>
          <cell r="D17"/>
          <cell r="E17"/>
          <cell r="F17"/>
          <cell r="G17"/>
          <cell r="H17"/>
          <cell r="I17"/>
          <cell r="J17"/>
          <cell r="K17"/>
          <cell r="L17"/>
          <cell r="M17"/>
          <cell r="N17"/>
          <cell r="O17"/>
          <cell r="P17"/>
          <cell r="Q17"/>
          <cell r="R17"/>
          <cell r="S17"/>
          <cell r="T17"/>
          <cell r="U17"/>
          <cell r="V17"/>
          <cell r="W17"/>
          <cell r="X17"/>
          <cell r="Y17"/>
          <cell r="Z17"/>
        </row>
        <row r="18">
          <cell r="A18"/>
          <cell r="B18"/>
          <cell r="C18" t="str">
            <v>CO</v>
          </cell>
          <cell r="D18" t="str">
            <v>Nox</v>
          </cell>
          <cell r="E18" t="str">
            <v>VOC</v>
          </cell>
          <cell r="F18" t="str">
            <v>PM10 Exhaust, Brake, Tire</v>
          </cell>
          <cell r="G18" t="str">
            <v>PM2.5 Exhaust, Brake, Tire</v>
          </cell>
          <cell r="H18" t="str">
            <v>PM10_Total_Exh</v>
          </cell>
          <cell r="I18" t="str">
            <v>PM2.5_Total_Exh</v>
          </cell>
          <cell r="J18" t="str">
            <v>Atmospheric CO2</v>
          </cell>
          <cell r="K18" t="str">
            <v>CO2 Equivalent</v>
          </cell>
          <cell r="L18" t="str">
            <v>nonMethaneHC</v>
          </cell>
          <cell r="M18" t="str">
            <v>PM10_Brk</v>
          </cell>
          <cell r="N18"/>
          <cell r="O18"/>
          <cell r="P18"/>
          <cell r="Q18" t="str">
            <v>PM10_Tire</v>
          </cell>
          <cell r="R18" t="str">
            <v>PM2.5_Brk</v>
          </cell>
          <cell r="S18" t="str">
            <v>PM2.5_EC</v>
          </cell>
          <cell r="T18" t="str">
            <v>PM2.5_OC</v>
          </cell>
          <cell r="U18" t="str">
            <v>PM2.5_SO4</v>
          </cell>
          <cell r="V18" t="str">
            <v>PM2.5_Tire</v>
          </cell>
          <cell r="W18" t="str">
            <v>TotalEnergy</v>
          </cell>
          <cell r="X18" t="str">
            <v>TotalHC</v>
          </cell>
          <cell r="Y18" t="str">
            <v>NonECPM</v>
          </cell>
          <cell r="Z18" t="str">
            <v>H2O aerosol</v>
          </cell>
        </row>
        <row r="19">
          <cell r="A19"/>
          <cell r="B19" t="str">
            <v>processID</v>
          </cell>
          <cell r="C19" t="str">
            <v>Starts Only</v>
          </cell>
          <cell r="D19"/>
          <cell r="E19"/>
          <cell r="F19"/>
          <cell r="G19"/>
          <cell r="H19"/>
          <cell r="I19"/>
          <cell r="J19"/>
          <cell r="K19"/>
          <cell r="L19"/>
          <cell r="M19"/>
          <cell r="N19"/>
          <cell r="O19"/>
          <cell r="P19"/>
          <cell r="Q19"/>
          <cell r="R19"/>
          <cell r="S19"/>
          <cell r="T19"/>
          <cell r="U19"/>
          <cell r="V19"/>
          <cell r="W19"/>
          <cell r="X19" t="str">
            <v>(Multiple Items)</v>
          </cell>
          <cell r="Y19"/>
          <cell r="Z19"/>
        </row>
        <row r="20">
          <cell r="A20"/>
          <cell r="B20"/>
          <cell r="C20"/>
          <cell r="D20"/>
          <cell r="E20"/>
          <cell r="F20"/>
          <cell r="G20"/>
          <cell r="H20"/>
          <cell r="I20"/>
          <cell r="J20"/>
          <cell r="K20"/>
          <cell r="L20"/>
          <cell r="M20"/>
          <cell r="N20"/>
          <cell r="O20"/>
          <cell r="P20"/>
          <cell r="Q20"/>
          <cell r="R20"/>
          <cell r="S20"/>
          <cell r="T20"/>
          <cell r="U20"/>
          <cell r="V20"/>
          <cell r="W20"/>
          <cell r="X20"/>
          <cell r="Y20"/>
          <cell r="Z20"/>
        </row>
        <row r="21">
          <cell r="A21"/>
          <cell r="B21" t="str">
            <v>Sum of ratePerStart</v>
          </cell>
          <cell r="C21"/>
          <cell r="D21"/>
          <cell r="E21"/>
          <cell r="F21"/>
          <cell r="G21"/>
          <cell r="H21"/>
          <cell r="I21"/>
          <cell r="J21"/>
          <cell r="K21"/>
          <cell r="L21"/>
          <cell r="M21"/>
          <cell r="N21"/>
          <cell r="O21"/>
          <cell r="P21"/>
          <cell r="Q21"/>
          <cell r="R21"/>
          <cell r="S21"/>
          <cell r="T21"/>
          <cell r="U21"/>
          <cell r="V21"/>
          <cell r="W21"/>
          <cell r="X21" t="str">
            <v>Column Labels</v>
          </cell>
          <cell r="Y21"/>
          <cell r="Z21"/>
        </row>
        <row r="22">
          <cell r="A22"/>
          <cell r="B22" t="str">
            <v>Row Labels</v>
          </cell>
          <cell r="C22">
            <v>2</v>
          </cell>
          <cell r="D22">
            <v>3</v>
          </cell>
          <cell r="E22">
            <v>87</v>
          </cell>
          <cell r="F22"/>
          <cell r="G22"/>
          <cell r="H22">
            <v>100</v>
          </cell>
          <cell r="I22">
            <v>110</v>
          </cell>
          <cell r="J22">
            <v>90</v>
          </cell>
          <cell r="K22">
            <v>98</v>
          </cell>
          <cell r="L22">
            <v>79</v>
          </cell>
          <cell r="M22">
            <v>106</v>
          </cell>
          <cell r="N22"/>
          <cell r="O22"/>
          <cell r="P22"/>
          <cell r="Q22">
            <v>107</v>
          </cell>
          <cell r="R22">
            <v>116</v>
          </cell>
          <cell r="S22">
            <v>112</v>
          </cell>
          <cell r="T22">
            <v>111</v>
          </cell>
          <cell r="U22">
            <v>115</v>
          </cell>
          <cell r="V22">
            <v>117</v>
          </cell>
          <cell r="W22">
            <v>91</v>
          </cell>
          <cell r="X22">
            <v>1</v>
          </cell>
          <cell r="Y22">
            <v>118</v>
          </cell>
          <cell r="Z22">
            <v>119</v>
          </cell>
        </row>
        <row r="23">
          <cell r="A23" t="str">
            <v>Start_BE_2022_be2022w</v>
          </cell>
          <cell r="B23" t="str">
            <v>be2022w</v>
          </cell>
          <cell r="C23">
            <v>398.93766739041672</v>
          </cell>
          <cell r="D23">
            <v>10.895620184375138</v>
          </cell>
          <cell r="E23">
            <v>27.955079607499997</v>
          </cell>
          <cell r="F23">
            <v>0.91463309008333349</v>
          </cell>
          <cell r="G23">
            <v>0.8115382864624997</v>
          </cell>
          <cell r="H23">
            <v>0.91463309008333349</v>
          </cell>
          <cell r="I23">
            <v>0.8115382864624997</v>
          </cell>
          <cell r="J23">
            <v>2773.0728833333328</v>
          </cell>
          <cell r="K23">
            <v>3088.8467416666676</v>
          </cell>
          <cell r="L23">
            <v>26.390006424166668</v>
          </cell>
          <cell r="M23"/>
          <cell r="N23"/>
          <cell r="O23"/>
          <cell r="P23"/>
          <cell r="Q23"/>
          <cell r="R23"/>
          <cell r="S23">
            <v>0.34982104138708325</v>
          </cell>
          <cell r="T23">
            <v>0.34643030324583329</v>
          </cell>
          <cell r="U23">
            <v>1.4297194545833334E-2</v>
          </cell>
          <cell r="V23"/>
          <cell r="W23">
            <v>3.6184984750000003E-2</v>
          </cell>
          <cell r="X23">
            <v>32.087632043749998</v>
          </cell>
          <cell r="Y23">
            <v>0.4617171288750001</v>
          </cell>
          <cell r="Z23">
            <v>0</v>
          </cell>
        </row>
        <row r="24">
          <cell r="A24" t="str">
            <v>Start_BE_2022_11</v>
          </cell>
          <cell r="B24">
            <v>11</v>
          </cell>
          <cell r="C24">
            <v>22.327433333333335</v>
          </cell>
          <cell r="D24">
            <v>0.45303870833333332</v>
          </cell>
          <cell r="E24">
            <v>2.8172845833333326</v>
          </cell>
          <cell r="F24">
            <v>2.4000674999999999E-2</v>
          </cell>
          <cell r="G24">
            <v>2.1231470833333335E-2</v>
          </cell>
          <cell r="H24">
            <v>2.4000674999999999E-2</v>
          </cell>
          <cell r="I24">
            <v>2.1231470833333335E-2</v>
          </cell>
          <cell r="J24">
            <v>201.94960416666675</v>
          </cell>
          <cell r="K24">
            <v>210.29145833333334</v>
          </cell>
          <cell r="L24">
            <v>2.7848233333333337</v>
          </cell>
          <cell r="M24"/>
          <cell r="N24"/>
          <cell r="O24"/>
          <cell r="P24"/>
          <cell r="Q24"/>
          <cell r="R24"/>
          <cell r="S24">
            <v>9.4745791666666686E-3</v>
          </cell>
          <cell r="T24">
            <v>9.077333750000003E-3</v>
          </cell>
          <cell r="U24">
            <v>1.1491285833333334E-4</v>
          </cell>
          <cell r="V24"/>
          <cell r="W24">
            <v>2.6634212499999995E-3</v>
          </cell>
          <cell r="X24">
            <v>2.885907916666667</v>
          </cell>
          <cell r="Y24">
            <v>1.1756878749999998E-2</v>
          </cell>
          <cell r="Z24">
            <v>0</v>
          </cell>
        </row>
        <row r="25">
          <cell r="A25" t="str">
            <v>Start_BE_2022_21</v>
          </cell>
          <cell r="B25">
            <v>21</v>
          </cell>
          <cell r="C25">
            <v>21.9535245</v>
          </cell>
          <cell r="D25">
            <v>0.9290646028499997</v>
          </cell>
          <cell r="E25">
            <v>2.5823429916666671</v>
          </cell>
          <cell r="F25">
            <v>8.3808756374999974E-2</v>
          </cell>
          <cell r="G25">
            <v>7.4140967541666644E-2</v>
          </cell>
          <cell r="H25">
            <v>8.3808756374999974E-2</v>
          </cell>
          <cell r="I25">
            <v>7.4140967541666644E-2</v>
          </cell>
          <cell r="J25">
            <v>223.80208333333337</v>
          </cell>
          <cell r="K25">
            <v>236.57262500000002</v>
          </cell>
          <cell r="L25">
            <v>2.5572425833333337</v>
          </cell>
          <cell r="M25"/>
          <cell r="N25"/>
          <cell r="O25"/>
          <cell r="P25"/>
          <cell r="Q25"/>
          <cell r="R25"/>
          <cell r="S25">
            <v>3.3088121666666657E-2</v>
          </cell>
          <cell r="T25">
            <v>3.1686713208333335E-2</v>
          </cell>
          <cell r="U25">
            <v>4.1288851416666669E-4</v>
          </cell>
          <cell r="V25"/>
          <cell r="W25">
            <v>2.9515025000000001E-3</v>
          </cell>
          <cell r="X25">
            <v>2.6501341666666667</v>
          </cell>
          <cell r="Y25">
            <v>4.1052849791666665E-2</v>
          </cell>
          <cell r="Z25">
            <v>0</v>
          </cell>
        </row>
        <row r="26">
          <cell r="A26" t="str">
            <v>Start_BE_2022_31</v>
          </cell>
          <cell r="B26">
            <v>31</v>
          </cell>
          <cell r="C26">
            <v>30.073747149583326</v>
          </cell>
          <cell r="D26">
            <v>1.689986639958333</v>
          </cell>
          <cell r="E26">
            <v>3.5545660624999997</v>
          </cell>
          <cell r="F26">
            <v>0.14393446995833334</v>
          </cell>
          <cell r="G26">
            <v>0.12733447849999999</v>
          </cell>
          <cell r="H26">
            <v>0.14393446995833334</v>
          </cell>
          <cell r="I26">
            <v>0.12733447849999999</v>
          </cell>
          <cell r="J26">
            <v>259.75812499999995</v>
          </cell>
          <cell r="K26">
            <v>287.65750000000003</v>
          </cell>
          <cell r="L26">
            <v>3.5016890708333328</v>
          </cell>
          <cell r="M26"/>
          <cell r="N26"/>
          <cell r="O26"/>
          <cell r="P26"/>
          <cell r="Q26"/>
          <cell r="R26"/>
          <cell r="S26">
            <v>5.6833380791666659E-2</v>
          </cell>
          <cell r="T26">
            <v>5.4446036124999986E-2</v>
          </cell>
          <cell r="U26">
            <v>6.660122733333334E-4</v>
          </cell>
          <cell r="V26"/>
          <cell r="W26">
            <v>3.4255791666666664E-3</v>
          </cell>
          <cell r="X26">
            <v>3.6760489541666659</v>
          </cell>
          <cell r="Y26">
            <v>7.0501002375000024E-2</v>
          </cell>
          <cell r="Z26">
            <v>0</v>
          </cell>
        </row>
        <row r="27">
          <cell r="A27" t="str">
            <v>Start_BE_2022_32</v>
          </cell>
          <cell r="B27">
            <v>32</v>
          </cell>
          <cell r="C27">
            <v>30.593580557916678</v>
          </cell>
          <cell r="D27">
            <v>1.7242646443583329</v>
          </cell>
          <cell r="E27">
            <v>3.4975098708333339</v>
          </cell>
          <cell r="F27">
            <v>0.14145444433333335</v>
          </cell>
          <cell r="G27">
            <v>0.12515781795833333</v>
          </cell>
          <cell r="H27">
            <v>0.14145444433333335</v>
          </cell>
          <cell r="I27">
            <v>0.12515781795833333</v>
          </cell>
          <cell r="J27">
            <v>257.70941666666664</v>
          </cell>
          <cell r="K27">
            <v>286.24579166666678</v>
          </cell>
          <cell r="L27">
            <v>3.4369137666666667</v>
          </cell>
          <cell r="M27"/>
          <cell r="N27"/>
          <cell r="O27"/>
          <cell r="P27"/>
          <cell r="Q27"/>
          <cell r="R27"/>
          <cell r="S27">
            <v>5.5836064874999987E-2</v>
          </cell>
          <cell r="T27">
            <v>5.3468203041666662E-2</v>
          </cell>
          <cell r="U27">
            <v>7.2553927499999997E-4</v>
          </cell>
          <cell r="V27"/>
          <cell r="W27">
            <v>3.3965083333333339E-3</v>
          </cell>
          <cell r="X27">
            <v>3.6302707333333335</v>
          </cell>
          <cell r="Y27">
            <v>6.932171970833334E-2</v>
          </cell>
          <cell r="Z27">
            <v>0</v>
          </cell>
        </row>
        <row r="28">
          <cell r="A28" t="str">
            <v>Start_BE_2022_41</v>
          </cell>
          <cell r="B28">
            <v>41</v>
          </cell>
          <cell r="C28">
            <v>6.9524733999999988</v>
          </cell>
          <cell r="D28">
            <v>0.29415234789166655</v>
          </cell>
          <cell r="E28">
            <v>0.90469824249999986</v>
          </cell>
          <cell r="F28">
            <v>9.5434562083333337E-3</v>
          </cell>
          <cell r="G28">
            <v>8.7799529999999983E-3</v>
          </cell>
          <cell r="H28">
            <v>9.5434562083333337E-3</v>
          </cell>
          <cell r="I28">
            <v>8.7799529999999983E-3</v>
          </cell>
          <cell r="J28">
            <v>215.69501249999999</v>
          </cell>
          <cell r="K28">
            <v>231.74883333333335</v>
          </cell>
          <cell r="L28">
            <v>0.73803893041666691</v>
          </cell>
          <cell r="M28"/>
          <cell r="N28"/>
          <cell r="O28"/>
          <cell r="P28"/>
          <cell r="Q28"/>
          <cell r="R28"/>
          <cell r="S28">
            <v>2.1564782708333344E-3</v>
          </cell>
          <cell r="T28">
            <v>3.5979721249999991E-3</v>
          </cell>
          <cell r="U28">
            <v>1.631188875E-3</v>
          </cell>
          <cell r="V28"/>
          <cell r="W28">
            <v>2.7754037500000001E-3</v>
          </cell>
          <cell r="X28">
            <v>1.3199437904166669</v>
          </cell>
          <cell r="Y28">
            <v>6.6234735000000036E-3</v>
          </cell>
          <cell r="Z28">
            <v>0</v>
          </cell>
        </row>
        <row r="29">
          <cell r="A29" t="str">
            <v>Start_BE_2022_42</v>
          </cell>
          <cell r="B29">
            <v>42</v>
          </cell>
          <cell r="C29">
            <v>10.418808831250002</v>
          </cell>
          <cell r="D29">
            <v>2.3790943267083333E-2</v>
          </cell>
          <cell r="E29">
            <v>0.75814498250000018</v>
          </cell>
          <cell r="F29">
            <v>9.6826248708333333E-3</v>
          </cell>
          <cell r="G29">
            <v>8.8023220041666649E-3</v>
          </cell>
          <cell r="H29">
            <v>9.6826248708333333E-3</v>
          </cell>
          <cell r="I29">
            <v>8.8023220041666649E-3</v>
          </cell>
          <cell r="J29">
            <v>167.70053749999997</v>
          </cell>
          <cell r="K29">
            <v>213.95603333333338</v>
          </cell>
          <cell r="L29">
            <v>0.62932830499999992</v>
          </cell>
          <cell r="M29"/>
          <cell r="N29"/>
          <cell r="O29"/>
          <cell r="P29"/>
          <cell r="Q29"/>
          <cell r="R29"/>
          <cell r="S29">
            <v>2.4276923824999995E-3</v>
          </cell>
          <cell r="T29">
            <v>3.6332893500000021E-3</v>
          </cell>
          <cell r="U29">
            <v>1.1134749958333333E-3</v>
          </cell>
          <cell r="V29"/>
          <cell r="W29">
            <v>2.2239084999999994E-3</v>
          </cell>
          <cell r="X29">
            <v>1.2466538479166671</v>
          </cell>
          <cell r="Y29">
            <v>6.3746335166666628E-3</v>
          </cell>
          <cell r="Z29">
            <v>0</v>
          </cell>
        </row>
        <row r="30">
          <cell r="A30" t="str">
            <v>Start_BE_2022_43</v>
          </cell>
          <cell r="B30">
            <v>43</v>
          </cell>
          <cell r="C30">
            <v>9.7678821750000004</v>
          </cell>
          <cell r="D30">
            <v>6.6694464799583353E-2</v>
          </cell>
          <cell r="E30">
            <v>0.88281109916666678</v>
          </cell>
          <cell r="F30">
            <v>1.0889202129166671E-2</v>
          </cell>
          <cell r="G30">
            <v>9.8883999833333323E-3</v>
          </cell>
          <cell r="H30">
            <v>1.0889202129166671E-2</v>
          </cell>
          <cell r="I30">
            <v>9.8883999833333323E-3</v>
          </cell>
          <cell r="J30">
            <v>169.80509999999998</v>
          </cell>
          <cell r="K30">
            <v>185.28946666666664</v>
          </cell>
          <cell r="L30">
            <v>0.73203825874999995</v>
          </cell>
          <cell r="M30"/>
          <cell r="N30"/>
          <cell r="O30"/>
          <cell r="P30"/>
          <cell r="Q30"/>
          <cell r="R30"/>
          <cell r="S30">
            <v>3.0770708987500014E-3</v>
          </cell>
          <cell r="T30">
            <v>4.1054308124999989E-3</v>
          </cell>
          <cell r="U30">
            <v>1.2607365666666664E-3</v>
          </cell>
          <cell r="V30"/>
          <cell r="W30">
            <v>2.1865325833333336E-3</v>
          </cell>
          <cell r="X30">
            <v>1.2638247958333331</v>
          </cell>
          <cell r="Y30">
            <v>6.8113321000000011E-3</v>
          </cell>
          <cell r="Z30">
            <v>0</v>
          </cell>
        </row>
        <row r="31">
          <cell r="A31" t="str">
            <v>Start_BE_2022_51</v>
          </cell>
          <cell r="B31">
            <v>51</v>
          </cell>
          <cell r="C31">
            <v>10.431239391666667</v>
          </cell>
          <cell r="D31">
            <v>7.9988313620000001E-2</v>
          </cell>
          <cell r="E31">
            <v>0.99527719250000013</v>
          </cell>
          <cell r="F31">
            <v>1.5655884374999998E-2</v>
          </cell>
          <cell r="G31">
            <v>1.4168931333333329E-2</v>
          </cell>
          <cell r="H31">
            <v>1.5655884374999998E-2</v>
          </cell>
          <cell r="I31">
            <v>1.4168931333333329E-2</v>
          </cell>
          <cell r="J31">
            <v>193.7356208333334</v>
          </cell>
          <cell r="K31">
            <v>211.12883750000003</v>
          </cell>
          <cell r="L31">
            <v>0.83444723083333328</v>
          </cell>
          <cell r="M31"/>
          <cell r="N31"/>
          <cell r="O31"/>
          <cell r="P31"/>
          <cell r="Q31"/>
          <cell r="R31"/>
          <cell r="S31">
            <v>4.6450357541666662E-3</v>
          </cell>
          <cell r="T31">
            <v>5.8897595833333344E-3</v>
          </cell>
          <cell r="U31">
            <v>1.615775458333334E-3</v>
          </cell>
          <cell r="V31"/>
          <cell r="W31">
            <v>2.4941072499999992E-3</v>
          </cell>
          <cell r="X31">
            <v>1.3976513195833331</v>
          </cell>
          <cell r="Y31">
            <v>9.5238988750000007E-3</v>
          </cell>
          <cell r="Z31">
            <v>0</v>
          </cell>
        </row>
        <row r="32">
          <cell r="A32" t="str">
            <v>Start_BE_2022_52</v>
          </cell>
          <cell r="B32">
            <v>52</v>
          </cell>
          <cell r="C32">
            <v>37.917197000000016</v>
          </cell>
          <cell r="D32">
            <v>1.0955024990833333</v>
          </cell>
          <cell r="E32">
            <v>1.4893191666666663</v>
          </cell>
          <cell r="F32">
            <v>4.6696979416666673E-2</v>
          </cell>
          <cell r="G32">
            <v>4.1470590874999998E-2</v>
          </cell>
          <cell r="H32">
            <v>4.6696979416666673E-2</v>
          </cell>
          <cell r="I32">
            <v>4.1470590874999998E-2</v>
          </cell>
          <cell r="J32">
            <v>168.49027916666662</v>
          </cell>
          <cell r="K32">
            <v>193.37039999999999</v>
          </cell>
          <cell r="L32">
            <v>1.3743932387500004</v>
          </cell>
          <cell r="M32"/>
          <cell r="N32"/>
          <cell r="O32"/>
          <cell r="P32"/>
          <cell r="Q32"/>
          <cell r="R32"/>
          <cell r="S32">
            <v>1.7667367154166665E-2</v>
          </cell>
          <cell r="T32">
            <v>1.7658221587500005E-2</v>
          </cell>
          <cell r="U32">
            <v>9.7567395000000003E-4</v>
          </cell>
          <cell r="V32"/>
          <cell r="W32">
            <v>2.1907712500000005E-3</v>
          </cell>
          <cell r="X32">
            <v>1.8444099833333343</v>
          </cell>
          <cell r="Y32">
            <v>2.380322708333334E-2</v>
          </cell>
          <cell r="Z32">
            <v>0</v>
          </cell>
        </row>
        <row r="33">
          <cell r="A33" t="str">
            <v>Start_BE_2022_53</v>
          </cell>
          <cell r="B33">
            <v>53</v>
          </cell>
          <cell r="C33">
            <v>10.02762961625</v>
          </cell>
          <cell r="D33">
            <v>0.6857597090333335</v>
          </cell>
          <cell r="E33">
            <v>1.10732489375</v>
          </cell>
          <cell r="F33">
            <v>2.2889400916666667E-2</v>
          </cell>
          <cell r="G33">
            <v>2.0451177333333334E-2</v>
          </cell>
          <cell r="H33">
            <v>2.2889400916666667E-2</v>
          </cell>
          <cell r="I33">
            <v>2.0451177333333334E-2</v>
          </cell>
          <cell r="J33">
            <v>156.73068333333333</v>
          </cell>
          <cell r="K33">
            <v>176.62682083333334</v>
          </cell>
          <cell r="L33">
            <v>0.95254503458333328</v>
          </cell>
          <cell r="M33"/>
          <cell r="N33"/>
          <cell r="O33"/>
          <cell r="P33"/>
          <cell r="Q33"/>
          <cell r="R33"/>
          <cell r="S33">
            <v>8.0443324624999996E-3</v>
          </cell>
          <cell r="T33">
            <v>8.6044893541666681E-3</v>
          </cell>
          <cell r="U33">
            <v>1.1514929124999999E-3</v>
          </cell>
          <cell r="V33"/>
          <cell r="W33">
            <v>2.0196326249999996E-3</v>
          </cell>
          <cell r="X33">
            <v>1.5031356191666667</v>
          </cell>
          <cell r="Y33">
            <v>1.2406832416666666E-2</v>
          </cell>
          <cell r="Z33">
            <v>0</v>
          </cell>
        </row>
        <row r="34">
          <cell r="A34" t="str">
            <v>Start_BE_2022_54</v>
          </cell>
          <cell r="B34">
            <v>54</v>
          </cell>
          <cell r="C34">
            <v>196.85184386250003</v>
          </cell>
          <cell r="D34">
            <v>3.853001959458334</v>
          </cell>
          <cell r="E34">
            <v>7.729871891666666</v>
          </cell>
          <cell r="F34">
            <v>0.39178787249999997</v>
          </cell>
          <cell r="G34">
            <v>0.3469676708333333</v>
          </cell>
          <cell r="H34">
            <v>0.39178787249999997</v>
          </cell>
          <cell r="I34">
            <v>0.3469676708333333</v>
          </cell>
          <cell r="J34">
            <v>447.04945833333335</v>
          </cell>
          <cell r="K34">
            <v>516.72037499999999</v>
          </cell>
          <cell r="L34">
            <v>7.5105663625000014</v>
          </cell>
          <cell r="M34"/>
          <cell r="N34"/>
          <cell r="O34"/>
          <cell r="P34"/>
          <cell r="Q34"/>
          <cell r="R34"/>
          <cell r="S34">
            <v>0.15330209112499998</v>
          </cell>
          <cell r="T34">
            <v>0.14882326999999998</v>
          </cell>
          <cell r="U34">
            <v>2.3008083708333325E-3</v>
          </cell>
          <cell r="V34"/>
          <cell r="W34">
            <v>5.8604375000000002E-3</v>
          </cell>
          <cell r="X34">
            <v>8.3087579458333334</v>
          </cell>
          <cell r="Y34">
            <v>0.19366560541666669</v>
          </cell>
          <cell r="Z34">
            <v>0</v>
          </cell>
        </row>
        <row r="35">
          <cell r="A35" t="str">
            <v>Start_BE_2022_61</v>
          </cell>
          <cell r="B35">
            <v>61</v>
          </cell>
          <cell r="C35">
            <v>5.4448342662500009</v>
          </cell>
          <cell r="D35">
            <v>3.7535172180583332E-4</v>
          </cell>
          <cell r="E35">
            <v>0.81175489666666667</v>
          </cell>
          <cell r="F35">
            <v>7.3575052083333344E-3</v>
          </cell>
          <cell r="G35">
            <v>6.7672520583333335E-3</v>
          </cell>
          <cell r="H35">
            <v>7.3575052083333344E-3</v>
          </cell>
          <cell r="I35">
            <v>6.7672520583333335E-3</v>
          </cell>
          <cell r="J35">
            <v>146.24983333333333</v>
          </cell>
          <cell r="K35">
            <v>160.44785000000002</v>
          </cell>
          <cell r="L35">
            <v>0.66396261041666682</v>
          </cell>
          <cell r="M35"/>
          <cell r="N35"/>
          <cell r="O35"/>
          <cell r="P35"/>
          <cell r="Q35"/>
          <cell r="R35"/>
          <cell r="S35">
            <v>1.6867938833333331E-3</v>
          </cell>
          <cell r="T35">
            <v>2.8006747250000005E-3</v>
          </cell>
          <cell r="U35">
            <v>1.1956425416666664E-3</v>
          </cell>
          <cell r="V35"/>
          <cell r="W35">
            <v>1.8818419583333335E-3</v>
          </cell>
          <cell r="X35">
            <v>1.1713713912499999</v>
          </cell>
          <cell r="Y35">
            <v>5.0804552583333341E-3</v>
          </cell>
          <cell r="Z35">
            <v>0</v>
          </cell>
        </row>
        <row r="36">
          <cell r="A36" t="str">
            <v>Start_BE_2022_62</v>
          </cell>
          <cell r="B36">
            <v>62</v>
          </cell>
          <cell r="C36">
            <v>6.1774733066666689</v>
          </cell>
          <cell r="D36">
            <v>0</v>
          </cell>
          <cell r="E36">
            <v>0.82417373375000003</v>
          </cell>
          <cell r="F36">
            <v>6.9318187916666664E-3</v>
          </cell>
          <cell r="G36">
            <v>6.3772542083333356E-3</v>
          </cell>
          <cell r="H36">
            <v>6.9318187916666664E-3</v>
          </cell>
          <cell r="I36">
            <v>6.3772542083333356E-3</v>
          </cell>
          <cell r="J36">
            <v>164.39712916666664</v>
          </cell>
          <cell r="K36">
            <v>178.79074999999997</v>
          </cell>
          <cell r="L36">
            <v>0.67401769875000006</v>
          </cell>
          <cell r="M36"/>
          <cell r="N36"/>
          <cell r="O36"/>
          <cell r="P36"/>
          <cell r="Q36"/>
          <cell r="R36"/>
          <cell r="S36">
            <v>1.5820329558333332E-3</v>
          </cell>
          <cell r="T36">
            <v>2.6389095833333335E-3</v>
          </cell>
          <cell r="U36">
            <v>1.1330479541666668E-3</v>
          </cell>
          <cell r="V36"/>
          <cell r="W36">
            <v>2.1153380833333333E-3</v>
          </cell>
          <cell r="X36">
            <v>1.189521579583334</v>
          </cell>
          <cell r="Y36">
            <v>4.7952200833333326E-3</v>
          </cell>
          <cell r="Z36">
            <v>0</v>
          </cell>
        </row>
        <row r="37">
          <cell r="A37" t="str">
            <v>Start_DA_2022_da2022w</v>
          </cell>
          <cell r="B37" t="str">
            <v>da2022w</v>
          </cell>
          <cell r="C37">
            <v>352.93167818958341</v>
          </cell>
          <cell r="D37">
            <v>8.8003508279731903</v>
          </cell>
          <cell r="E37">
            <v>23.623647473333335</v>
          </cell>
          <cell r="F37">
            <v>0.72732124612083326</v>
          </cell>
          <cell r="G37">
            <v>0.64579680135416673</v>
          </cell>
          <cell r="H37">
            <v>0.72732124612083326</v>
          </cell>
          <cell r="I37">
            <v>0.64579680135416673</v>
          </cell>
          <cell r="J37">
            <v>2775.0514166666667</v>
          </cell>
          <cell r="K37">
            <v>3063.4930916666667</v>
          </cell>
          <cell r="L37">
            <v>22.137715421250004</v>
          </cell>
          <cell r="M37"/>
          <cell r="N37"/>
          <cell r="O37"/>
          <cell r="P37"/>
          <cell r="Q37"/>
          <cell r="R37"/>
          <cell r="S37">
            <v>0.27581763682750005</v>
          </cell>
          <cell r="T37">
            <v>0.27528580279999998</v>
          </cell>
          <cell r="U37">
            <v>1.3876993403750001E-2</v>
          </cell>
          <cell r="V37"/>
          <cell r="W37">
            <v>3.6204394958333337E-2</v>
          </cell>
          <cell r="X37">
            <v>27.775756202500002</v>
          </cell>
          <cell r="Y37">
            <v>0.36997922587083326</v>
          </cell>
          <cell r="Z37">
            <v>0</v>
          </cell>
        </row>
        <row r="38">
          <cell r="A38" t="str">
            <v>Start_DA_2022_11</v>
          </cell>
          <cell r="B38">
            <v>11</v>
          </cell>
          <cell r="C38">
            <v>20.78636666666667</v>
          </cell>
          <cell r="D38">
            <v>0.45187229166666665</v>
          </cell>
          <cell r="E38">
            <v>2.6233170833333337</v>
          </cell>
          <cell r="F38">
            <v>2.3390608333333326E-2</v>
          </cell>
          <cell r="G38">
            <v>2.0691779166666664E-2</v>
          </cell>
          <cell r="H38">
            <v>2.3390608333333326E-2</v>
          </cell>
          <cell r="I38">
            <v>2.0691779166666664E-2</v>
          </cell>
          <cell r="J38">
            <v>204.49579166666663</v>
          </cell>
          <cell r="K38">
            <v>212.83820833333331</v>
          </cell>
          <cell r="L38">
            <v>2.5969104166666668</v>
          </cell>
          <cell r="M38"/>
          <cell r="N38"/>
          <cell r="O38"/>
          <cell r="P38"/>
          <cell r="Q38"/>
          <cell r="R38"/>
          <cell r="S38">
            <v>9.2326283333333328E-3</v>
          </cell>
          <cell r="T38">
            <v>8.8455270833333322E-3</v>
          </cell>
          <cell r="U38">
            <v>1.145001125E-4</v>
          </cell>
          <cell r="V38"/>
          <cell r="W38">
            <v>2.6970029166666666E-3</v>
          </cell>
          <cell r="X38">
            <v>2.7004049999999999</v>
          </cell>
          <cell r="Y38">
            <v>1.1459158333333332E-2</v>
          </cell>
          <cell r="Z38">
            <v>0</v>
          </cell>
        </row>
        <row r="39">
          <cell r="A39" t="str">
            <v>Start_DA_2022_21</v>
          </cell>
          <cell r="B39">
            <v>21</v>
          </cell>
          <cell r="C39">
            <v>18.577094926249998</v>
          </cell>
          <cell r="D39">
            <v>0.72546404414166676</v>
          </cell>
          <cell r="E39">
            <v>2.1137998541666674</v>
          </cell>
          <cell r="F39">
            <v>6.8339249791666667E-2</v>
          </cell>
          <cell r="G39">
            <v>6.0456384500000009E-2</v>
          </cell>
          <cell r="H39">
            <v>6.8339249791666667E-2</v>
          </cell>
          <cell r="I39">
            <v>6.0456384500000009E-2</v>
          </cell>
          <cell r="J39">
            <v>221.86616666666669</v>
          </cell>
          <cell r="K39">
            <v>233.31033333333326</v>
          </cell>
          <cell r="L39">
            <v>2.0954948166666667</v>
          </cell>
          <cell r="M39"/>
          <cell r="N39"/>
          <cell r="O39"/>
          <cell r="P39"/>
          <cell r="Q39"/>
          <cell r="R39"/>
          <cell r="S39">
            <v>2.6976684208333337E-2</v>
          </cell>
          <cell r="T39">
            <v>2.5830547458333339E-2</v>
          </cell>
          <cell r="U39">
            <v>3.5057407875000005E-4</v>
          </cell>
          <cell r="V39"/>
          <cell r="W39">
            <v>2.9259404166666679E-3</v>
          </cell>
          <cell r="X39">
            <v>2.1863824249999997</v>
          </cell>
          <cell r="Y39">
            <v>3.3479679374999995E-2</v>
          </cell>
          <cell r="Z39">
            <v>0</v>
          </cell>
        </row>
        <row r="40">
          <cell r="A40" t="str">
            <v>Start_DA_2022_31</v>
          </cell>
          <cell r="B40">
            <v>31</v>
          </cell>
          <cell r="C40">
            <v>22.03428218416666</v>
          </cell>
          <cell r="D40">
            <v>1.1182599891291669</v>
          </cell>
          <cell r="E40">
            <v>2.4607504666666671</v>
          </cell>
          <cell r="F40">
            <v>0.10698422345833332</v>
          </cell>
          <cell r="G40">
            <v>9.4646077083333335E-2</v>
          </cell>
          <cell r="H40">
            <v>0.10698422345833332</v>
          </cell>
          <cell r="I40">
            <v>9.4646077083333335E-2</v>
          </cell>
          <cell r="J40">
            <v>255.88704583333333</v>
          </cell>
          <cell r="K40">
            <v>276.82620833333334</v>
          </cell>
          <cell r="L40">
            <v>2.4315463416666669</v>
          </cell>
          <cell r="M40"/>
          <cell r="N40"/>
          <cell r="O40"/>
          <cell r="P40"/>
          <cell r="Q40"/>
          <cell r="R40"/>
          <cell r="S40">
            <v>4.2227955583333344E-2</v>
          </cell>
          <cell r="T40">
            <v>4.0450756499999997E-2</v>
          </cell>
          <cell r="U40">
            <v>5.3441640708333353E-4</v>
          </cell>
          <cell r="V40"/>
          <cell r="W40">
            <v>3.3746212500000011E-3</v>
          </cell>
          <cell r="X40">
            <v>2.577770520833333</v>
          </cell>
          <cell r="Y40">
            <v>5.2418104791666663E-2</v>
          </cell>
          <cell r="Z40">
            <v>0</v>
          </cell>
        </row>
        <row r="41">
          <cell r="A41" t="str">
            <v>Start_DA_2022_32</v>
          </cell>
          <cell r="B41">
            <v>32</v>
          </cell>
          <cell r="C41">
            <v>22.605567168333334</v>
          </cell>
          <cell r="D41">
            <v>1.1663864662249999</v>
          </cell>
          <cell r="E41">
            <v>2.4598991666666667</v>
          </cell>
          <cell r="F41">
            <v>0.10526293820833332</v>
          </cell>
          <cell r="G41">
            <v>9.3136462874999992E-2</v>
          </cell>
          <cell r="H41">
            <v>0.10526293820833332</v>
          </cell>
          <cell r="I41">
            <v>9.3136462874999992E-2</v>
          </cell>
          <cell r="J41">
            <v>254.0850416666666</v>
          </cell>
          <cell r="K41">
            <v>275.77404166666673</v>
          </cell>
          <cell r="L41">
            <v>2.4227621583333341</v>
          </cell>
          <cell r="M41"/>
          <cell r="N41"/>
          <cell r="O41"/>
          <cell r="P41"/>
          <cell r="Q41"/>
          <cell r="R41"/>
          <cell r="S41">
            <v>4.1530736583333332E-2</v>
          </cell>
          <cell r="T41">
            <v>3.9757446958333331E-2</v>
          </cell>
          <cell r="U41">
            <v>6.0123123875000016E-4</v>
          </cell>
          <cell r="V41"/>
          <cell r="W41">
            <v>3.3488541666666671E-3</v>
          </cell>
          <cell r="X41">
            <v>2.5915788791666667</v>
          </cell>
          <cell r="Y41">
            <v>5.1605730708333318E-2</v>
          </cell>
          <cell r="Z41">
            <v>0</v>
          </cell>
        </row>
        <row r="42">
          <cell r="A42" t="str">
            <v>Start_DA_2022_41</v>
          </cell>
          <cell r="B42">
            <v>41</v>
          </cell>
          <cell r="C42">
            <v>6.9524733999999988</v>
          </cell>
          <cell r="D42">
            <v>0.29415234790416656</v>
          </cell>
          <cell r="E42">
            <v>0.91846385333333325</v>
          </cell>
          <cell r="F42">
            <v>9.5434565833333335E-3</v>
          </cell>
          <cell r="G42">
            <v>8.7799537916666646E-3</v>
          </cell>
          <cell r="H42">
            <v>9.5434565833333335E-3</v>
          </cell>
          <cell r="I42">
            <v>8.7799537916666646E-3</v>
          </cell>
          <cell r="J42">
            <v>217.36188749999997</v>
          </cell>
          <cell r="K42">
            <v>233.63720833333335</v>
          </cell>
          <cell r="L42">
            <v>0.749268671666667</v>
          </cell>
          <cell r="M42"/>
          <cell r="N42"/>
          <cell r="O42"/>
          <cell r="P42"/>
          <cell r="Q42"/>
          <cell r="R42"/>
          <cell r="S42">
            <v>2.1564787708333341E-3</v>
          </cell>
          <cell r="T42">
            <v>3.597973916666667E-3</v>
          </cell>
          <cell r="U42">
            <v>1.6311888333333333E-3</v>
          </cell>
          <cell r="V42"/>
          <cell r="W42">
            <v>2.7968529166666665E-3</v>
          </cell>
          <cell r="X42">
            <v>1.3400288579166659</v>
          </cell>
          <cell r="Y42">
            <v>6.6234734583333352E-3</v>
          </cell>
          <cell r="Z42">
            <v>0</v>
          </cell>
        </row>
        <row r="43">
          <cell r="A43" t="str">
            <v>Start_DA_2022_42</v>
          </cell>
          <cell r="B43">
            <v>42</v>
          </cell>
          <cell r="C43">
            <v>10.423997346666667</v>
          </cell>
          <cell r="D43">
            <v>2.3879109293500001E-2</v>
          </cell>
          <cell r="E43">
            <v>0.76953982583333325</v>
          </cell>
          <cell r="F43">
            <v>9.7411672708333352E-3</v>
          </cell>
          <cell r="G43">
            <v>8.8541151791666686E-3</v>
          </cell>
          <cell r="H43">
            <v>9.7411672708333352E-3</v>
          </cell>
          <cell r="I43">
            <v>8.8541151791666686E-3</v>
          </cell>
          <cell r="J43">
            <v>168.78912916666667</v>
          </cell>
          <cell r="K43">
            <v>215.27712499999998</v>
          </cell>
          <cell r="L43">
            <v>0.63877991374999976</v>
          </cell>
          <cell r="M43"/>
          <cell r="N43"/>
          <cell r="O43"/>
          <cell r="P43"/>
          <cell r="Q43"/>
          <cell r="R43"/>
          <cell r="S43">
            <v>2.4508051320833338E-3</v>
          </cell>
          <cell r="T43">
            <v>3.6554347333333341E-3</v>
          </cell>
          <cell r="U43">
            <v>1.1137524750000005E-3</v>
          </cell>
          <cell r="V43"/>
          <cell r="W43">
            <v>2.2383435833333329E-3</v>
          </cell>
          <cell r="X43">
            <v>1.2654431249999998</v>
          </cell>
          <cell r="Y43">
            <v>6.4033099124999994E-3</v>
          </cell>
          <cell r="Z43">
            <v>0</v>
          </cell>
        </row>
        <row r="44">
          <cell r="A44" t="str">
            <v>Start_DA_2022_43</v>
          </cell>
          <cell r="B44">
            <v>43</v>
          </cell>
          <cell r="C44">
            <v>9.774673220833332</v>
          </cell>
          <cell r="D44">
            <v>6.6769884480000014E-2</v>
          </cell>
          <cell r="E44">
            <v>0.89610504749999997</v>
          </cell>
          <cell r="F44">
            <v>1.1008209099999994E-2</v>
          </cell>
          <cell r="G44">
            <v>9.9936757291666668E-3</v>
          </cell>
          <cell r="H44">
            <v>1.1008209099999994E-2</v>
          </cell>
          <cell r="I44">
            <v>9.9936757291666668E-3</v>
          </cell>
          <cell r="J44">
            <v>171.02911666666668</v>
          </cell>
          <cell r="K44">
            <v>186.71816250000003</v>
          </cell>
          <cell r="L44">
            <v>0.74301291916666667</v>
          </cell>
          <cell r="M44"/>
          <cell r="N44"/>
          <cell r="O44"/>
          <cell r="P44"/>
          <cell r="Q44"/>
          <cell r="R44"/>
          <cell r="S44">
            <v>3.1240997558333338E-3</v>
          </cell>
          <cell r="T44">
            <v>4.1504831458333349E-3</v>
          </cell>
          <cell r="U44">
            <v>1.2611979833333335E-3</v>
          </cell>
          <cell r="V44"/>
          <cell r="W44">
            <v>2.202297833333334E-3</v>
          </cell>
          <cell r="X44">
            <v>1.2829904083333334</v>
          </cell>
          <cell r="Y44">
            <v>6.8695718124999958E-3</v>
          </cell>
          <cell r="Z44">
            <v>0</v>
          </cell>
        </row>
        <row r="45">
          <cell r="A45" t="str">
            <v>Start_DA_2022_51</v>
          </cell>
          <cell r="B45">
            <v>51</v>
          </cell>
          <cell r="C45">
            <v>10.442944220833335</v>
          </cell>
          <cell r="D45">
            <v>8.0080400638333354E-2</v>
          </cell>
          <cell r="E45">
            <v>1.0089421362499997</v>
          </cell>
          <cell r="F45">
            <v>1.586494908333334E-2</v>
          </cell>
          <cell r="G45">
            <v>1.4353879416666675E-2</v>
          </cell>
          <cell r="H45">
            <v>1.586494908333334E-2</v>
          </cell>
          <cell r="I45">
            <v>1.4353879416666675E-2</v>
          </cell>
          <cell r="J45">
            <v>194.9481625</v>
          </cell>
          <cell r="K45">
            <v>212.54557916666667</v>
          </cell>
          <cell r="L45">
            <v>0.84578939333333336</v>
          </cell>
          <cell r="M45"/>
          <cell r="N45"/>
          <cell r="O45"/>
          <cell r="P45"/>
          <cell r="Q45"/>
          <cell r="R45"/>
          <cell r="S45">
            <v>4.7276821166666655E-3</v>
          </cell>
          <cell r="T45">
            <v>5.9689471250000022E-3</v>
          </cell>
          <cell r="U45">
            <v>1.6165221166666672E-3</v>
          </cell>
          <cell r="V45"/>
          <cell r="W45">
            <v>2.5097218333333337E-3</v>
          </cell>
          <cell r="X45">
            <v>1.4171658462499996</v>
          </cell>
          <cell r="Y45">
            <v>9.6261891666666669E-3</v>
          </cell>
          <cell r="Z45">
            <v>0</v>
          </cell>
        </row>
        <row r="46">
          <cell r="A46" t="str">
            <v>Start_DA_2022_52</v>
          </cell>
          <cell r="B46">
            <v>52</v>
          </cell>
          <cell r="C46">
            <v>38.000369387499994</v>
          </cell>
          <cell r="D46">
            <v>1.0968300939291664</v>
          </cell>
          <cell r="E46">
            <v>1.5087107083333322</v>
          </cell>
          <cell r="F46">
            <v>4.7865671999999998E-2</v>
          </cell>
          <cell r="G46">
            <v>4.2504471291666686E-2</v>
          </cell>
          <cell r="H46">
            <v>4.7865671999999998E-2</v>
          </cell>
          <cell r="I46">
            <v>4.2504471291666686E-2</v>
          </cell>
          <cell r="J46">
            <v>169.62956666666665</v>
          </cell>
          <cell r="K46">
            <v>194.68479166666668</v>
          </cell>
          <cell r="L46">
            <v>1.3921590458333331</v>
          </cell>
          <cell r="M46"/>
          <cell r="N46"/>
          <cell r="O46"/>
          <cell r="P46"/>
          <cell r="Q46"/>
          <cell r="R46"/>
          <cell r="S46">
            <v>1.8128913283333329E-2</v>
          </cell>
          <cell r="T46">
            <v>1.8100424791666667E-2</v>
          </cell>
          <cell r="U46">
            <v>9.8085945833333303E-4</v>
          </cell>
          <cell r="V46"/>
          <cell r="W46">
            <v>2.2056190000000007E-3</v>
          </cell>
          <cell r="X46">
            <v>1.8692000999999987</v>
          </cell>
          <cell r="Y46">
            <v>2.4375547583333334E-2</v>
          </cell>
          <cell r="Z46">
            <v>0</v>
          </cell>
        </row>
        <row r="47">
          <cell r="A47" t="str">
            <v>Start_DA_2022_53</v>
          </cell>
          <cell r="B47">
            <v>53</v>
          </cell>
          <cell r="C47">
            <v>10.055512865416667</v>
          </cell>
          <cell r="D47">
            <v>0.68595805016249989</v>
          </cell>
          <cell r="E47">
            <v>1.1223223887499996</v>
          </cell>
          <cell r="F47">
            <v>2.3435524249999992E-2</v>
          </cell>
          <cell r="G47">
            <v>2.0934292750000003E-2</v>
          </cell>
          <cell r="H47">
            <v>2.3435524249999992E-2</v>
          </cell>
          <cell r="I47">
            <v>2.0934292750000003E-2</v>
          </cell>
          <cell r="J47">
            <v>157.82482916666666</v>
          </cell>
          <cell r="K47">
            <v>177.92806250000001</v>
          </cell>
          <cell r="L47">
            <v>0.9652252579166668</v>
          </cell>
          <cell r="M47"/>
          <cell r="N47"/>
          <cell r="O47"/>
          <cell r="P47"/>
          <cell r="Q47"/>
          <cell r="R47"/>
          <cell r="S47">
            <v>8.2602345833333295E-3</v>
          </cell>
          <cell r="T47">
            <v>8.8113432249999988E-3</v>
          </cell>
          <cell r="U47">
            <v>1.1534328208333336E-3</v>
          </cell>
          <cell r="V47"/>
          <cell r="W47">
            <v>2.0337397083333339E-3</v>
          </cell>
          <cell r="X47">
            <v>1.5241076658333335</v>
          </cell>
          <cell r="Y47">
            <v>1.2674055083333332E-2</v>
          </cell>
          <cell r="Z47">
            <v>0</v>
          </cell>
        </row>
        <row r="48">
          <cell r="A48" t="str">
            <v>Start_DA_2022_54</v>
          </cell>
          <cell r="B48">
            <v>54</v>
          </cell>
          <cell r="C48">
            <v>171.65603712083339</v>
          </cell>
          <cell r="D48">
            <v>3.0903224347916685</v>
          </cell>
          <cell r="E48">
            <v>6.0808035833333349</v>
          </cell>
          <cell r="F48">
            <v>0.29159451749999998</v>
          </cell>
          <cell r="G48">
            <v>0.25829996541666667</v>
          </cell>
          <cell r="H48">
            <v>0.29159451749999998</v>
          </cell>
          <cell r="I48">
            <v>0.25829996541666667</v>
          </cell>
          <cell r="J48">
            <v>446.51858333333342</v>
          </cell>
          <cell r="K48">
            <v>502.35362500000002</v>
          </cell>
          <cell r="L48">
            <v>5.8982868166666691</v>
          </cell>
          <cell r="M48"/>
          <cell r="N48"/>
          <cell r="O48"/>
          <cell r="P48"/>
          <cell r="Q48"/>
          <cell r="R48"/>
          <cell r="S48">
            <v>0.11373203770833339</v>
          </cell>
          <cell r="T48">
            <v>0.11067680383333334</v>
          </cell>
          <cell r="U48">
            <v>2.1906220000000006E-3</v>
          </cell>
          <cell r="V48"/>
          <cell r="W48">
            <v>5.8488812500000001E-3</v>
          </cell>
          <cell r="X48">
            <v>6.6236154375000025</v>
          </cell>
          <cell r="Y48">
            <v>0.14456804458333336</v>
          </cell>
          <cell r="Z48">
            <v>0</v>
          </cell>
        </row>
        <row r="49">
          <cell r="A49" t="str">
            <v>Start_DA_2022_61</v>
          </cell>
          <cell r="B49">
            <v>61</v>
          </cell>
          <cell r="C49">
            <v>5.4448863749999994</v>
          </cell>
          <cell r="D49">
            <v>3.7571561135583335E-4</v>
          </cell>
          <cell r="E49">
            <v>0.82407546333333315</v>
          </cell>
          <cell r="F49">
            <v>7.358912625000001E-3</v>
          </cell>
          <cell r="G49">
            <v>6.7684911958333311E-3</v>
          </cell>
          <cell r="H49">
            <v>7.358912625000001E-3</v>
          </cell>
          <cell r="I49">
            <v>6.7684911958333311E-3</v>
          </cell>
          <cell r="J49">
            <v>147.1244791666667</v>
          </cell>
          <cell r="K49">
            <v>161.51512083333333</v>
          </cell>
          <cell r="L49">
            <v>0.67403957375000001</v>
          </cell>
          <cell r="M49"/>
          <cell r="N49"/>
          <cell r="O49"/>
          <cell r="P49"/>
          <cell r="Q49"/>
          <cell r="R49"/>
          <cell r="S49">
            <v>1.6873483545833329E-3</v>
          </cell>
          <cell r="T49">
            <v>2.8012053624999998E-3</v>
          </cell>
          <cell r="U49">
            <v>1.1956475499999997E-3</v>
          </cell>
          <cell r="V49"/>
          <cell r="W49">
            <v>1.8930959999999997E-3</v>
          </cell>
          <cell r="X49">
            <v>1.1891521291666667</v>
          </cell>
          <cell r="Y49">
            <v>5.0811414375000015E-3</v>
          </cell>
          <cell r="Z49">
            <v>0</v>
          </cell>
        </row>
        <row r="50">
          <cell r="A50" t="str">
            <v>Start_DA_2022_62</v>
          </cell>
          <cell r="B50">
            <v>62</v>
          </cell>
          <cell r="C50">
            <v>6.1774733070833356</v>
          </cell>
          <cell r="D50">
            <v>0</v>
          </cell>
          <cell r="E50">
            <v>0.83691789583333331</v>
          </cell>
          <cell r="F50">
            <v>6.9318179166666686E-3</v>
          </cell>
          <cell r="G50">
            <v>6.3772529583333354E-3</v>
          </cell>
          <cell r="H50">
            <v>6.9318179166666686E-3</v>
          </cell>
          <cell r="I50">
            <v>6.3772529583333354E-3</v>
          </cell>
          <cell r="J50">
            <v>165.49161666666669</v>
          </cell>
          <cell r="K50">
            <v>180.08462499999999</v>
          </cell>
          <cell r="L50">
            <v>0.68444009583333398</v>
          </cell>
          <cell r="M50"/>
          <cell r="N50"/>
          <cell r="O50"/>
          <cell r="P50"/>
          <cell r="Q50"/>
          <cell r="R50"/>
          <cell r="S50">
            <v>1.5820324141666666E-3</v>
          </cell>
          <cell r="T50">
            <v>2.6389086666666669E-3</v>
          </cell>
          <cell r="U50">
            <v>1.133048329166667E-3</v>
          </cell>
          <cell r="V50"/>
          <cell r="W50">
            <v>2.1294240833333333E-3</v>
          </cell>
          <cell r="X50">
            <v>1.2079158074999998</v>
          </cell>
          <cell r="Y50">
            <v>4.7952196249999987E-3</v>
          </cell>
          <cell r="Z50">
            <v>0</v>
          </cell>
        </row>
        <row r="51">
          <cell r="A51" t="str">
            <v>Start_SL_2022_SL2022w</v>
          </cell>
          <cell r="B51" t="str">
            <v>SL2022w</v>
          </cell>
          <cell r="C51">
            <v>352.06487802124997</v>
          </cell>
          <cell r="D51">
            <v>8.6569051284869847</v>
          </cell>
          <cell r="E51">
            <v>23.402607813333333</v>
          </cell>
          <cell r="F51">
            <v>0.72436069608749998</v>
          </cell>
          <cell r="G51">
            <v>0.64315286940000005</v>
          </cell>
          <cell r="H51">
            <v>0.72436069608749998</v>
          </cell>
          <cell r="I51">
            <v>0.64315286940000005</v>
          </cell>
          <cell r="J51">
            <v>2768.2143124999998</v>
          </cell>
          <cell r="K51">
            <v>3056.7406750000005</v>
          </cell>
          <cell r="L51">
            <v>21.916482928333334</v>
          </cell>
          <cell r="M51"/>
          <cell r="N51"/>
          <cell r="O51"/>
          <cell r="P51"/>
          <cell r="Q51"/>
          <cell r="R51"/>
          <cell r="S51">
            <v>0.27473313058208337</v>
          </cell>
          <cell r="T51">
            <v>0.27412135213333327</v>
          </cell>
          <cell r="U51">
            <v>1.3845798550833332E-2</v>
          </cell>
          <cell r="V51"/>
          <cell r="W51">
            <v>3.611509533333334E-2</v>
          </cell>
          <cell r="X51">
            <v>27.597590441249995</v>
          </cell>
          <cell r="Y51">
            <v>0.36841974429166663</v>
          </cell>
          <cell r="Z51">
            <v>0</v>
          </cell>
        </row>
        <row r="52">
          <cell r="A52" t="str">
            <v>Start_SL_2022_11</v>
          </cell>
          <cell r="B52">
            <v>11</v>
          </cell>
          <cell r="C52">
            <v>20.377429166666666</v>
          </cell>
          <cell r="D52">
            <v>0.45128754166666657</v>
          </cell>
          <cell r="E52">
            <v>2.5785729166666664</v>
          </cell>
          <cell r="F52">
            <v>2.31005125E-2</v>
          </cell>
          <cell r="G52">
            <v>2.0435150000000003E-2</v>
          </cell>
          <cell r="H52">
            <v>2.31005125E-2</v>
          </cell>
          <cell r="I52">
            <v>2.0435150000000003E-2</v>
          </cell>
          <cell r="J52">
            <v>204.526375</v>
          </cell>
          <cell r="K52">
            <v>212.889625</v>
          </cell>
          <cell r="L52">
            <v>2.5533541666666664</v>
          </cell>
          <cell r="M52"/>
          <cell r="N52"/>
          <cell r="O52"/>
          <cell r="P52"/>
          <cell r="Q52"/>
          <cell r="R52"/>
          <cell r="S52">
            <v>9.1179162500000018E-3</v>
          </cell>
          <cell r="T52">
            <v>8.7356216666666688E-3</v>
          </cell>
          <cell r="U52">
            <v>1.1352620000000004E-4</v>
          </cell>
          <cell r="V52"/>
          <cell r="W52">
            <v>2.697406666666667E-3</v>
          </cell>
          <cell r="X52">
            <v>2.6580162499999997</v>
          </cell>
          <cell r="Y52">
            <v>1.1317231666666669E-2</v>
          </cell>
          <cell r="Z52">
            <v>0</v>
          </cell>
        </row>
        <row r="53">
          <cell r="A53" t="str">
            <v>Start_SL_2022_21</v>
          </cell>
          <cell r="B53">
            <v>21</v>
          </cell>
          <cell r="C53">
            <v>18.437781144166667</v>
          </cell>
          <cell r="D53">
            <v>0.72171639990416658</v>
          </cell>
          <cell r="E53">
            <v>2.107534733333333</v>
          </cell>
          <cell r="F53">
            <v>6.7528515749999976E-2</v>
          </cell>
          <cell r="G53">
            <v>5.9739063041666658E-2</v>
          </cell>
          <cell r="H53">
            <v>6.7528515749999976E-2</v>
          </cell>
          <cell r="I53">
            <v>5.9739063041666658E-2</v>
          </cell>
          <cell r="J53">
            <v>220.83716666666666</v>
          </cell>
          <cell r="K53">
            <v>232.30354166666669</v>
          </cell>
          <cell r="L53">
            <v>2.0891191624999998</v>
          </cell>
          <cell r="M53"/>
          <cell r="N53"/>
          <cell r="O53"/>
          <cell r="P53"/>
          <cell r="Q53"/>
          <cell r="R53"/>
          <cell r="S53">
            <v>2.6656877416666679E-2</v>
          </cell>
          <cell r="T53">
            <v>2.5524625499999998E-2</v>
          </cell>
          <cell r="U53">
            <v>3.4543480083333334E-4</v>
          </cell>
          <cell r="V53"/>
          <cell r="W53">
            <v>2.9123687499999999E-3</v>
          </cell>
          <cell r="X53">
            <v>2.1809866291666657</v>
          </cell>
          <cell r="Y53">
            <v>3.3082181375000005E-2</v>
          </cell>
          <cell r="Z53">
            <v>0</v>
          </cell>
        </row>
        <row r="54">
          <cell r="A54" t="str">
            <v>Start_SL_2022_31</v>
          </cell>
          <cell r="B54">
            <v>31</v>
          </cell>
          <cell r="C54">
            <v>20.443469144583336</v>
          </cell>
          <cell r="D54">
            <v>1.0209500060333336</v>
          </cell>
          <cell r="E54">
            <v>2.2883421249999985</v>
          </cell>
          <cell r="F54">
            <v>9.6321057833333334E-2</v>
          </cell>
          <cell r="G54">
            <v>8.5212774166666672E-2</v>
          </cell>
          <cell r="H54">
            <v>9.6321057833333334E-2</v>
          </cell>
          <cell r="I54">
            <v>8.5212774166666672E-2</v>
          </cell>
          <cell r="J54">
            <v>253.02762916666669</v>
          </cell>
          <cell r="K54">
            <v>272.58308333333343</v>
          </cell>
          <cell r="L54">
            <v>2.2621343249999999</v>
          </cell>
          <cell r="M54"/>
          <cell r="N54"/>
          <cell r="O54"/>
          <cell r="P54"/>
          <cell r="Q54"/>
          <cell r="R54"/>
          <cell r="S54">
            <v>3.801504725000001E-2</v>
          </cell>
          <cell r="T54">
            <v>3.6414331333333348E-2</v>
          </cell>
          <cell r="U54">
            <v>4.9139484416666661E-4</v>
          </cell>
          <cell r="V54"/>
          <cell r="W54">
            <v>3.336928333333333E-3</v>
          </cell>
          <cell r="X54">
            <v>2.4069994208333334</v>
          </cell>
          <cell r="Y54">
            <v>4.7197768833333327E-2</v>
          </cell>
          <cell r="Z54">
            <v>0</v>
          </cell>
        </row>
        <row r="55">
          <cell r="A55" t="str">
            <v>Start_SL_2022_32</v>
          </cell>
          <cell r="B55">
            <v>32</v>
          </cell>
          <cell r="C55">
            <v>20.94496491333333</v>
          </cell>
          <cell r="D55">
            <v>1.0663176134458332</v>
          </cell>
          <cell r="E55">
            <v>2.2873491541666664</v>
          </cell>
          <cell r="F55">
            <v>9.4838585833333322E-2</v>
          </cell>
          <cell r="G55">
            <v>8.3913287083333329E-2</v>
          </cell>
          <cell r="H55">
            <v>9.4838585833333322E-2</v>
          </cell>
          <cell r="I55">
            <v>8.3913287083333329E-2</v>
          </cell>
          <cell r="J55">
            <v>251.3311458333333</v>
          </cell>
          <cell r="K55">
            <v>271.63708333333335</v>
          </cell>
          <cell r="L55">
            <v>2.2535108249999989</v>
          </cell>
          <cell r="M55"/>
          <cell r="N55"/>
          <cell r="O55"/>
          <cell r="P55"/>
          <cell r="Q55"/>
          <cell r="R55"/>
          <cell r="S55">
            <v>3.7412137666666657E-2</v>
          </cell>
          <cell r="T55">
            <v>3.5812100583333333E-2</v>
          </cell>
          <cell r="U55">
            <v>5.5843043500000006E-4</v>
          </cell>
          <cell r="V55"/>
          <cell r="W55">
            <v>3.3125758333333328E-3</v>
          </cell>
          <cell r="X55">
            <v>2.4211512458333333</v>
          </cell>
          <cell r="Y55">
            <v>4.6501165708333327E-2</v>
          </cell>
          <cell r="Z55">
            <v>0</v>
          </cell>
        </row>
        <row r="56">
          <cell r="A56" t="str">
            <v>Start_SL_2022_41</v>
          </cell>
          <cell r="B56">
            <v>41</v>
          </cell>
          <cell r="C56">
            <v>6.9524733958333309</v>
          </cell>
          <cell r="D56">
            <v>0.29415234789999989</v>
          </cell>
          <cell r="E56">
            <v>0.91846376583333311</v>
          </cell>
          <cell r="F56">
            <v>9.5434557500000006E-3</v>
          </cell>
          <cell r="G56">
            <v>8.779951749999999E-3</v>
          </cell>
          <cell r="H56">
            <v>9.5434557500000006E-3</v>
          </cell>
          <cell r="I56">
            <v>8.779951749999999E-3</v>
          </cell>
          <cell r="J56">
            <v>217.36188749999997</v>
          </cell>
          <cell r="K56">
            <v>233.63720833333335</v>
          </cell>
          <cell r="L56">
            <v>0.74926870958333358</v>
          </cell>
          <cell r="M56"/>
          <cell r="N56"/>
          <cell r="O56"/>
          <cell r="P56"/>
          <cell r="Q56"/>
          <cell r="R56"/>
          <cell r="S56">
            <v>2.1564787291666675E-3</v>
          </cell>
          <cell r="T56">
            <v>3.597973416666666E-3</v>
          </cell>
          <cell r="U56">
            <v>1.631188875E-3</v>
          </cell>
          <cell r="V56"/>
          <cell r="W56">
            <v>2.7968529166666665E-3</v>
          </cell>
          <cell r="X56">
            <v>1.3400288620833327</v>
          </cell>
          <cell r="Y56">
            <v>6.6234738750000034E-3</v>
          </cell>
          <cell r="Z56">
            <v>0</v>
          </cell>
        </row>
        <row r="57">
          <cell r="A57" t="str">
            <v>Start_SL_2022_42</v>
          </cell>
          <cell r="B57">
            <v>42</v>
          </cell>
          <cell r="C57">
            <v>10.423997359583334</v>
          </cell>
          <cell r="D57">
            <v>2.3879113460208334E-2</v>
          </cell>
          <cell r="E57">
            <v>0.7695398683333331</v>
          </cell>
          <cell r="F57">
            <v>9.7411719000000015E-3</v>
          </cell>
          <cell r="G57">
            <v>8.8541110125000006E-3</v>
          </cell>
          <cell r="H57">
            <v>9.7411719000000015E-3</v>
          </cell>
          <cell r="I57">
            <v>8.8541110125000006E-3</v>
          </cell>
          <cell r="J57">
            <v>168.78912916666667</v>
          </cell>
          <cell r="K57">
            <v>215.27708333333331</v>
          </cell>
          <cell r="L57">
            <v>0.63877991208333307</v>
          </cell>
          <cell r="M57"/>
          <cell r="N57"/>
          <cell r="O57"/>
          <cell r="P57"/>
          <cell r="Q57"/>
          <cell r="R57"/>
          <cell r="S57">
            <v>2.4508050487500005E-3</v>
          </cell>
          <cell r="T57">
            <v>3.6554347791666682E-3</v>
          </cell>
          <cell r="U57">
            <v>1.1137524666666669E-3</v>
          </cell>
          <cell r="V57"/>
          <cell r="W57">
            <v>2.2383435833333329E-3</v>
          </cell>
          <cell r="X57">
            <v>1.2654431287499999</v>
          </cell>
          <cell r="Y57">
            <v>6.4033103333333329E-3</v>
          </cell>
          <cell r="Z57">
            <v>0</v>
          </cell>
        </row>
        <row r="58">
          <cell r="A58" t="str">
            <v>Start_SL_2022_43</v>
          </cell>
          <cell r="B58">
            <v>43</v>
          </cell>
          <cell r="C58">
            <v>9.774673220833332</v>
          </cell>
          <cell r="D58">
            <v>6.6769909481250014E-2</v>
          </cell>
          <cell r="E58">
            <v>0.89610504749999975</v>
          </cell>
          <cell r="F58">
            <v>1.1008216979166666E-2</v>
          </cell>
          <cell r="G58">
            <v>9.9936761500000002E-3</v>
          </cell>
          <cell r="H58">
            <v>1.1008216979166666E-2</v>
          </cell>
          <cell r="I58">
            <v>9.9936761500000002E-3</v>
          </cell>
          <cell r="J58">
            <v>171.02911666666668</v>
          </cell>
          <cell r="K58">
            <v>186.71816250000003</v>
          </cell>
          <cell r="L58">
            <v>0.74301296541666684</v>
          </cell>
          <cell r="M58"/>
          <cell r="N58"/>
          <cell r="O58"/>
          <cell r="P58"/>
          <cell r="Q58"/>
          <cell r="R58"/>
          <cell r="S58">
            <v>3.1240998395833347E-3</v>
          </cell>
          <cell r="T58">
            <v>4.1504848125000007E-3</v>
          </cell>
          <cell r="U58">
            <v>1.2611980666666668E-3</v>
          </cell>
          <cell r="V58"/>
          <cell r="W58">
            <v>2.202297833333334E-3</v>
          </cell>
          <cell r="X58">
            <v>1.2829904087500001</v>
          </cell>
          <cell r="Y58">
            <v>6.8695722708333289E-3</v>
          </cell>
          <cell r="Z58">
            <v>0</v>
          </cell>
        </row>
        <row r="59">
          <cell r="A59" t="str">
            <v>Start_SL_2022_51</v>
          </cell>
          <cell r="B59">
            <v>51</v>
          </cell>
          <cell r="C59">
            <v>10.442943804166669</v>
          </cell>
          <cell r="D59">
            <v>8.0080413138333348E-2</v>
          </cell>
          <cell r="E59">
            <v>1.0089421783333334</v>
          </cell>
          <cell r="F59">
            <v>1.5864951166666672E-2</v>
          </cell>
          <cell r="G59">
            <v>1.4353881125000004E-2</v>
          </cell>
          <cell r="H59">
            <v>1.5864951166666672E-2</v>
          </cell>
          <cell r="I59">
            <v>1.4353881125000004E-2</v>
          </cell>
          <cell r="J59">
            <v>194.9481625</v>
          </cell>
          <cell r="K59">
            <v>212.54557916666667</v>
          </cell>
          <cell r="L59">
            <v>0.84578935708333314</v>
          </cell>
          <cell r="M59"/>
          <cell r="N59"/>
          <cell r="O59"/>
          <cell r="P59"/>
          <cell r="Q59"/>
          <cell r="R59"/>
          <cell r="S59">
            <v>4.7276875374999998E-3</v>
          </cell>
          <cell r="T59">
            <v>5.9689485000000023E-3</v>
          </cell>
          <cell r="U59">
            <v>1.6165221125000004E-3</v>
          </cell>
          <cell r="V59"/>
          <cell r="W59">
            <v>2.5097218333333337E-3</v>
          </cell>
          <cell r="X59">
            <v>1.4171658479166664</v>
          </cell>
          <cell r="Y59">
            <v>9.6261933749999997E-3</v>
          </cell>
          <cell r="Z59">
            <v>0</v>
          </cell>
        </row>
        <row r="60">
          <cell r="A60" t="str">
            <v>Start_SL_2022_52</v>
          </cell>
          <cell r="B60">
            <v>52</v>
          </cell>
          <cell r="C60">
            <v>38.000361045833323</v>
          </cell>
          <cell r="D60">
            <v>1.0968301772166666</v>
          </cell>
          <cell r="E60">
            <v>1.5087102499999989</v>
          </cell>
          <cell r="F60">
            <v>4.7865671458333321E-2</v>
          </cell>
          <cell r="G60">
            <v>4.2504471208333346E-2</v>
          </cell>
          <cell r="H60">
            <v>4.7865671458333321E-2</v>
          </cell>
          <cell r="I60">
            <v>4.2504471208333346E-2</v>
          </cell>
          <cell r="J60">
            <v>169.62956666666665</v>
          </cell>
          <cell r="K60">
            <v>194.68479166666668</v>
          </cell>
          <cell r="L60">
            <v>1.3921590374999999</v>
          </cell>
          <cell r="M60"/>
          <cell r="N60"/>
          <cell r="O60"/>
          <cell r="P60"/>
          <cell r="Q60"/>
          <cell r="R60"/>
          <cell r="S60">
            <v>1.8128908658333324E-2</v>
          </cell>
          <cell r="T60">
            <v>1.8100419829166665E-2</v>
          </cell>
          <cell r="U60">
            <v>9.8085950833333327E-4</v>
          </cell>
          <cell r="V60"/>
          <cell r="W60">
            <v>2.205618958333334E-3</v>
          </cell>
          <cell r="X60">
            <v>1.8692000833333324</v>
          </cell>
          <cell r="Y60">
            <v>2.4375550749999999E-2</v>
          </cell>
          <cell r="Z60">
            <v>0</v>
          </cell>
        </row>
        <row r="61">
          <cell r="A61" t="str">
            <v>Start_SL_2022_53</v>
          </cell>
          <cell r="B61">
            <v>53</v>
          </cell>
          <cell r="C61">
            <v>10.055517032916665</v>
          </cell>
          <cell r="D61">
            <v>0.68595813350416668</v>
          </cell>
          <cell r="E61">
            <v>1.1223223804166664</v>
          </cell>
          <cell r="F61">
            <v>2.3435528041666657E-2</v>
          </cell>
          <cell r="G61">
            <v>2.0934296916666668E-2</v>
          </cell>
          <cell r="H61">
            <v>2.3435528041666657E-2</v>
          </cell>
          <cell r="I61">
            <v>2.0934296916666668E-2</v>
          </cell>
          <cell r="J61">
            <v>157.82482916666666</v>
          </cell>
          <cell r="K61">
            <v>177.92806250000001</v>
          </cell>
          <cell r="L61">
            <v>0.96522559041666678</v>
          </cell>
          <cell r="M61"/>
          <cell r="N61"/>
          <cell r="O61"/>
          <cell r="P61"/>
          <cell r="Q61"/>
          <cell r="R61"/>
          <cell r="S61">
            <v>8.260235791666664E-3</v>
          </cell>
          <cell r="T61">
            <v>8.8113444333333332E-3</v>
          </cell>
          <cell r="U61">
            <v>1.153432779166667E-3</v>
          </cell>
          <cell r="V61"/>
          <cell r="W61">
            <v>2.0337397083333339E-3</v>
          </cell>
          <cell r="X61">
            <v>1.5241080741666666</v>
          </cell>
          <cell r="Y61">
            <v>1.2674050916666665E-2</v>
          </cell>
          <cell r="Z61">
            <v>0</v>
          </cell>
        </row>
        <row r="62">
          <cell r="A62" t="str">
            <v>Start_SL_2022_54</v>
          </cell>
          <cell r="B62">
            <v>54</v>
          </cell>
          <cell r="C62">
            <v>174.58890811250001</v>
          </cell>
          <cell r="D62">
            <v>3.1485877571666667</v>
          </cell>
          <cell r="E62">
            <v>6.2557321125000032</v>
          </cell>
          <cell r="F62">
            <v>0.31082230750000001</v>
          </cell>
          <cell r="G62">
            <v>0.27528646250000005</v>
          </cell>
          <cell r="H62">
            <v>0.31082230750000001</v>
          </cell>
          <cell r="I62">
            <v>0.27528646250000005</v>
          </cell>
          <cell r="J62">
            <v>446.29320833333333</v>
          </cell>
          <cell r="K62">
            <v>504.93670833333334</v>
          </cell>
          <cell r="L62">
            <v>6.0656493791666684</v>
          </cell>
          <cell r="M62"/>
          <cell r="N62"/>
          <cell r="O62"/>
          <cell r="P62"/>
          <cell r="Q62"/>
          <cell r="R62"/>
          <cell r="S62">
            <v>0.12141355650000003</v>
          </cell>
          <cell r="T62">
            <v>0.11790995299999996</v>
          </cell>
          <cell r="U62">
            <v>2.2513625416666666E-3</v>
          </cell>
          <cell r="V62"/>
          <cell r="W62">
            <v>5.8467208333333361E-3</v>
          </cell>
          <cell r="X62">
            <v>6.834432558333333</v>
          </cell>
          <cell r="Y62">
            <v>0.15387288458333331</v>
          </cell>
          <cell r="Z62">
            <v>0</v>
          </cell>
        </row>
        <row r="63">
          <cell r="A63" t="str">
            <v>Start_SL_2022_61</v>
          </cell>
          <cell r="B63">
            <v>61</v>
          </cell>
          <cell r="C63">
            <v>5.4448863695833332</v>
          </cell>
          <cell r="D63">
            <v>3.7571556969375006E-4</v>
          </cell>
          <cell r="E63">
            <v>0.82407550749999992</v>
          </cell>
          <cell r="F63">
            <v>7.3589075833333335E-3</v>
          </cell>
          <cell r="G63">
            <v>6.7684916124999975E-3</v>
          </cell>
          <cell r="H63">
            <v>7.3589075833333335E-3</v>
          </cell>
          <cell r="I63">
            <v>6.7684916124999975E-3</v>
          </cell>
          <cell r="J63">
            <v>147.1244791666667</v>
          </cell>
          <cell r="K63">
            <v>161.51512083333333</v>
          </cell>
          <cell r="L63">
            <v>0.67403953208333334</v>
          </cell>
          <cell r="M63"/>
          <cell r="N63"/>
          <cell r="O63"/>
          <cell r="P63"/>
          <cell r="Q63"/>
          <cell r="R63"/>
          <cell r="S63">
            <v>1.6873479795833327E-3</v>
          </cell>
          <cell r="T63">
            <v>2.8012052374999999E-3</v>
          </cell>
          <cell r="U63">
            <v>1.1956475083333331E-3</v>
          </cell>
          <cell r="V63"/>
          <cell r="W63">
            <v>1.8930959999999997E-3</v>
          </cell>
          <cell r="X63">
            <v>1.1891521249999999</v>
          </cell>
          <cell r="Y63">
            <v>5.0811413958333348E-3</v>
          </cell>
          <cell r="Z63">
            <v>0</v>
          </cell>
        </row>
        <row r="64">
          <cell r="A64" t="str">
            <v>Start_SL_2022_62</v>
          </cell>
          <cell r="B64">
            <v>62</v>
          </cell>
          <cell r="C64">
            <v>6.1774733112500018</v>
          </cell>
          <cell r="D64">
            <v>0</v>
          </cell>
          <cell r="E64">
            <v>0.83691777375000032</v>
          </cell>
          <cell r="F64">
            <v>6.9318137916666682E-3</v>
          </cell>
          <cell r="G64">
            <v>6.3772528333333354E-3</v>
          </cell>
          <cell r="H64">
            <v>6.9318137916666682E-3</v>
          </cell>
          <cell r="I64">
            <v>6.3772528333333354E-3</v>
          </cell>
          <cell r="J64">
            <v>165.49161666666669</v>
          </cell>
          <cell r="K64">
            <v>180.08462499999999</v>
          </cell>
          <cell r="L64">
            <v>0.68443996583333355</v>
          </cell>
          <cell r="M64"/>
          <cell r="N64"/>
          <cell r="O64"/>
          <cell r="P64"/>
          <cell r="Q64"/>
          <cell r="R64"/>
          <cell r="S64">
            <v>1.5820319141666664E-3</v>
          </cell>
          <cell r="T64">
            <v>2.6389090416666667E-3</v>
          </cell>
          <cell r="U64">
            <v>1.1330484125000003E-3</v>
          </cell>
          <cell r="V64"/>
          <cell r="W64">
            <v>2.1294240833333333E-3</v>
          </cell>
          <cell r="X64">
            <v>1.2079158070833336</v>
          </cell>
          <cell r="Y64">
            <v>4.7952192083333322E-3</v>
          </cell>
          <cell r="Z64">
            <v>0</v>
          </cell>
        </row>
        <row r="65">
          <cell r="A65" t="str">
            <v>Start_TO_2022_to2022w</v>
          </cell>
          <cell r="B65" t="str">
            <v>to2022w</v>
          </cell>
          <cell r="C65">
            <v>406.30307762749993</v>
          </cell>
          <cell r="D65">
            <v>10.853216452058705</v>
          </cell>
          <cell r="E65">
            <v>28.460201614583337</v>
          </cell>
          <cell r="F65">
            <v>0.99727115526666665</v>
          </cell>
          <cell r="G65">
            <v>0.88460545788333322</v>
          </cell>
          <cell r="H65">
            <v>0.99727115526666665</v>
          </cell>
          <cell r="I65">
            <v>0.88460545788333322</v>
          </cell>
          <cell r="J65">
            <v>2824.3214749999993</v>
          </cell>
          <cell r="K65">
            <v>3145.1404625000009</v>
          </cell>
          <cell r="L65">
            <v>26.855418369999995</v>
          </cell>
          <cell r="M65"/>
          <cell r="N65"/>
          <cell r="O65"/>
          <cell r="P65"/>
          <cell r="Q65"/>
          <cell r="R65"/>
          <cell r="S65">
            <v>0.38260352707708334</v>
          </cell>
          <cell r="T65">
            <v>0.37765193689583332</v>
          </cell>
          <cell r="U65">
            <v>1.4589202774583336E-2</v>
          </cell>
          <cell r="V65"/>
          <cell r="W65">
            <v>3.6855767500000004E-2</v>
          </cell>
          <cell r="X65">
            <v>32.801216046250005</v>
          </cell>
          <cell r="Y65">
            <v>0.50200181141666667</v>
          </cell>
          <cell r="Z65">
            <v>0</v>
          </cell>
        </row>
        <row r="66">
          <cell r="A66" t="str">
            <v>Start_TO_2022_11</v>
          </cell>
          <cell r="B66">
            <v>11</v>
          </cell>
          <cell r="C66">
            <v>21.097679166666666</v>
          </cell>
          <cell r="D66">
            <v>0.45572595833333335</v>
          </cell>
          <cell r="E66">
            <v>2.6818625000000007</v>
          </cell>
          <cell r="F66">
            <v>2.4036166666666674E-2</v>
          </cell>
          <cell r="G66">
            <v>2.1262837499999996E-2</v>
          </cell>
          <cell r="H66">
            <v>2.4036166666666674E-2</v>
          </cell>
          <cell r="I66">
            <v>2.1262837499999996E-2</v>
          </cell>
          <cell r="J66">
            <v>206.58458333333331</v>
          </cell>
          <cell r="K66">
            <v>214.95545833333333</v>
          </cell>
          <cell r="L66">
            <v>2.6553620833333329</v>
          </cell>
          <cell r="M66"/>
          <cell r="N66"/>
          <cell r="O66"/>
          <cell r="P66"/>
          <cell r="Q66"/>
          <cell r="R66"/>
          <cell r="S66">
            <v>9.4873312500000015E-3</v>
          </cell>
          <cell r="T66">
            <v>9.0895391666666672E-3</v>
          </cell>
          <cell r="U66">
            <v>1.1788347916666664E-4</v>
          </cell>
          <cell r="V66"/>
          <cell r="W66">
            <v>2.7245525E-3</v>
          </cell>
          <cell r="X66">
            <v>2.760356666666667</v>
          </cell>
          <cell r="Y66">
            <v>1.1775514166666666E-2</v>
          </cell>
          <cell r="Z66">
            <v>0</v>
          </cell>
        </row>
        <row r="67">
          <cell r="A67" t="str">
            <v>Start_TO_2022_21</v>
          </cell>
          <cell r="B67">
            <v>21</v>
          </cell>
          <cell r="C67">
            <v>21.931057684999995</v>
          </cell>
          <cell r="D67">
            <v>0.90381219848750005</v>
          </cell>
          <cell r="E67">
            <v>2.5870905999999994</v>
          </cell>
          <cell r="F67">
            <v>8.5573287000000012E-2</v>
          </cell>
          <cell r="G67">
            <v>7.570187033333331E-2</v>
          </cell>
          <cell r="H67">
            <v>8.5573287000000012E-2</v>
          </cell>
          <cell r="I67">
            <v>7.570187033333331E-2</v>
          </cell>
          <cell r="J67">
            <v>226.13558333333333</v>
          </cell>
          <cell r="K67">
            <v>238.80862500000009</v>
          </cell>
          <cell r="L67">
            <v>2.5615419499999996</v>
          </cell>
          <cell r="M67"/>
          <cell r="N67"/>
          <cell r="O67"/>
          <cell r="P67"/>
          <cell r="Q67"/>
          <cell r="R67"/>
          <cell r="S67">
            <v>3.3786146833333315E-2</v>
          </cell>
          <cell r="T67">
            <v>3.2355541125000005E-2</v>
          </cell>
          <cell r="U67">
            <v>4.1803587500000017E-4</v>
          </cell>
          <cell r="V67"/>
          <cell r="W67">
            <v>2.9822641666666654E-3</v>
          </cell>
          <cell r="X67">
            <v>2.6598247791666672</v>
          </cell>
          <cell r="Y67">
            <v>4.1915740458333323E-2</v>
          </cell>
          <cell r="Z67">
            <v>0</v>
          </cell>
        </row>
        <row r="68">
          <cell r="A68" t="str">
            <v>Start_TO_2022_31</v>
          </cell>
          <cell r="B68">
            <v>31</v>
          </cell>
          <cell r="C68">
            <v>29.564221177916664</v>
          </cell>
          <cell r="D68">
            <v>1.6080018803625002</v>
          </cell>
          <cell r="E68">
            <v>3.5088863666666668</v>
          </cell>
          <cell r="F68">
            <v>0.14395086937500001</v>
          </cell>
          <cell r="G68">
            <v>0.12734853637499996</v>
          </cell>
          <cell r="H68">
            <v>0.14395086937500001</v>
          </cell>
          <cell r="I68">
            <v>0.12734853637499996</v>
          </cell>
          <cell r="J68">
            <v>264.6468333333334</v>
          </cell>
          <cell r="K68">
            <v>290.941125</v>
          </cell>
          <cell r="L68">
            <v>3.4590759666666666</v>
          </cell>
          <cell r="M68"/>
          <cell r="N68"/>
          <cell r="O68"/>
          <cell r="P68"/>
          <cell r="Q68"/>
          <cell r="R68"/>
          <cell r="S68">
            <v>5.6836197125000008E-2</v>
          </cell>
          <cell r="T68">
            <v>5.4448356833333322E-2</v>
          </cell>
          <cell r="U68">
            <v>6.7474841666666664E-4</v>
          </cell>
          <cell r="V68"/>
          <cell r="W68">
            <v>3.4900770833333327E-3</v>
          </cell>
          <cell r="X68">
            <v>3.6354093666666674</v>
          </cell>
          <cell r="Y68">
            <v>7.0512326583333354E-2</v>
          </cell>
          <cell r="Z68">
            <v>0</v>
          </cell>
        </row>
        <row r="69">
          <cell r="A69" t="str">
            <v>Start_TO_2022_32</v>
          </cell>
          <cell r="B69">
            <v>32</v>
          </cell>
          <cell r="C69">
            <v>30.035266379583316</v>
          </cell>
          <cell r="D69">
            <v>1.6417969869208331</v>
          </cell>
          <cell r="E69">
            <v>3.4519215708333344</v>
          </cell>
          <cell r="F69">
            <v>0.14148334045833336</v>
          </cell>
          <cell r="G69">
            <v>0.12518230999999999</v>
          </cell>
          <cell r="H69">
            <v>0.14148334045833336</v>
          </cell>
          <cell r="I69">
            <v>0.12518230999999999</v>
          </cell>
          <cell r="J69">
            <v>262.55995833333333</v>
          </cell>
          <cell r="K69">
            <v>289.53812500000004</v>
          </cell>
          <cell r="L69">
            <v>3.3944314041666668</v>
          </cell>
          <cell r="M69"/>
          <cell r="N69"/>
          <cell r="O69"/>
          <cell r="P69"/>
          <cell r="Q69"/>
          <cell r="R69"/>
          <cell r="S69">
            <v>5.584307916666667E-2</v>
          </cell>
          <cell r="T69">
            <v>5.3475710875000006E-2</v>
          </cell>
          <cell r="U69">
            <v>7.3471839958333342E-4</v>
          </cell>
          <cell r="V69"/>
          <cell r="W69">
            <v>3.4604725000000006E-3</v>
          </cell>
          <cell r="X69">
            <v>3.5899730416666666</v>
          </cell>
          <cell r="Y69">
            <v>6.9339218375000011E-2</v>
          </cell>
          <cell r="Z69">
            <v>0</v>
          </cell>
        </row>
        <row r="70">
          <cell r="A70" t="str">
            <v>Start_TO_2022_41</v>
          </cell>
          <cell r="B70">
            <v>41</v>
          </cell>
          <cell r="C70">
            <v>6.9524734041666649</v>
          </cell>
          <cell r="D70">
            <v>0.29415234789583322</v>
          </cell>
          <cell r="E70">
            <v>0.92935313958333365</v>
          </cell>
          <cell r="F70">
            <v>9.5434565833333335E-3</v>
          </cell>
          <cell r="G70">
            <v>8.779954208333331E-3</v>
          </cell>
          <cell r="H70">
            <v>9.5434565833333335E-3</v>
          </cell>
          <cell r="I70">
            <v>8.779954208333331E-3</v>
          </cell>
          <cell r="J70">
            <v>219.54227916666665</v>
          </cell>
          <cell r="K70">
            <v>235.99274999999997</v>
          </cell>
          <cell r="L70">
            <v>0.75815163583333289</v>
          </cell>
          <cell r="M70"/>
          <cell r="N70"/>
          <cell r="O70"/>
          <cell r="P70"/>
          <cell r="Q70"/>
          <cell r="R70"/>
          <cell r="S70">
            <v>2.156478312500001E-3</v>
          </cell>
          <cell r="T70">
            <v>3.5979726666666664E-3</v>
          </cell>
          <cell r="U70">
            <v>1.631188875E-3</v>
          </cell>
          <cell r="V70"/>
          <cell r="W70">
            <v>2.8249099999999999E-3</v>
          </cell>
          <cell r="X70">
            <v>1.3559154512500005</v>
          </cell>
          <cell r="Y70">
            <v>6.62347391666667E-3</v>
          </cell>
          <cell r="Z70">
            <v>0</v>
          </cell>
        </row>
        <row r="71">
          <cell r="A71" t="str">
            <v>Start_TO_2022_42</v>
          </cell>
          <cell r="B71">
            <v>42</v>
          </cell>
          <cell r="C71">
            <v>10.432067377499996</v>
          </cell>
          <cell r="D71">
            <v>2.397495062620833E-2</v>
          </cell>
          <cell r="E71">
            <v>0.77832861791666674</v>
          </cell>
          <cell r="F71">
            <v>9.8259528333333353E-3</v>
          </cell>
          <cell r="G71">
            <v>8.9291134166666654E-3</v>
          </cell>
          <cell r="H71">
            <v>9.8259528333333353E-3</v>
          </cell>
          <cell r="I71">
            <v>8.9291134166666654E-3</v>
          </cell>
          <cell r="J71">
            <v>170.37614583333334</v>
          </cell>
          <cell r="K71">
            <v>217.03501666666668</v>
          </cell>
          <cell r="L71">
            <v>0.64616286125</v>
          </cell>
          <cell r="M71"/>
          <cell r="N71"/>
          <cell r="O71"/>
          <cell r="P71"/>
          <cell r="Q71"/>
          <cell r="R71"/>
          <cell r="S71">
            <v>2.4842754383333338E-3</v>
          </cell>
          <cell r="T71">
            <v>3.6875021666666675E-3</v>
          </cell>
          <cell r="U71">
            <v>1.1141539416666668E-3</v>
          </cell>
          <cell r="V71"/>
          <cell r="W71">
            <v>2.2593867083333338E-3</v>
          </cell>
          <cell r="X71">
            <v>1.2796826883333332</v>
          </cell>
          <cell r="Y71">
            <v>6.4448346583333323E-3</v>
          </cell>
          <cell r="Z71">
            <v>0</v>
          </cell>
        </row>
        <row r="72">
          <cell r="A72" t="str">
            <v>Start_TO_2022_43</v>
          </cell>
          <cell r="B72">
            <v>43</v>
          </cell>
          <cell r="C72">
            <v>9.783006300000002</v>
          </cell>
          <cell r="D72">
            <v>6.6840337298749983E-2</v>
          </cell>
          <cell r="E72">
            <v>0.9060970604166666</v>
          </cell>
          <cell r="F72">
            <v>1.1162367225000002E-2</v>
          </cell>
          <cell r="G72">
            <v>1.0130048279166666E-2</v>
          </cell>
          <cell r="H72">
            <v>1.1162367225000002E-2</v>
          </cell>
          <cell r="I72">
            <v>1.0130048279166666E-2</v>
          </cell>
          <cell r="J72">
            <v>172.62985416666663</v>
          </cell>
          <cell r="K72">
            <v>188.46782083333335</v>
          </cell>
          <cell r="L72">
            <v>0.75132914749999991</v>
          </cell>
          <cell r="M72"/>
          <cell r="N72"/>
          <cell r="O72"/>
          <cell r="P72"/>
          <cell r="Q72"/>
          <cell r="R72"/>
          <cell r="S72">
            <v>3.1850170854166669E-3</v>
          </cell>
          <cell r="T72">
            <v>4.2088494499999988E-3</v>
          </cell>
          <cell r="U72">
            <v>1.2617945916666661E-3</v>
          </cell>
          <cell r="V72"/>
          <cell r="W72">
            <v>2.2229166250000002E-3</v>
          </cell>
          <cell r="X72">
            <v>1.2972634283333331</v>
          </cell>
          <cell r="Y72">
            <v>6.9450296708333317E-3</v>
          </cell>
          <cell r="Z72">
            <v>0</v>
          </cell>
        </row>
        <row r="73">
          <cell r="A73" t="str">
            <v>Start_TO_2022_51</v>
          </cell>
          <cell r="B73">
            <v>51</v>
          </cell>
          <cell r="C73">
            <v>10.457282091666666</v>
          </cell>
          <cell r="D73">
            <v>8.0146761624999965E-2</v>
          </cell>
          <cell r="E73">
            <v>1.0209085991666667</v>
          </cell>
          <cell r="F73">
            <v>1.6154910750000005E-2</v>
          </cell>
          <cell r="G73">
            <v>1.4610380250000004E-2</v>
          </cell>
          <cell r="H73">
            <v>1.6154910750000005E-2</v>
          </cell>
          <cell r="I73">
            <v>1.4610380250000004E-2</v>
          </cell>
          <cell r="J73">
            <v>197.03287083333339</v>
          </cell>
          <cell r="K73">
            <v>214.80257083333342</v>
          </cell>
          <cell r="L73">
            <v>0.85579316458333343</v>
          </cell>
          <cell r="M73"/>
          <cell r="N73"/>
          <cell r="O73"/>
          <cell r="P73"/>
          <cell r="Q73"/>
          <cell r="R73"/>
          <cell r="S73">
            <v>4.842309745833333E-3</v>
          </cell>
          <cell r="T73">
            <v>6.078763791666668E-3</v>
          </cell>
          <cell r="U73">
            <v>1.6175560000000002E-3</v>
          </cell>
          <cell r="V73"/>
          <cell r="W73">
            <v>2.5365655416666661E-3</v>
          </cell>
          <cell r="X73">
            <v>1.4340670654166658</v>
          </cell>
          <cell r="Y73">
            <v>9.7680706249999999E-3</v>
          </cell>
          <cell r="Z73">
            <v>0</v>
          </cell>
        </row>
        <row r="74">
          <cell r="A74" t="str">
            <v>Start_TO_2022_52</v>
          </cell>
          <cell r="B74">
            <v>52</v>
          </cell>
          <cell r="C74">
            <v>38.156433841666662</v>
          </cell>
          <cell r="D74">
            <v>1.0984787847041668</v>
          </cell>
          <cell r="E74">
            <v>1.5353704166666671</v>
          </cell>
          <cell r="F74">
            <v>4.985271275E-2</v>
          </cell>
          <cell r="G74">
            <v>4.4262250833333343E-2</v>
          </cell>
          <cell r="H74">
            <v>4.985271275E-2</v>
          </cell>
          <cell r="I74">
            <v>4.4262250833333343E-2</v>
          </cell>
          <cell r="J74">
            <v>171.852125</v>
          </cell>
          <cell r="K74">
            <v>197.08923750000005</v>
          </cell>
          <cell r="L74">
            <v>1.4174411675</v>
          </cell>
          <cell r="M74"/>
          <cell r="N74"/>
          <cell r="O74"/>
          <cell r="P74"/>
          <cell r="Q74"/>
          <cell r="R74"/>
          <cell r="S74">
            <v>1.8913645758333337E-2</v>
          </cell>
          <cell r="T74">
            <v>1.8852242074999997E-2</v>
          </cell>
          <cell r="U74">
            <v>9.8966252916666653E-4</v>
          </cell>
          <cell r="V74"/>
          <cell r="W74">
            <v>2.2345802916666668E-3</v>
          </cell>
          <cell r="X74">
            <v>1.901802770833332</v>
          </cell>
          <cell r="Y74">
            <v>2.5348583625000004E-2</v>
          </cell>
          <cell r="Z74">
            <v>0</v>
          </cell>
        </row>
        <row r="75">
          <cell r="A75" t="str">
            <v>Start_TO_2022_53</v>
          </cell>
          <cell r="B75">
            <v>53</v>
          </cell>
          <cell r="C75">
            <v>10.095408587916667</v>
          </cell>
          <cell r="D75">
            <v>0.6861370573458333</v>
          </cell>
          <cell r="E75">
            <v>1.1360223041666664</v>
          </cell>
          <cell r="F75">
            <v>2.4245216916666659E-2</v>
          </cell>
          <cell r="G75">
            <v>2.1650533958333325E-2</v>
          </cell>
          <cell r="H75">
            <v>2.4245216916666659E-2</v>
          </cell>
          <cell r="I75">
            <v>2.1650533958333325E-2</v>
          </cell>
          <cell r="J75">
            <v>159.69426249999998</v>
          </cell>
          <cell r="K75">
            <v>179.96347083333328</v>
          </cell>
          <cell r="L75">
            <v>0.97705567875000032</v>
          </cell>
          <cell r="M75"/>
          <cell r="N75"/>
          <cell r="O75"/>
          <cell r="P75"/>
          <cell r="Q75"/>
          <cell r="R75"/>
          <cell r="S75">
            <v>8.5803128333333343E-3</v>
          </cell>
          <cell r="T75">
            <v>9.1179938916666689E-3</v>
          </cell>
          <cell r="U75">
            <v>1.1563087291666674E-3</v>
          </cell>
          <cell r="V75"/>
          <cell r="W75">
            <v>2.0578442083333333E-3</v>
          </cell>
          <cell r="X75">
            <v>1.5425730433333342</v>
          </cell>
          <cell r="Y75">
            <v>1.3070224333333332E-2</v>
          </cell>
          <cell r="Z75">
            <v>0</v>
          </cell>
        </row>
        <row r="76">
          <cell r="A76" t="str">
            <v>Start_TO_2022_54</v>
          </cell>
          <cell r="B76">
            <v>54</v>
          </cell>
          <cell r="C76">
            <v>206.17574355833332</v>
          </cell>
          <cell r="D76">
            <v>3.9937731215416661</v>
          </cell>
          <cell r="E76">
            <v>8.2431390083333369</v>
          </cell>
          <cell r="F76">
            <v>0.46714989083333336</v>
          </cell>
          <cell r="G76">
            <v>0.41359988499999994</v>
          </cell>
          <cell r="H76">
            <v>0.46714989083333336</v>
          </cell>
          <cell r="I76">
            <v>0.41359988499999994</v>
          </cell>
          <cell r="J76">
            <v>456.91183333333333</v>
          </cell>
          <cell r="K76">
            <v>531.89145833333339</v>
          </cell>
          <cell r="L76">
            <v>8.0040499583333311</v>
          </cell>
          <cell r="M76"/>
          <cell r="N76"/>
          <cell r="O76"/>
          <cell r="P76"/>
          <cell r="Q76"/>
          <cell r="R76"/>
          <cell r="S76">
            <v>0.18321846170833331</v>
          </cell>
          <cell r="T76">
            <v>0.17729849666666667</v>
          </cell>
          <cell r="U76">
            <v>2.5444483875000003E-3</v>
          </cell>
          <cell r="V76"/>
          <cell r="W76">
            <v>5.991566250000001E-3</v>
          </cell>
          <cell r="X76">
            <v>8.9180882875000034</v>
          </cell>
          <cell r="Y76">
            <v>0.23038132791666663</v>
          </cell>
          <cell r="Z76">
            <v>0</v>
          </cell>
        </row>
        <row r="77">
          <cell r="A77" t="str">
            <v>Start_TO_2022_61</v>
          </cell>
          <cell r="B77">
            <v>61</v>
          </cell>
          <cell r="C77">
            <v>5.4449647458333326</v>
          </cell>
          <cell r="D77">
            <v>3.7606691708125007E-4</v>
          </cell>
          <cell r="E77">
            <v>0.83403214541666648</v>
          </cell>
          <cell r="F77">
            <v>7.361165916666663E-3</v>
          </cell>
          <cell r="G77">
            <v>6.7704843541666676E-3</v>
          </cell>
          <cell r="H77">
            <v>7.361165916666663E-3</v>
          </cell>
          <cell r="I77">
            <v>6.7704843541666676E-3</v>
          </cell>
          <cell r="J77">
            <v>148.89970416666668</v>
          </cell>
          <cell r="K77">
            <v>163.44580416666668</v>
          </cell>
          <cell r="L77">
            <v>0.68218336791666667</v>
          </cell>
          <cell r="M77"/>
          <cell r="N77"/>
          <cell r="O77"/>
          <cell r="P77"/>
          <cell r="Q77"/>
          <cell r="R77"/>
          <cell r="S77">
            <v>1.6882389475E-3</v>
          </cell>
          <cell r="T77">
            <v>2.8020595208333322E-3</v>
          </cell>
          <cell r="U77">
            <v>1.1956551791666666E-3</v>
          </cell>
          <cell r="V77"/>
          <cell r="W77">
            <v>1.9159388333333336E-3</v>
          </cell>
          <cell r="X77">
            <v>1.2035201091666665</v>
          </cell>
          <cell r="Y77">
            <v>5.0822474208333333E-3</v>
          </cell>
          <cell r="Z77">
            <v>0</v>
          </cell>
        </row>
        <row r="78">
          <cell r="A78" t="str">
            <v>Start_TO_2022_62</v>
          </cell>
          <cell r="B78">
            <v>62</v>
          </cell>
          <cell r="C78">
            <v>6.1774733112500009</v>
          </cell>
          <cell r="D78">
            <v>0</v>
          </cell>
          <cell r="E78">
            <v>0.84718928541666594</v>
          </cell>
          <cell r="F78">
            <v>6.9318179583333335E-3</v>
          </cell>
          <cell r="G78">
            <v>6.3772533750000018E-3</v>
          </cell>
          <cell r="H78">
            <v>6.9318179583333335E-3</v>
          </cell>
          <cell r="I78">
            <v>6.3772533750000018E-3</v>
          </cell>
          <cell r="J78">
            <v>167.45544166666664</v>
          </cell>
          <cell r="K78">
            <v>182.20900000000003</v>
          </cell>
          <cell r="L78">
            <v>0.69283998416666659</v>
          </cell>
          <cell r="M78"/>
          <cell r="N78"/>
          <cell r="O78"/>
          <cell r="P78"/>
          <cell r="Q78"/>
          <cell r="R78"/>
          <cell r="S78">
            <v>1.5820328724999999E-3</v>
          </cell>
          <cell r="T78">
            <v>2.6389086666666669E-3</v>
          </cell>
          <cell r="U78">
            <v>1.1330483708333337E-3</v>
          </cell>
          <cell r="V78"/>
          <cell r="W78">
            <v>2.1546927916666664E-3</v>
          </cell>
          <cell r="X78">
            <v>1.2227393479166666</v>
          </cell>
          <cell r="Y78">
            <v>4.7952196666666653E-3</v>
          </cell>
          <cell r="Z78">
            <v>0</v>
          </cell>
        </row>
        <row r="79">
          <cell r="A79" t="str">
            <v>Start_WE_2022_we2022w</v>
          </cell>
          <cell r="B79" t="str">
            <v>we2022w</v>
          </cell>
          <cell r="C79">
            <v>370.12567942333334</v>
          </cell>
          <cell r="D79">
            <v>9.4175069133913567</v>
          </cell>
          <cell r="E79">
            <v>25.122353969166671</v>
          </cell>
          <cell r="F79">
            <v>0.82242074827499978</v>
          </cell>
          <cell r="G79">
            <v>0.72991518503749975</v>
          </cell>
          <cell r="H79">
            <v>0.82242074827499978</v>
          </cell>
          <cell r="I79">
            <v>0.72991518503749975</v>
          </cell>
          <cell r="J79">
            <v>2800.2710416666664</v>
          </cell>
          <cell r="K79">
            <v>3100.182991666667</v>
          </cell>
          <cell r="L79">
            <v>23.601663744999996</v>
          </cell>
          <cell r="M79"/>
          <cell r="N79"/>
          <cell r="O79"/>
          <cell r="P79"/>
          <cell r="Q79"/>
          <cell r="R79"/>
          <cell r="S79">
            <v>0.31345668547958327</v>
          </cell>
          <cell r="T79">
            <v>0.31129821134583341</v>
          </cell>
          <cell r="U79">
            <v>1.4178614940000001E-2</v>
          </cell>
          <cell r="V79"/>
          <cell r="W79">
            <v>3.6536565999999999E-2</v>
          </cell>
          <cell r="X79">
            <v>29.321976210000003</v>
          </cell>
          <cell r="Y79">
            <v>0.41645861888749991</v>
          </cell>
          <cell r="Z79">
            <v>0</v>
          </cell>
        </row>
        <row r="80">
          <cell r="A80" t="str">
            <v>Start_WE_2022_11</v>
          </cell>
          <cell r="B80">
            <v>11</v>
          </cell>
          <cell r="C80">
            <v>21.219183333333334</v>
          </cell>
          <cell r="D80">
            <v>0.45374895833333334</v>
          </cell>
          <cell r="E80">
            <v>2.69651</v>
          </cell>
          <cell r="F80">
            <v>2.3960024999999999E-2</v>
          </cell>
          <cell r="G80">
            <v>2.1195516666666664E-2</v>
          </cell>
          <cell r="H80">
            <v>2.3960024999999999E-2</v>
          </cell>
          <cell r="I80">
            <v>2.1195516666666664E-2</v>
          </cell>
          <cell r="J80">
            <v>205.71562500000002</v>
          </cell>
          <cell r="K80">
            <v>214.05925000000002</v>
          </cell>
          <cell r="L80">
            <v>2.6693608333333327</v>
          </cell>
          <cell r="M80"/>
          <cell r="N80"/>
          <cell r="O80"/>
          <cell r="P80"/>
          <cell r="Q80"/>
          <cell r="R80"/>
          <cell r="S80">
            <v>9.4574191666666665E-3</v>
          </cell>
          <cell r="T80">
            <v>9.0608887500000009E-3</v>
          </cell>
          <cell r="U80">
            <v>1.1720770833333332E-4</v>
          </cell>
          <cell r="V80"/>
          <cell r="W80">
            <v>2.713090416666666E-3</v>
          </cell>
          <cell r="X80">
            <v>2.7729858333333333</v>
          </cell>
          <cell r="Y80">
            <v>1.1738086666666668E-2</v>
          </cell>
          <cell r="Z80">
            <v>0</v>
          </cell>
        </row>
        <row r="81">
          <cell r="A81" t="str">
            <v>Start_WE_2022_21</v>
          </cell>
          <cell r="B81">
            <v>21</v>
          </cell>
          <cell r="C81">
            <v>20.037691789166672</v>
          </cell>
          <cell r="D81">
            <v>0.78866059377499964</v>
          </cell>
          <cell r="E81">
            <v>2.3152873291666674</v>
          </cell>
          <cell r="F81">
            <v>7.9282307583333336E-2</v>
          </cell>
          <cell r="G81">
            <v>7.0136766124999986E-2</v>
          </cell>
          <cell r="H81">
            <v>7.9282307583333336E-2</v>
          </cell>
          <cell r="I81">
            <v>7.0136766124999986E-2</v>
          </cell>
          <cell r="J81">
            <v>224.85991666666658</v>
          </cell>
          <cell r="K81">
            <v>237.02474999999993</v>
          </cell>
          <cell r="L81">
            <v>2.2938193083333331</v>
          </cell>
          <cell r="M81"/>
          <cell r="N81"/>
          <cell r="O81"/>
          <cell r="P81"/>
          <cell r="Q81"/>
          <cell r="R81"/>
          <cell r="S81">
            <v>3.1300077333333322E-2</v>
          </cell>
          <cell r="T81">
            <v>2.9973221708333327E-2</v>
          </cell>
          <cell r="U81">
            <v>3.9441554875000009E-4</v>
          </cell>
          <cell r="V81"/>
          <cell r="W81">
            <v>2.9654370833333333E-3</v>
          </cell>
          <cell r="X81">
            <v>2.3862131791666665</v>
          </cell>
          <cell r="Y81">
            <v>3.8836705375000009E-2</v>
          </cell>
          <cell r="Z81">
            <v>0</v>
          </cell>
        </row>
        <row r="82">
          <cell r="A82" t="str">
            <v>Start_WE_2022_31</v>
          </cell>
          <cell r="B82">
            <v>31</v>
          </cell>
          <cell r="C82">
            <v>24.531608706666663</v>
          </cell>
          <cell r="D82">
            <v>1.2713633724791664</v>
          </cell>
          <cell r="E82">
            <v>2.7564228333333323</v>
          </cell>
          <cell r="F82">
            <v>0.12379638904166662</v>
          </cell>
          <cell r="G82">
            <v>0.10951895937499999</v>
          </cell>
          <cell r="H82">
            <v>0.12379638904166662</v>
          </cell>
          <cell r="I82">
            <v>0.10951895937499999</v>
          </cell>
          <cell r="J82">
            <v>260.57229166666667</v>
          </cell>
          <cell r="K82">
            <v>283.60683333333338</v>
          </cell>
          <cell r="L82">
            <v>2.7223542791666664</v>
          </cell>
          <cell r="M82"/>
          <cell r="N82"/>
          <cell r="O82"/>
          <cell r="P82"/>
          <cell r="Q82"/>
          <cell r="R82"/>
          <cell r="S82">
            <v>4.8870292708333346E-2</v>
          </cell>
          <cell r="T82">
            <v>4.681531562500002E-2</v>
          </cell>
          <cell r="U82">
            <v>6.0155751291666667E-4</v>
          </cell>
          <cell r="V82"/>
          <cell r="W82">
            <v>3.4363795833333333E-3</v>
          </cell>
          <cell r="X82">
            <v>2.8737948250000009</v>
          </cell>
          <cell r="Y82">
            <v>6.0648720999999996E-2</v>
          </cell>
          <cell r="Z82">
            <v>0</v>
          </cell>
        </row>
        <row r="83">
          <cell r="A83" t="str">
            <v>Start_WE_2022_32</v>
          </cell>
          <cell r="B83">
            <v>32</v>
          </cell>
          <cell r="C83">
            <v>25.211164353750004</v>
          </cell>
          <cell r="D83">
            <v>1.3237994142166667</v>
          </cell>
          <cell r="E83">
            <v>2.7551452666666676</v>
          </cell>
          <cell r="F83">
            <v>0.12171387854166667</v>
          </cell>
          <cell r="G83">
            <v>0.10769151066666667</v>
          </cell>
          <cell r="H83">
            <v>0.12171387854166667</v>
          </cell>
          <cell r="I83">
            <v>0.10769151066666667</v>
          </cell>
          <cell r="J83">
            <v>258.61945833333334</v>
          </cell>
          <cell r="K83">
            <v>282.40100000000007</v>
          </cell>
          <cell r="L83">
            <v>2.712724279166665</v>
          </cell>
          <cell r="M83"/>
          <cell r="N83"/>
          <cell r="O83"/>
          <cell r="P83"/>
          <cell r="Q83"/>
          <cell r="R83"/>
          <cell r="S83">
            <v>4.8030016374999984E-2</v>
          </cell>
          <cell r="T83">
            <v>4.5985950000000005E-2</v>
          </cell>
          <cell r="U83">
            <v>6.6598142000000001E-4</v>
          </cell>
          <cell r="V83"/>
          <cell r="W83">
            <v>3.4085833333333329E-3</v>
          </cell>
          <cell r="X83">
            <v>2.8860194958333332</v>
          </cell>
          <cell r="Y83">
            <v>5.9661419041666663E-2</v>
          </cell>
          <cell r="Z83">
            <v>0</v>
          </cell>
        </row>
        <row r="84">
          <cell r="A84" t="str">
            <v>Start_WE_2022_41</v>
          </cell>
          <cell r="B84">
            <v>41</v>
          </cell>
          <cell r="C84">
            <v>6.9524733999999988</v>
          </cell>
          <cell r="D84">
            <v>0.29415234789583322</v>
          </cell>
          <cell r="E84">
            <v>0.92155422125000008</v>
          </cell>
          <cell r="F84">
            <v>9.5434561666666671E-3</v>
          </cell>
          <cell r="G84">
            <v>8.7799529583333317E-3</v>
          </cell>
          <cell r="H84">
            <v>9.5434561666666671E-3</v>
          </cell>
          <cell r="I84">
            <v>8.7799529583333317E-3</v>
          </cell>
          <cell r="J84">
            <v>218.18690833333332</v>
          </cell>
          <cell r="K84">
            <v>234.51183333333336</v>
          </cell>
          <cell r="L84">
            <v>0.75178960708333331</v>
          </cell>
          <cell r="M84"/>
          <cell r="N84"/>
          <cell r="O84"/>
          <cell r="P84"/>
          <cell r="Q84"/>
          <cell r="R84"/>
          <cell r="S84">
            <v>2.156479062500001E-3</v>
          </cell>
          <cell r="T84">
            <v>3.5979724583333323E-3</v>
          </cell>
          <cell r="U84">
            <v>1.631188875E-3</v>
          </cell>
          <cell r="V84"/>
          <cell r="W84">
            <v>2.8074662499999996E-3</v>
          </cell>
          <cell r="X84">
            <v>1.3445371191666666</v>
          </cell>
          <cell r="Y84">
            <v>6.6234734166666686E-3</v>
          </cell>
          <cell r="Z84">
            <v>0</v>
          </cell>
        </row>
        <row r="85">
          <cell r="A85" t="str">
            <v>Start_WE_2022_42</v>
          </cell>
          <cell r="B85">
            <v>42</v>
          </cell>
          <cell r="C85">
            <v>10.428291256666672</v>
          </cell>
          <cell r="D85">
            <v>2.3908452132791663E-2</v>
          </cell>
          <cell r="E85">
            <v>0.7733065883333331</v>
          </cell>
          <cell r="F85">
            <v>9.7870744041666652E-3</v>
          </cell>
          <cell r="G85">
            <v>8.8947191499999991E-3</v>
          </cell>
          <cell r="H85">
            <v>9.7870744041666652E-3</v>
          </cell>
          <cell r="I85">
            <v>8.8947191499999991E-3</v>
          </cell>
          <cell r="J85">
            <v>169.89101249999999</v>
          </cell>
          <cell r="K85">
            <v>216.45091250000007</v>
          </cell>
          <cell r="L85">
            <v>0.64195984249999993</v>
          </cell>
          <cell r="M85"/>
          <cell r="N85"/>
          <cell r="O85"/>
          <cell r="P85"/>
          <cell r="Q85"/>
          <cell r="R85"/>
          <cell r="S85">
            <v>2.4689252354166673E-3</v>
          </cell>
          <cell r="T85">
            <v>3.6727953708333302E-3</v>
          </cell>
          <cell r="U85">
            <v>1.1139700833333332E-3</v>
          </cell>
          <cell r="V85"/>
          <cell r="W85">
            <v>2.2529563333333331E-3</v>
          </cell>
          <cell r="X85">
            <v>1.2715036700000002</v>
          </cell>
          <cell r="Y85">
            <v>6.4257952083333339E-3</v>
          </cell>
          <cell r="Z85">
            <v>0</v>
          </cell>
        </row>
        <row r="86">
          <cell r="A86" t="str">
            <v>Start_WE_2022_43</v>
          </cell>
          <cell r="B86">
            <v>43</v>
          </cell>
          <cell r="C86">
            <v>9.778471020833333</v>
          </cell>
          <cell r="D86">
            <v>6.6789410262916668E-2</v>
          </cell>
          <cell r="E86">
            <v>0.89983811250000001</v>
          </cell>
          <cell r="F86">
            <v>1.1083594412499996E-2</v>
          </cell>
          <cell r="G86">
            <v>1.0060359783333335E-2</v>
          </cell>
          <cell r="H86">
            <v>1.1083594412499996E-2</v>
          </cell>
          <cell r="I86">
            <v>1.0060359783333335E-2</v>
          </cell>
          <cell r="J86">
            <v>171.97910833333333</v>
          </cell>
          <cell r="K86">
            <v>187.72264166666673</v>
          </cell>
          <cell r="L86">
            <v>0.74613353333333354</v>
          </cell>
          <cell r="M86"/>
          <cell r="N86"/>
          <cell r="O86"/>
          <cell r="P86"/>
          <cell r="Q86"/>
          <cell r="R86"/>
          <cell r="S86">
            <v>3.153887167083333E-3</v>
          </cell>
          <cell r="T86">
            <v>4.179023483333333E-3</v>
          </cell>
          <cell r="U86">
            <v>1.2614893249999995E-3</v>
          </cell>
          <cell r="V86"/>
          <cell r="W86">
            <v>2.2145332083333331E-3</v>
          </cell>
          <cell r="X86">
            <v>1.2882985733333334</v>
          </cell>
          <cell r="Y86">
            <v>6.906472054166668E-3</v>
          </cell>
          <cell r="Z86">
            <v>0</v>
          </cell>
        </row>
        <row r="87">
          <cell r="A87" t="str">
            <v>Start_WE_2022_51</v>
          </cell>
          <cell r="B87">
            <v>51</v>
          </cell>
          <cell r="C87">
            <v>10.449201633333333</v>
          </cell>
          <cell r="D87">
            <v>8.0096897129583303E-2</v>
          </cell>
          <cell r="E87">
            <v>1.0133797504166664</v>
          </cell>
          <cell r="F87">
            <v>1.6001821499999996E-2</v>
          </cell>
          <cell r="G87">
            <v>1.4474960166666662E-2</v>
          </cell>
          <cell r="H87">
            <v>1.6001821499999996E-2</v>
          </cell>
          <cell r="I87">
            <v>1.4474960166666662E-2</v>
          </cell>
          <cell r="J87">
            <v>196.07341249999999</v>
          </cell>
          <cell r="K87">
            <v>213.73311249999992</v>
          </cell>
          <cell r="L87">
            <v>0.84951706500000024</v>
          </cell>
          <cell r="M87"/>
          <cell r="N87"/>
          <cell r="O87"/>
          <cell r="P87"/>
          <cell r="Q87"/>
          <cell r="R87"/>
          <cell r="S87">
            <v>4.7817943916666685E-3</v>
          </cell>
          <cell r="T87">
            <v>6.0207750000000016E-3</v>
          </cell>
          <cell r="U87">
            <v>1.6170096666666669E-3</v>
          </cell>
          <cell r="V87"/>
          <cell r="W87">
            <v>2.5242104583333325E-3</v>
          </cell>
          <cell r="X87">
            <v>1.4233896774999992</v>
          </cell>
          <cell r="Y87">
            <v>9.6931645833333319E-3</v>
          </cell>
          <cell r="Z87">
            <v>0</v>
          </cell>
        </row>
        <row r="88">
          <cell r="A88" t="str">
            <v>Start_WE_2022_52</v>
          </cell>
          <cell r="B88">
            <v>52</v>
          </cell>
          <cell r="C88">
            <v>38.076067066666674</v>
          </cell>
          <cell r="D88">
            <v>1.0973283221375001</v>
          </cell>
          <cell r="E88">
            <v>1.5205436166666673</v>
          </cell>
          <cell r="F88">
            <v>4.885352387500002E-2</v>
          </cell>
          <cell r="G88">
            <v>4.337832375000001E-2</v>
          </cell>
          <cell r="H88">
            <v>4.885352387500002E-2</v>
          </cell>
          <cell r="I88">
            <v>4.337832375000001E-2</v>
          </cell>
          <cell r="J88">
            <v>170.98299166666666</v>
          </cell>
          <cell r="K88">
            <v>196.11365416666672</v>
          </cell>
          <cell r="L88">
            <v>1.4034568583333336</v>
          </cell>
          <cell r="M88"/>
          <cell r="N88"/>
          <cell r="O88"/>
          <cell r="P88"/>
          <cell r="Q88"/>
          <cell r="R88"/>
          <cell r="S88">
            <v>1.8519035695833332E-2</v>
          </cell>
          <cell r="T88">
            <v>1.8474184795833345E-2</v>
          </cell>
          <cell r="U88">
            <v>9.8523260416666695E-4</v>
          </cell>
          <cell r="V88"/>
          <cell r="W88">
            <v>2.2232562916666659E-3</v>
          </cell>
          <cell r="X88">
            <v>1.8835359291666671</v>
          </cell>
          <cell r="Y88">
            <v>2.4859280375000011E-2</v>
          </cell>
          <cell r="Z88">
            <v>0</v>
          </cell>
        </row>
        <row r="89">
          <cell r="A89" t="str">
            <v>Start_WE_2022_53</v>
          </cell>
          <cell r="B89">
            <v>53</v>
          </cell>
          <cell r="C89">
            <v>10.068558389583336</v>
          </cell>
          <cell r="D89">
            <v>0.68600042691250007</v>
          </cell>
          <cell r="E89">
            <v>1.1260607537499998</v>
          </cell>
          <cell r="F89">
            <v>2.3738228375000007E-2</v>
          </cell>
          <cell r="G89">
            <v>2.1202065208333329E-2</v>
          </cell>
          <cell r="H89">
            <v>2.3738228375000007E-2</v>
          </cell>
          <cell r="I89">
            <v>2.1202065208333329E-2</v>
          </cell>
          <cell r="J89">
            <v>158.49955416666668</v>
          </cell>
          <cell r="K89">
            <v>178.64448750000005</v>
          </cell>
          <cell r="L89">
            <v>0.96849280333333299</v>
          </cell>
          <cell r="M89"/>
          <cell r="N89"/>
          <cell r="O89"/>
          <cell r="P89"/>
          <cell r="Q89"/>
          <cell r="R89"/>
          <cell r="S89">
            <v>8.3798909833333341E-3</v>
          </cell>
          <cell r="T89">
            <v>8.925983087499997E-3</v>
          </cell>
          <cell r="U89">
            <v>1.1545072916666667E-3</v>
          </cell>
          <cell r="V89"/>
          <cell r="W89">
            <v>2.0424413750000001E-3</v>
          </cell>
          <cell r="X89">
            <v>1.5290368241666668</v>
          </cell>
          <cell r="Y89">
            <v>1.2822165583333331E-2</v>
          </cell>
          <cell r="Z89">
            <v>0</v>
          </cell>
        </row>
        <row r="90">
          <cell r="A90" t="str">
            <v>Start_WE_2022_54</v>
          </cell>
          <cell r="B90">
            <v>54</v>
          </cell>
          <cell r="C90">
            <v>181.75057377916661</v>
          </cell>
          <cell r="D90">
            <v>3.3312828850416665</v>
          </cell>
          <cell r="E90">
            <v>6.6774393958333356</v>
          </cell>
          <cell r="F90">
            <v>0.34036862958333325</v>
          </cell>
          <cell r="G90">
            <v>0.30143534083333318</v>
          </cell>
          <cell r="H90">
            <v>0.34036862958333325</v>
          </cell>
          <cell r="I90">
            <v>0.30143534083333318</v>
          </cell>
          <cell r="J90">
            <v>450.62237499999986</v>
          </cell>
          <cell r="K90">
            <v>512.57062499999995</v>
          </cell>
          <cell r="L90">
            <v>6.4787723250000013</v>
          </cell>
          <cell r="M90"/>
          <cell r="N90"/>
          <cell r="O90"/>
          <cell r="P90"/>
          <cell r="Q90"/>
          <cell r="R90"/>
          <cell r="S90">
            <v>0.13306905537499999</v>
          </cell>
          <cell r="T90">
            <v>0.12915157387500001</v>
          </cell>
          <cell r="U90">
            <v>2.307355291666667E-3</v>
          </cell>
          <cell r="V90"/>
          <cell r="W90">
            <v>5.9044291666666684E-3</v>
          </cell>
          <cell r="X90">
            <v>7.2571179708333347</v>
          </cell>
          <cell r="Y90">
            <v>0.16836644416666668</v>
          </cell>
          <cell r="Z90">
            <v>0</v>
          </cell>
        </row>
        <row r="91">
          <cell r="A91" t="str">
            <v>Start_WE_2022_61</v>
          </cell>
          <cell r="B91">
            <v>61</v>
          </cell>
          <cell r="C91">
            <v>5.4449213870833297</v>
          </cell>
          <cell r="D91">
            <v>3.7583307439833347E-4</v>
          </cell>
          <cell r="E91">
            <v>0.82744975333333404</v>
          </cell>
          <cell r="F91">
            <v>7.3600014583333354E-3</v>
          </cell>
          <cell r="G91">
            <v>6.7694569791666654E-3</v>
          </cell>
          <cell r="H91">
            <v>7.3600014583333354E-3</v>
          </cell>
          <cell r="I91">
            <v>6.7694569791666654E-3</v>
          </cell>
          <cell r="J91">
            <v>148.08682916666666</v>
          </cell>
          <cell r="K91">
            <v>162.53025416666662</v>
          </cell>
          <cell r="L91">
            <v>0.67679973250000014</v>
          </cell>
          <cell r="M91"/>
          <cell r="N91"/>
          <cell r="O91"/>
          <cell r="P91"/>
          <cell r="Q91"/>
          <cell r="R91"/>
          <cell r="S91">
            <v>1.6877792379166674E-3</v>
          </cell>
          <cell r="T91">
            <v>2.8016180666666679E-3</v>
          </cell>
          <cell r="U91">
            <v>1.1956512833333334E-3</v>
          </cell>
          <cell r="V91"/>
          <cell r="W91">
            <v>1.9054805416666664E-3</v>
          </cell>
          <cell r="X91">
            <v>1.1940210379166669</v>
          </cell>
          <cell r="Y91">
            <v>5.0816709999999977E-3</v>
          </cell>
          <cell r="Z91">
            <v>0</v>
          </cell>
        </row>
        <row r="92">
          <cell r="A92" t="str">
            <v>Start_WE_2022_62</v>
          </cell>
          <cell r="B92">
            <v>62</v>
          </cell>
          <cell r="C92">
            <v>6.1774733070833356</v>
          </cell>
          <cell r="D92">
            <v>0</v>
          </cell>
          <cell r="E92">
            <v>0.83941634791666664</v>
          </cell>
          <cell r="F92">
            <v>6.9318183333333333E-3</v>
          </cell>
          <cell r="G92">
            <v>6.3772533750000018E-3</v>
          </cell>
          <cell r="H92">
            <v>6.9318183333333333E-3</v>
          </cell>
          <cell r="I92">
            <v>6.3772533750000018E-3</v>
          </cell>
          <cell r="J92">
            <v>166.18155833333336</v>
          </cell>
          <cell r="K92">
            <v>180.8136375</v>
          </cell>
          <cell r="L92">
            <v>0.68648327791666663</v>
          </cell>
          <cell r="M92"/>
          <cell r="N92"/>
          <cell r="O92"/>
          <cell r="P92"/>
          <cell r="Q92"/>
          <cell r="R92"/>
          <cell r="S92">
            <v>1.5820327475E-3</v>
          </cell>
          <cell r="T92">
            <v>2.638909125E-3</v>
          </cell>
          <cell r="U92">
            <v>1.133048329166667E-3</v>
          </cell>
          <cell r="V92"/>
          <cell r="W92">
            <v>2.1383019583333333E-3</v>
          </cell>
          <cell r="X92">
            <v>1.2115220745833331</v>
          </cell>
          <cell r="Y92">
            <v>4.7952204166666658E-3</v>
          </cell>
          <cell r="Z92">
            <v>0</v>
          </cell>
        </row>
        <row r="93">
          <cell r="A93" t="str">
            <v>Start_BE_2022_Grand Total</v>
          </cell>
          <cell r="B93" t="str">
            <v>Grand Total</v>
          </cell>
          <cell r="C93">
            <v>1880.362980652083</v>
          </cell>
          <cell r="D93">
            <v>48.62359950628538</v>
          </cell>
          <cell r="E93">
            <v>128.56389047791666</v>
          </cell>
          <cell r="F93">
            <v>4.1860069358333334</v>
          </cell>
          <cell r="G93">
            <v>3.7150086001374985</v>
          </cell>
          <cell r="H93">
            <v>4.1860069358333334</v>
          </cell>
          <cell r="I93">
            <v>3.7150086001374985</v>
          </cell>
          <cell r="J93">
            <v>13940.931129166665</v>
          </cell>
          <cell r="K93">
            <v>15454.403962499999</v>
          </cell>
          <cell r="L93">
            <v>120.90128688875002</v>
          </cell>
          <cell r="M93"/>
          <cell r="N93"/>
          <cell r="O93"/>
          <cell r="P93"/>
          <cell r="Q93"/>
          <cell r="R93"/>
          <cell r="S93">
            <v>1.5964320213533334</v>
          </cell>
          <cell r="T93">
            <v>1.5847876064208337</v>
          </cell>
          <cell r="U93">
            <v>7.0787804215E-2</v>
          </cell>
          <cell r="V93"/>
          <cell r="W93">
            <v>0.18189680854166668</v>
          </cell>
          <cell r="X93">
            <v>149.58417094375</v>
          </cell>
          <cell r="Y93">
            <v>2.1185765293416683</v>
          </cell>
          <cell r="Z93">
            <v>0</v>
          </cell>
        </row>
        <row r="94">
          <cell r="A94"/>
          <cell r="B94"/>
          <cell r="C94"/>
          <cell r="D94"/>
          <cell r="E94"/>
          <cell r="F94">
            <v>0</v>
          </cell>
          <cell r="G94">
            <v>0</v>
          </cell>
          <cell r="H94"/>
          <cell r="I94"/>
          <cell r="J94"/>
          <cell r="K94"/>
          <cell r="L94"/>
          <cell r="M94"/>
          <cell r="N94"/>
          <cell r="O94"/>
          <cell r="P94"/>
          <cell r="Q94"/>
          <cell r="R94"/>
          <cell r="S94"/>
          <cell r="T94"/>
          <cell r="U94"/>
          <cell r="V94"/>
          <cell r="W94"/>
          <cell r="X94"/>
          <cell r="Y94"/>
          <cell r="Z94"/>
        </row>
        <row r="95">
          <cell r="A95"/>
          <cell r="B95"/>
          <cell r="C95" t="str">
            <v>CO</v>
          </cell>
          <cell r="D95" t="str">
            <v>Nox</v>
          </cell>
          <cell r="E95" t="str">
            <v>VOC</v>
          </cell>
          <cell r="F95" t="str">
            <v>PM10 Exhaust, Brake, Tire</v>
          </cell>
          <cell r="G95" t="str">
            <v>PM2.5 Exhaust, Brake, Tire</v>
          </cell>
          <cell r="H95" t="str">
            <v>PM10_Total_Exh</v>
          </cell>
          <cell r="I95" t="str">
            <v>PM2.5_Total_Exh</v>
          </cell>
          <cell r="J95" t="str">
            <v>Atmospheric CO2</v>
          </cell>
          <cell r="K95" t="str">
            <v>CO2 Equivalent</v>
          </cell>
          <cell r="L95" t="str">
            <v>nonMethaneHC</v>
          </cell>
          <cell r="M95" t="str">
            <v>PM10_Brk</v>
          </cell>
          <cell r="N95"/>
          <cell r="O95"/>
          <cell r="P95"/>
          <cell r="Q95" t="str">
            <v>PM10_Tire</v>
          </cell>
          <cell r="R95" t="str">
            <v>PM2.5_Brk</v>
          </cell>
          <cell r="S95" t="str">
            <v>PM2.5_EC</v>
          </cell>
          <cell r="T95" t="str">
            <v>PM2.5_OC</v>
          </cell>
          <cell r="U95" t="str">
            <v>PM2.5_SO4</v>
          </cell>
          <cell r="V95" t="str">
            <v>PM2.5_Tire</v>
          </cell>
          <cell r="W95" t="str">
            <v>TotalEnergy</v>
          </cell>
          <cell r="X95" t="str">
            <v>TotalHC</v>
          </cell>
          <cell r="Y95" t="str">
            <v>NonECPM</v>
          </cell>
          <cell r="Z95" t="str">
            <v>H2O aerosol</v>
          </cell>
        </row>
        <row r="96">
          <cell r="A96"/>
          <cell r="B96"/>
          <cell r="C96"/>
          <cell r="D96"/>
          <cell r="E96"/>
          <cell r="F96"/>
          <cell r="G96"/>
          <cell r="H96"/>
          <cell r="I96"/>
          <cell r="J96"/>
          <cell r="K96"/>
          <cell r="L96"/>
          <cell r="M96"/>
          <cell r="N96"/>
          <cell r="O96"/>
          <cell r="P96"/>
          <cell r="Q96"/>
          <cell r="R96"/>
          <cell r="S96"/>
          <cell r="T96"/>
          <cell r="U96"/>
          <cell r="V96"/>
          <cell r="W96"/>
          <cell r="X96"/>
          <cell r="Y96"/>
          <cell r="Z96"/>
        </row>
        <row r="97">
          <cell r="A97"/>
          <cell r="B97"/>
          <cell r="C97"/>
          <cell r="D97"/>
          <cell r="E97"/>
          <cell r="F97"/>
          <cell r="G97"/>
          <cell r="H97"/>
          <cell r="I97"/>
          <cell r="J97"/>
          <cell r="K97"/>
          <cell r="L97"/>
          <cell r="M97"/>
          <cell r="N97"/>
          <cell r="O97"/>
          <cell r="P97"/>
          <cell r="Q97"/>
          <cell r="R97"/>
          <cell r="S97"/>
          <cell r="T97"/>
          <cell r="U97"/>
          <cell r="V97"/>
          <cell r="W97"/>
          <cell r="X97"/>
          <cell r="Y97"/>
          <cell r="Z97"/>
        </row>
        <row r="98">
          <cell r="A98"/>
          <cell r="B98" t="str">
            <v>IDLE RATES - All Vehicles</v>
          </cell>
          <cell r="C98"/>
          <cell r="D98"/>
          <cell r="E98"/>
          <cell r="F98"/>
          <cell r="G98"/>
          <cell r="H98"/>
          <cell r="I98"/>
          <cell r="J98"/>
          <cell r="K98"/>
          <cell r="L98"/>
          <cell r="M98"/>
          <cell r="N98"/>
          <cell r="O98"/>
          <cell r="P98"/>
          <cell r="Q98"/>
          <cell r="R98"/>
          <cell r="S98"/>
          <cell r="T98"/>
          <cell r="U98"/>
          <cell r="V98"/>
          <cell r="W98"/>
          <cell r="X98" t="str">
            <v>Excludes Starts, Refueling, Extended Idle</v>
          </cell>
          <cell r="Y98"/>
          <cell r="Z98"/>
        </row>
        <row r="99">
          <cell r="A99"/>
          <cell r="B99" t="str">
            <v>Row Labels</v>
          </cell>
          <cell r="C99">
            <v>2</v>
          </cell>
          <cell r="D99">
            <v>3</v>
          </cell>
          <cell r="E99">
            <v>87</v>
          </cell>
          <cell r="F99"/>
          <cell r="G99"/>
          <cell r="H99">
            <v>100</v>
          </cell>
          <cell r="I99">
            <v>110</v>
          </cell>
          <cell r="J99">
            <v>90</v>
          </cell>
          <cell r="K99">
            <v>98</v>
          </cell>
          <cell r="L99">
            <v>79</v>
          </cell>
          <cell r="M99">
            <v>106</v>
          </cell>
          <cell r="N99"/>
          <cell r="O99"/>
          <cell r="P99"/>
          <cell r="Q99">
            <v>107</v>
          </cell>
          <cell r="R99">
            <v>116</v>
          </cell>
          <cell r="S99">
            <v>112</v>
          </cell>
          <cell r="T99">
            <v>111</v>
          </cell>
          <cell r="U99">
            <v>115</v>
          </cell>
          <cell r="V99">
            <v>117</v>
          </cell>
          <cell r="W99">
            <v>91</v>
          </cell>
          <cell r="X99">
            <v>1</v>
          </cell>
          <cell r="Y99">
            <v>118</v>
          </cell>
          <cell r="Z99">
            <v>119</v>
          </cell>
        </row>
        <row r="100">
          <cell r="A100"/>
          <cell r="B100" t="str">
            <v>be2022w</v>
          </cell>
          <cell r="C100"/>
          <cell r="D100"/>
          <cell r="E100"/>
          <cell r="F100"/>
          <cell r="G100"/>
          <cell r="H100"/>
          <cell r="I100"/>
          <cell r="J100"/>
          <cell r="K100"/>
          <cell r="L100"/>
          <cell r="M100"/>
          <cell r="N100"/>
          <cell r="O100"/>
          <cell r="P100"/>
          <cell r="Q100"/>
          <cell r="R100"/>
          <cell r="S100"/>
          <cell r="T100"/>
          <cell r="U100"/>
          <cell r="V100"/>
          <cell r="W100"/>
          <cell r="X100"/>
          <cell r="Y100"/>
          <cell r="Z100"/>
        </row>
        <row r="101">
          <cell r="A101" t="str">
            <v>Idle_Fwy_BE_2022_ALL</v>
          </cell>
          <cell r="B101">
            <v>4</v>
          </cell>
          <cell r="C101">
            <v>10.817848099999997</v>
          </cell>
          <cell r="D101">
            <v>4.1662669166666646</v>
          </cell>
          <cell r="E101">
            <v>0.58726416250000024</v>
          </cell>
          <cell r="F101">
            <v>0.77132824999999983</v>
          </cell>
          <cell r="G101">
            <v>0.24868678583333331</v>
          </cell>
          <cell r="H101">
            <v>0.19223455000000003</v>
          </cell>
          <cell r="I101">
            <v>0.1756780958333333</v>
          </cell>
          <cell r="J101">
            <v>3120.2699999999991</v>
          </cell>
          <cell r="K101">
            <v>3132.85</v>
          </cell>
          <cell r="L101">
            <v>0.54436692708333356</v>
          </cell>
          <cell r="M101">
            <v>0.55421499999999979</v>
          </cell>
          <cell r="N101"/>
          <cell r="O101"/>
          <cell r="P101"/>
          <cell r="Q101">
            <v>2.4878699999999993E-2</v>
          </cell>
          <cell r="R101">
            <v>6.9276899999999988E-2</v>
          </cell>
          <cell r="S101">
            <v>3.3915999166666676E-2</v>
          </cell>
          <cell r="T101">
            <v>8.5589187499999997E-2</v>
          </cell>
          <cell r="U101">
            <v>2.333545666666666E-2</v>
          </cell>
          <cell r="V101">
            <v>3.7317899999999992E-3</v>
          </cell>
          <cell r="W101">
            <v>4.0645799999999982E-2</v>
          </cell>
          <cell r="X101">
            <v>0.66772656875000014</v>
          </cell>
          <cell r="Y101">
            <v>0.14176211249999995</v>
          </cell>
          <cell r="Z101">
            <v>0</v>
          </cell>
        </row>
        <row r="102">
          <cell r="A102" t="str">
            <v>Idle_Art_BE_2022_ALL</v>
          </cell>
          <cell r="B102">
            <v>5</v>
          </cell>
          <cell r="C102">
            <v>10.883609705416665</v>
          </cell>
          <cell r="D102">
            <v>2.4917247065416679</v>
          </cell>
          <cell r="E102">
            <v>0.48545927874999989</v>
          </cell>
          <cell r="F102">
            <v>0.61924952083333329</v>
          </cell>
          <cell r="G102">
            <v>0.17596153333333331</v>
          </cell>
          <cell r="H102">
            <v>0.12491902083333335</v>
          </cell>
          <cell r="I102">
            <v>0.11364502916666665</v>
          </cell>
          <cell r="J102">
            <v>2525.7699999999986</v>
          </cell>
          <cell r="K102">
            <v>2537.0400000000004</v>
          </cell>
          <cell r="L102">
            <v>0.46174836124999996</v>
          </cell>
          <cell r="M102">
            <v>0.47331999999999991</v>
          </cell>
          <cell r="N102"/>
          <cell r="O102"/>
          <cell r="P102"/>
          <cell r="Q102">
            <v>2.1010499999999991E-2</v>
          </cell>
          <cell r="R102">
            <v>5.9164954166666665E-2</v>
          </cell>
          <cell r="S102">
            <v>2.1597762125000003E-2</v>
          </cell>
          <cell r="T102">
            <v>5.6904091666666656E-2</v>
          </cell>
          <cell r="U102">
            <v>1.30222475E-2</v>
          </cell>
          <cell r="V102">
            <v>3.1515500000000017E-3</v>
          </cell>
          <cell r="W102">
            <v>3.3033600000000003E-2</v>
          </cell>
          <cell r="X102">
            <v>0.5377592512499999</v>
          </cell>
          <cell r="Y102">
            <v>9.2047254166666648E-2</v>
          </cell>
          <cell r="Z102">
            <v>0</v>
          </cell>
        </row>
        <row r="103">
          <cell r="A103" t="str">
            <v>Idle_Loc_BE_2022_ALL</v>
          </cell>
          <cell r="B103">
            <v>52</v>
          </cell>
          <cell r="C103">
            <v>11.668238612083336</v>
          </cell>
          <cell r="D103">
            <v>0.77229801366666695</v>
          </cell>
          <cell r="E103">
            <v>0.38090122166666673</v>
          </cell>
          <cell r="F103">
            <v>0.45926929166666686</v>
          </cell>
          <cell r="G103">
            <v>9.9011117499999995E-2</v>
          </cell>
          <cell r="H103">
            <v>5.3577091666666667E-2</v>
          </cell>
          <cell r="I103">
            <v>4.7865157500000012E-2</v>
          </cell>
          <cell r="J103">
            <v>1933.1900000000005</v>
          </cell>
          <cell r="K103">
            <v>1943.2699999999993</v>
          </cell>
          <cell r="L103">
            <v>0.37791559666666674</v>
          </cell>
          <cell r="M103">
            <v>0.38831500000000019</v>
          </cell>
          <cell r="N103"/>
          <cell r="O103"/>
          <cell r="P103"/>
          <cell r="Q103">
            <v>1.7377199999999995E-2</v>
          </cell>
          <cell r="R103">
            <v>4.8539399999999989E-2</v>
          </cell>
          <cell r="S103">
            <v>8.3192815416666659E-3</v>
          </cell>
          <cell r="T103">
            <v>2.6262422083333334E-2</v>
          </cell>
          <cell r="U103">
            <v>2.5964375833333331E-3</v>
          </cell>
          <cell r="V103">
            <v>2.6065600000000004E-3</v>
          </cell>
          <cell r="W103">
            <v>2.54605E-2</v>
          </cell>
          <cell r="X103">
            <v>0.40014367041666671</v>
          </cell>
          <cell r="Y103">
            <v>3.9545876666666681E-2</v>
          </cell>
          <cell r="Z103">
            <v>0</v>
          </cell>
        </row>
        <row r="104">
          <cell r="A104"/>
          <cell r="B104" t="str">
            <v>da2022w</v>
          </cell>
          <cell r="C104"/>
          <cell r="D104"/>
          <cell r="E104"/>
          <cell r="F104"/>
          <cell r="G104"/>
          <cell r="H104"/>
          <cell r="I104"/>
          <cell r="J104"/>
          <cell r="K104"/>
          <cell r="L104"/>
          <cell r="M104"/>
          <cell r="N104"/>
          <cell r="O104"/>
          <cell r="P104"/>
          <cell r="Q104"/>
          <cell r="R104"/>
          <cell r="S104"/>
          <cell r="T104"/>
          <cell r="U104"/>
          <cell r="V104"/>
          <cell r="W104"/>
          <cell r="X104"/>
          <cell r="Y104"/>
          <cell r="Z104"/>
        </row>
        <row r="105">
          <cell r="A105" t="str">
            <v>Idle_Fwy_DA_2022_ALL</v>
          </cell>
          <cell r="B105">
            <v>4</v>
          </cell>
          <cell r="C105">
            <v>7.4580000716666648</v>
          </cell>
          <cell r="D105">
            <v>1.6546403219999994</v>
          </cell>
          <cell r="E105">
            <v>0.27004364375000001</v>
          </cell>
          <cell r="F105">
            <v>0.54226672916666652</v>
          </cell>
          <cell r="G105">
            <v>0.13569488583333333</v>
          </cell>
          <cell r="H105">
            <v>8.5968029166666668E-2</v>
          </cell>
          <cell r="I105">
            <v>7.816184583333334E-2</v>
          </cell>
          <cell r="J105">
            <v>2304.8708333333338</v>
          </cell>
          <cell r="K105">
            <v>2314.0199999999991</v>
          </cell>
          <cell r="L105">
            <v>0.25451699041666659</v>
          </cell>
          <cell r="M105">
            <v>0.43647099999999983</v>
          </cell>
          <cell r="N105"/>
          <cell r="O105"/>
          <cell r="P105"/>
          <cell r="Q105">
            <v>1.98277E-2</v>
          </cell>
          <cell r="R105">
            <v>5.4558899999999987E-2</v>
          </cell>
          <cell r="S105">
            <v>1.467197108333333E-2</v>
          </cell>
          <cell r="T105">
            <v>3.9084587500000018E-2</v>
          </cell>
          <cell r="U105">
            <v>9.1849174999999988E-3</v>
          </cell>
          <cell r="V105">
            <v>2.9741400000000001E-3</v>
          </cell>
          <cell r="W105">
            <v>3.0208000000000009E-2</v>
          </cell>
          <cell r="X105">
            <v>0.3081296341666665</v>
          </cell>
          <cell r="Y105">
            <v>6.3489862500000008E-2</v>
          </cell>
          <cell r="Z105">
            <v>0</v>
          </cell>
        </row>
        <row r="106">
          <cell r="A106" t="str">
            <v>Idle_Art_DA_2022_ALL</v>
          </cell>
          <cell r="B106">
            <v>5</v>
          </cell>
          <cell r="C106">
            <v>7.3034932920833349</v>
          </cell>
          <cell r="D106">
            <v>1.9074356146666662</v>
          </cell>
          <cell r="E106">
            <v>0.31365433208333338</v>
          </cell>
          <cell r="F106">
            <v>0.57668903749999978</v>
          </cell>
          <cell r="G106">
            <v>0.14965370083333329</v>
          </cell>
          <cell r="H106">
            <v>9.8090037499999991E-2</v>
          </cell>
          <cell r="I106">
            <v>8.9330120833333318E-2</v>
          </cell>
          <cell r="J106">
            <v>2367.64</v>
          </cell>
          <cell r="K106">
            <v>2377.4899999999984</v>
          </cell>
          <cell r="L106">
            <v>0.29444321499999998</v>
          </cell>
          <cell r="M106">
            <v>0.45864699999999986</v>
          </cell>
          <cell r="N106"/>
          <cell r="O106"/>
          <cell r="P106"/>
          <cell r="Q106">
            <v>1.9952000000000011E-2</v>
          </cell>
          <cell r="R106">
            <v>5.733079999999998E-2</v>
          </cell>
          <cell r="S106">
            <v>1.7237928000000003E-2</v>
          </cell>
          <cell r="T106">
            <v>4.4567554166666662E-2</v>
          </cell>
          <cell r="U106">
            <v>1.0242210000000002E-2</v>
          </cell>
          <cell r="V106">
            <v>2.99278E-3</v>
          </cell>
          <cell r="W106">
            <v>3.1007600000000014E-2</v>
          </cell>
          <cell r="X106">
            <v>0.36383204083333326</v>
          </cell>
          <cell r="Y106">
            <v>7.209220416666666E-2</v>
          </cell>
          <cell r="Z106">
            <v>0</v>
          </cell>
        </row>
        <row r="107">
          <cell r="A107" t="str">
            <v>Idle_Loc_DA_2022_ALL</v>
          </cell>
          <cell r="B107">
            <v>52</v>
          </cell>
          <cell r="C107">
            <v>7.3164678899999993</v>
          </cell>
          <cell r="D107">
            <v>0.57578735100000022</v>
          </cell>
          <cell r="E107">
            <v>0.19643392000000001</v>
          </cell>
          <cell r="F107">
            <v>0.46715607166666673</v>
          </cell>
          <cell r="G107">
            <v>9.0924393749999999E-2</v>
          </cell>
          <cell r="H107">
            <v>4.1581271666666669E-2</v>
          </cell>
          <cell r="I107">
            <v>3.7290283750000007E-2</v>
          </cell>
          <cell r="J107">
            <v>1908.5800000000011</v>
          </cell>
          <cell r="K107">
            <v>1916.93</v>
          </cell>
          <cell r="L107">
            <v>0.19335413166666668</v>
          </cell>
          <cell r="M107">
            <v>0.40808200000000011</v>
          </cell>
          <cell r="N107"/>
          <cell r="O107"/>
          <cell r="P107"/>
          <cell r="Q107">
            <v>1.7492799999999992E-2</v>
          </cell>
          <cell r="R107">
            <v>5.1010199999999978E-2</v>
          </cell>
          <cell r="S107">
            <v>6.5843062916666655E-3</v>
          </cell>
          <cell r="T107">
            <v>1.9963819999999997E-2</v>
          </cell>
          <cell r="U107">
            <v>2.6875905833333336E-3</v>
          </cell>
          <cell r="V107">
            <v>2.6239100000000001E-3</v>
          </cell>
          <cell r="W107">
            <v>2.512809999999999E-2</v>
          </cell>
          <cell r="X107">
            <v>0.21255430333333339</v>
          </cell>
          <cell r="Y107">
            <v>3.0705993333333334E-2</v>
          </cell>
          <cell r="Z107">
            <v>0</v>
          </cell>
        </row>
        <row r="108">
          <cell r="A108"/>
          <cell r="B108" t="str">
            <v>SL2022w</v>
          </cell>
          <cell r="C108"/>
          <cell r="D108"/>
          <cell r="E108"/>
          <cell r="F108"/>
          <cell r="G108"/>
          <cell r="H108"/>
          <cell r="I108"/>
          <cell r="J108"/>
          <cell r="K108"/>
          <cell r="L108"/>
          <cell r="M108"/>
          <cell r="N108"/>
          <cell r="O108"/>
          <cell r="P108"/>
          <cell r="Q108"/>
          <cell r="R108"/>
          <cell r="S108"/>
          <cell r="T108"/>
          <cell r="U108"/>
          <cell r="V108"/>
          <cell r="W108"/>
          <cell r="X108"/>
          <cell r="Y108"/>
          <cell r="Z108"/>
        </row>
        <row r="109">
          <cell r="A109" t="str">
            <v>Idle_Fwy_SL_2022_ALL</v>
          </cell>
          <cell r="B109">
            <v>4</v>
          </cell>
          <cell r="C109">
            <v>7.0287354337499979</v>
          </cell>
          <cell r="D109">
            <v>1.5736944183749999</v>
          </cell>
          <cell r="E109">
            <v>0.24582654833333328</v>
          </cell>
          <cell r="F109">
            <v>0.53110765833333329</v>
          </cell>
          <cell r="G109">
            <v>0.13080942833333331</v>
          </cell>
          <cell r="H109">
            <v>8.1502458333333333E-2</v>
          </cell>
          <cell r="I109">
            <v>7.4116758333333324E-2</v>
          </cell>
          <cell r="J109">
            <v>2269.9700000000007</v>
          </cell>
          <cell r="K109">
            <v>2278.8200000000002</v>
          </cell>
          <cell r="L109">
            <v>0.23118884041666674</v>
          </cell>
          <cell r="M109">
            <v>0.42992599999999997</v>
          </cell>
          <cell r="N109"/>
          <cell r="O109"/>
          <cell r="P109"/>
          <cell r="Q109">
            <v>1.9679200000000004E-2</v>
          </cell>
          <cell r="R109">
            <v>5.3740799999999984E-2</v>
          </cell>
          <cell r="S109">
            <v>1.3909503791666666E-2</v>
          </cell>
          <cell r="T109">
            <v>3.7007358333333337E-2</v>
          </cell>
          <cell r="U109">
            <v>8.7942916666666655E-3</v>
          </cell>
          <cell r="V109">
            <v>2.9518700000000005E-3</v>
          </cell>
          <cell r="W109">
            <v>2.9757000000000006E-2</v>
          </cell>
          <cell r="X109">
            <v>0.28642487041666675</v>
          </cell>
          <cell r="Y109">
            <v>6.0207250000000011E-2</v>
          </cell>
          <cell r="Z109">
            <v>0</v>
          </cell>
        </row>
        <row r="110">
          <cell r="A110" t="str">
            <v>Idle_Art_SL_2022_ALL</v>
          </cell>
          <cell r="B110">
            <v>5</v>
          </cell>
          <cell r="C110">
            <v>6.7487142895833321</v>
          </cell>
          <cell r="D110">
            <v>1.5875958536666666</v>
          </cell>
          <cell r="E110">
            <v>0.25829854000000008</v>
          </cell>
          <cell r="F110">
            <v>0.55214606666666666</v>
          </cell>
          <cell r="G110">
            <v>0.13451628249999997</v>
          </cell>
          <cell r="H110">
            <v>8.2846566666666677E-2</v>
          </cell>
          <cell r="I110">
            <v>7.5365762499999989E-2</v>
          </cell>
          <cell r="J110">
            <v>2232.400000000001</v>
          </cell>
          <cell r="K110">
            <v>2241.5899999999988</v>
          </cell>
          <cell r="L110">
            <v>0.24303613999999996</v>
          </cell>
          <cell r="M110">
            <v>0.44977600000000001</v>
          </cell>
          <cell r="N110"/>
          <cell r="O110"/>
          <cell r="P110"/>
          <cell r="Q110">
            <v>1.9523500000000013E-2</v>
          </cell>
          <cell r="R110">
            <v>5.6222000000000001E-2</v>
          </cell>
          <cell r="S110">
            <v>1.4371176791666669E-2</v>
          </cell>
          <cell r="T110">
            <v>3.7663433333333329E-2</v>
          </cell>
          <cell r="U110">
            <v>8.6786250000000006E-3</v>
          </cell>
          <cell r="V110">
            <v>2.9285199999999991E-3</v>
          </cell>
          <cell r="W110">
            <v>2.9263799999999989E-2</v>
          </cell>
          <cell r="X110">
            <v>0.30558110958333312</v>
          </cell>
          <cell r="Y110">
            <v>6.0994583333333345E-2</v>
          </cell>
          <cell r="Z110">
            <v>0</v>
          </cell>
        </row>
        <row r="111">
          <cell r="A111" t="str">
            <v>Idle_Loc_SL_2022_ALL</v>
          </cell>
          <cell r="B111">
            <v>52</v>
          </cell>
          <cell r="C111">
            <v>6.7225188741666644</v>
          </cell>
          <cell r="D111">
            <v>0.54735789500000009</v>
          </cell>
          <cell r="E111">
            <v>0.16885752125</v>
          </cell>
          <cell r="F111">
            <v>0.46580767999999984</v>
          </cell>
          <cell r="G111">
            <v>8.8976319999999984E-2</v>
          </cell>
          <cell r="H111">
            <v>3.9238379999999982E-2</v>
          </cell>
          <cell r="I111">
            <v>3.5216740000000003E-2</v>
          </cell>
          <cell r="J111">
            <v>1877.4599999999994</v>
          </cell>
          <cell r="K111">
            <v>1885.339999999999</v>
          </cell>
          <cell r="L111">
            <v>0.1660113799999999</v>
          </cell>
          <cell r="M111">
            <v>0.4090319999999999</v>
          </cell>
          <cell r="N111"/>
          <cell r="O111"/>
          <cell r="P111"/>
          <cell r="Q111">
            <v>1.7537299999999995E-2</v>
          </cell>
          <cell r="R111">
            <v>5.1128999999999987E-2</v>
          </cell>
          <cell r="S111">
            <v>6.1971712500000003E-3</v>
          </cell>
          <cell r="T111">
            <v>1.8749485833333336E-2</v>
          </cell>
          <cell r="U111">
            <v>2.7190806666666668E-3</v>
          </cell>
          <cell r="V111">
            <v>2.63058E-3</v>
          </cell>
          <cell r="W111">
            <v>2.4716399999999986E-2</v>
          </cell>
          <cell r="X111">
            <v>0.18530600999999994</v>
          </cell>
          <cell r="Y111">
            <v>2.9019583749999998E-2</v>
          </cell>
          <cell r="Z111">
            <v>0</v>
          </cell>
        </row>
        <row r="112">
          <cell r="A112"/>
          <cell r="B112" t="str">
            <v>to2022w</v>
          </cell>
          <cell r="C112"/>
          <cell r="D112"/>
          <cell r="E112"/>
          <cell r="F112"/>
          <cell r="G112"/>
          <cell r="H112"/>
          <cell r="I112"/>
          <cell r="J112"/>
          <cell r="K112"/>
          <cell r="L112"/>
          <cell r="M112"/>
          <cell r="N112"/>
          <cell r="O112"/>
          <cell r="P112"/>
          <cell r="Q112"/>
          <cell r="R112"/>
          <cell r="S112"/>
          <cell r="T112"/>
          <cell r="U112"/>
          <cell r="V112"/>
          <cell r="W112"/>
          <cell r="X112"/>
          <cell r="Y112"/>
          <cell r="Z112"/>
        </row>
        <row r="113">
          <cell r="A113" t="str">
            <v>Idle_Fwy_TO_2022_ALL</v>
          </cell>
          <cell r="B113">
            <v>4</v>
          </cell>
          <cell r="C113">
            <v>9.8452046333333296</v>
          </cell>
          <cell r="D113">
            <v>4.7516388400000009</v>
          </cell>
          <cell r="E113">
            <v>0.60259623333333334</v>
          </cell>
          <cell r="F113">
            <v>0.82787038750000008</v>
          </cell>
          <cell r="G113">
            <v>0.27521618749999999</v>
          </cell>
          <cell r="H113">
            <v>0.21653754583333332</v>
          </cell>
          <cell r="I113">
            <v>0.1981476375</v>
          </cell>
          <cell r="J113">
            <v>3302.6999999999985</v>
          </cell>
          <cell r="K113">
            <v>3315.4529166666657</v>
          </cell>
          <cell r="L113">
            <v>0.55215117499999977</v>
          </cell>
          <cell r="M113">
            <v>0.58525704166666681</v>
          </cell>
          <cell r="N113"/>
          <cell r="O113"/>
          <cell r="P113"/>
          <cell r="Q113">
            <v>2.6075799999999993E-2</v>
          </cell>
          <cell r="R113">
            <v>7.3157200000000019E-2</v>
          </cell>
          <cell r="S113">
            <v>3.8407335416666681E-2</v>
          </cell>
          <cell r="T113">
            <v>9.6077212499999995E-2</v>
          </cell>
          <cell r="U113">
            <v>2.69453625E-2</v>
          </cell>
          <cell r="V113">
            <v>3.9113499999999983E-3</v>
          </cell>
          <cell r="W113">
            <v>4.2964200000000001E-2</v>
          </cell>
          <cell r="X113">
            <v>0.69523567500000005</v>
          </cell>
          <cell r="Y113">
            <v>0.15974023333333329</v>
          </cell>
          <cell r="Z113">
            <v>0</v>
          </cell>
        </row>
        <row r="114">
          <cell r="A114" t="str">
            <v>Idle_Art_TO_2022_ALL</v>
          </cell>
          <cell r="B114">
            <v>5</v>
          </cell>
          <cell r="C114">
            <v>10.25008287</v>
          </cell>
          <cell r="D114">
            <v>1.627699870958333</v>
          </cell>
          <cell r="E114">
            <v>0.3914676491666666</v>
          </cell>
          <cell r="F114">
            <v>0.52744727083333331</v>
          </cell>
          <cell r="G114">
            <v>0.13653574916666669</v>
          </cell>
          <cell r="H114">
            <v>8.9795370833333332E-2</v>
          </cell>
          <cell r="I114">
            <v>8.1350529166666671E-2</v>
          </cell>
          <cell r="J114">
            <v>2205.3399999999988</v>
          </cell>
          <cell r="K114">
            <v>2215.349999999999</v>
          </cell>
          <cell r="L114">
            <v>0.37770588875000005</v>
          </cell>
          <cell r="M114">
            <v>0.41850300000000001</v>
          </cell>
          <cell r="N114"/>
          <cell r="O114"/>
          <cell r="P114"/>
          <cell r="Q114">
            <v>1.914890000000001E-2</v>
          </cell>
          <cell r="R114">
            <v>5.2312900000000002E-2</v>
          </cell>
          <cell r="S114">
            <v>1.523610375E-2</v>
          </cell>
          <cell r="T114">
            <v>4.1757716666666667E-2</v>
          </cell>
          <cell r="U114">
            <v>7.9369691666666652E-3</v>
          </cell>
          <cell r="V114">
            <v>2.872319999999999E-3</v>
          </cell>
          <cell r="W114">
            <v>2.8920900000000017E-2</v>
          </cell>
          <cell r="X114">
            <v>0.42891448541666666</v>
          </cell>
          <cell r="Y114">
            <v>6.6114400000000004E-2</v>
          </cell>
          <cell r="Z114">
            <v>0</v>
          </cell>
        </row>
        <row r="115">
          <cell r="A115" t="str">
            <v>Idle_Loc_TO_2022_ALL</v>
          </cell>
          <cell r="B115">
            <v>52</v>
          </cell>
          <cell r="C115">
            <v>10.615678529583331</v>
          </cell>
          <cell r="D115">
            <v>0.65496068900000004</v>
          </cell>
          <cell r="E115">
            <v>0.32191283083333316</v>
          </cell>
          <cell r="F115">
            <v>0.44365029416666668</v>
          </cell>
          <cell r="G115">
            <v>9.3118837083333336E-2</v>
          </cell>
          <cell r="H115">
            <v>4.850119416666665E-2</v>
          </cell>
          <cell r="I115">
            <v>4.3292987083333338E-2</v>
          </cell>
          <cell r="J115">
            <v>1867.26</v>
          </cell>
          <cell r="K115">
            <v>1876.5</v>
          </cell>
          <cell r="L115">
            <v>0.32011301083333316</v>
          </cell>
          <cell r="M115">
            <v>0.37786000000000003</v>
          </cell>
          <cell r="N115"/>
          <cell r="O115"/>
          <cell r="P115"/>
          <cell r="Q115">
            <v>1.7289100000000002E-2</v>
          </cell>
          <cell r="R115">
            <v>4.7232500000000004E-2</v>
          </cell>
          <cell r="S115">
            <v>7.4358808333333344E-3</v>
          </cell>
          <cell r="T115">
            <v>2.3863022083333338E-2</v>
          </cell>
          <cell r="U115">
            <v>2.2650483749999998E-3</v>
          </cell>
          <cell r="V115">
            <v>2.5933500000000008E-3</v>
          </cell>
          <cell r="W115">
            <v>2.4596799999999988E-2</v>
          </cell>
          <cell r="X115">
            <v>0.33975338041666658</v>
          </cell>
          <cell r="Y115">
            <v>3.5857118333333333E-2</v>
          </cell>
          <cell r="Z115">
            <v>0</v>
          </cell>
        </row>
        <row r="116">
          <cell r="A116"/>
          <cell r="B116" t="str">
            <v>we2022w</v>
          </cell>
          <cell r="C116"/>
          <cell r="D116"/>
          <cell r="E116"/>
          <cell r="F116"/>
          <cell r="G116"/>
          <cell r="H116"/>
          <cell r="I116"/>
          <cell r="J116"/>
          <cell r="K116"/>
          <cell r="L116"/>
          <cell r="M116"/>
          <cell r="N116"/>
          <cell r="O116"/>
          <cell r="P116"/>
          <cell r="Q116"/>
          <cell r="R116"/>
          <cell r="S116"/>
          <cell r="T116"/>
          <cell r="U116"/>
          <cell r="V116"/>
          <cell r="W116"/>
          <cell r="X116"/>
          <cell r="Y116"/>
          <cell r="Z116"/>
        </row>
        <row r="117">
          <cell r="A117" t="str">
            <v>Idle_Fwy_WE_2022_ALL</v>
          </cell>
          <cell r="B117">
            <v>4</v>
          </cell>
          <cell r="C117">
            <v>8.5725968479166674</v>
          </cell>
          <cell r="D117">
            <v>2.3848829961249991</v>
          </cell>
          <cell r="E117">
            <v>0.36506157250000015</v>
          </cell>
          <cell r="F117">
            <v>0.59880129583333319</v>
          </cell>
          <cell r="G117">
            <v>0.16791427333333336</v>
          </cell>
          <cell r="H117">
            <v>0.11775989583333334</v>
          </cell>
          <cell r="I117">
            <v>0.10724942083333334</v>
          </cell>
          <cell r="J117">
            <v>2579.2799999999993</v>
          </cell>
          <cell r="K117">
            <v>2589.64</v>
          </cell>
          <cell r="L117">
            <v>0.34287020166666687</v>
          </cell>
          <cell r="M117">
            <v>0.45965299999999992</v>
          </cell>
          <cell r="N117"/>
          <cell r="O117"/>
          <cell r="P117"/>
          <cell r="Q117">
            <v>2.1388399999999988E-2</v>
          </cell>
          <cell r="R117">
            <v>5.7456612500000011E-2</v>
          </cell>
          <cell r="S117">
            <v>2.0384675833333334E-2</v>
          </cell>
          <cell r="T117">
            <v>5.2914462500000016E-2</v>
          </cell>
          <cell r="U117">
            <v>1.3444059999999999E-2</v>
          </cell>
          <cell r="V117">
            <v>3.2082400000000007E-3</v>
          </cell>
          <cell r="W117">
            <v>3.37364E-2</v>
          </cell>
          <cell r="X117">
            <v>0.41570117500000014</v>
          </cell>
          <cell r="Y117">
            <v>8.6864737500000011E-2</v>
          </cell>
          <cell r="Z117">
            <v>0</v>
          </cell>
        </row>
        <row r="118">
          <cell r="A118" t="str">
            <v>Idle_Art_WE_2022_ALL</v>
          </cell>
          <cell r="B118">
            <v>5</v>
          </cell>
          <cell r="C118">
            <v>8.2159536066666661</v>
          </cell>
          <cell r="D118">
            <v>2.3371007340416652</v>
          </cell>
          <cell r="E118">
            <v>0.3868974300000001</v>
          </cell>
          <cell r="F118">
            <v>0.62278433750000006</v>
          </cell>
          <cell r="G118">
            <v>0.17089828666666668</v>
          </cell>
          <cell r="H118">
            <v>0.11774203750000002</v>
          </cell>
          <cell r="I118">
            <v>0.10724546666666668</v>
          </cell>
          <cell r="J118">
            <v>2510.64</v>
          </cell>
          <cell r="K118">
            <v>2521.4700000000007</v>
          </cell>
          <cell r="L118">
            <v>0.36422320708333356</v>
          </cell>
          <cell r="M118">
            <v>0.48414000000000001</v>
          </cell>
          <cell r="N118"/>
          <cell r="O118"/>
          <cell r="P118"/>
          <cell r="Q118">
            <v>2.0902299999999988E-2</v>
          </cell>
          <cell r="R118">
            <v>6.0517500000000002E-2</v>
          </cell>
          <cell r="S118">
            <v>2.0525558083333336E-2</v>
          </cell>
          <cell r="T118">
            <v>5.3357920833333329E-2</v>
          </cell>
          <cell r="U118">
            <v>1.2685004583333331E-2</v>
          </cell>
          <cell r="V118">
            <v>3.1353199999999983E-3</v>
          </cell>
          <cell r="W118">
            <v>3.284359999999998E-2</v>
          </cell>
          <cell r="X118">
            <v>0.44339275500000008</v>
          </cell>
          <cell r="Y118">
            <v>8.6719895833333283E-2</v>
          </cell>
          <cell r="Z118">
            <v>0</v>
          </cell>
        </row>
        <row r="119">
          <cell r="A119" t="str">
            <v>Idle_Loc_WE_2022_ALL</v>
          </cell>
          <cell r="B119">
            <v>52</v>
          </cell>
          <cell r="C119">
            <v>8.3407001200000028</v>
          </cell>
          <cell r="D119">
            <v>0.59269711233333322</v>
          </cell>
          <cell r="E119">
            <v>0.24750023833333332</v>
          </cell>
          <cell r="F119">
            <v>0.46466825874999984</v>
          </cell>
          <cell r="G119">
            <v>9.3329483333333296E-2</v>
          </cell>
          <cell r="H119">
            <v>4.525370041666666E-2</v>
          </cell>
          <cell r="I119">
            <v>4.0468253333333322E-2</v>
          </cell>
          <cell r="J119">
            <v>1913.93</v>
          </cell>
          <cell r="K119">
            <v>1922.9800000000007</v>
          </cell>
          <cell r="L119">
            <v>0.24571652999999993</v>
          </cell>
          <cell r="M119">
            <v>0.40203495833333319</v>
          </cell>
          <cell r="N119"/>
          <cell r="O119"/>
          <cell r="P119"/>
          <cell r="Q119">
            <v>1.7379599999999999E-2</v>
          </cell>
          <cell r="R119">
            <v>5.0254299999999981E-2</v>
          </cell>
          <cell r="S119">
            <v>7.0484487500000019E-3</v>
          </cell>
          <cell r="T119">
            <v>2.2022125000000004E-2</v>
          </cell>
          <cell r="U119">
            <v>2.4543932083333328E-3</v>
          </cell>
          <cell r="V119">
            <v>2.6069299999999999E-3</v>
          </cell>
          <cell r="W119">
            <v>2.5207500000000008E-2</v>
          </cell>
          <cell r="X119">
            <v>0.26406282000000014</v>
          </cell>
          <cell r="Y119">
            <v>3.3419817083333331E-2</v>
          </cell>
          <cell r="Z119">
            <v>0</v>
          </cell>
        </row>
        <row r="120">
          <cell r="A120"/>
          <cell r="B120" t="str">
            <v>Grand Total</v>
          </cell>
          <cell r="C120"/>
          <cell r="D120"/>
          <cell r="E120"/>
          <cell r="F120"/>
          <cell r="G120"/>
          <cell r="H120"/>
          <cell r="I120"/>
          <cell r="J120"/>
          <cell r="K120"/>
          <cell r="L120"/>
          <cell r="M120"/>
          <cell r="N120"/>
          <cell r="O120"/>
          <cell r="P120"/>
          <cell r="Q120"/>
          <cell r="R120"/>
          <cell r="S120"/>
          <cell r="T120"/>
          <cell r="U120"/>
          <cell r="V120"/>
          <cell r="W120"/>
          <cell r="X120"/>
          <cell r="Y120"/>
          <cell r="Z120"/>
        </row>
        <row r="121">
          <cell r="A121"/>
          <cell r="B121"/>
          <cell r="C121" t="str">
            <v>CO</v>
          </cell>
          <cell r="D121" t="str">
            <v>Nox</v>
          </cell>
          <cell r="E121" t="str">
            <v>VOC</v>
          </cell>
          <cell r="F121" t="str">
            <v>PM10 Exhaust, Brake, Tire</v>
          </cell>
          <cell r="G121" t="str">
            <v>PM2.5 Exhaust, Brake, Tire</v>
          </cell>
          <cell r="H121" t="str">
            <v>PM10_Total_Exh</v>
          </cell>
          <cell r="I121" t="str">
            <v>PM2.5_Total_Exh</v>
          </cell>
          <cell r="J121" t="str">
            <v>Atmospheric CO2</v>
          </cell>
          <cell r="K121" t="str">
            <v>CO2 Equivalent</v>
          </cell>
          <cell r="L121" t="str">
            <v>nonMethaneHC</v>
          </cell>
          <cell r="M121" t="str">
            <v>PM10_Brk</v>
          </cell>
          <cell r="N121"/>
          <cell r="O121"/>
          <cell r="P121"/>
          <cell r="Q121" t="str">
            <v>PM10_Tire</v>
          </cell>
          <cell r="R121" t="str">
            <v>PM2.5_Brk</v>
          </cell>
          <cell r="S121" t="str">
            <v>PM2.5_EC</v>
          </cell>
          <cell r="T121" t="str">
            <v>PM2.5_OC</v>
          </cell>
          <cell r="U121" t="str">
            <v>PM2.5_SO4</v>
          </cell>
          <cell r="V121" t="str">
            <v>PM2.5_Tire</v>
          </cell>
          <cell r="W121" t="str">
            <v>TotalEnergy</v>
          </cell>
          <cell r="X121" t="str">
            <v>TotalHC</v>
          </cell>
          <cell r="Y121" t="str">
            <v>NonECPM</v>
          </cell>
          <cell r="Z121" t="str">
            <v>H2O aerosol</v>
          </cell>
        </row>
        <row r="122">
          <cell r="B122" t="str">
            <v>Row Labels</v>
          </cell>
          <cell r="C122" t="str">
            <v>Carbon Monoxide (CO)</v>
          </cell>
          <cell r="D122" t="str">
            <v>Oxides of Nitrogen (NOx)</v>
          </cell>
          <cell r="E122" t="str">
            <v>Volatile Organic Compounds</v>
          </cell>
          <cell r="F122" t="str">
            <v>PM10 Exhaust, Brake, Tire</v>
          </cell>
          <cell r="G122" t="str">
            <v>PM2.5 Exhaust, Brake, Tire</v>
          </cell>
          <cell r="H122" t="str">
            <v>Primary Exhaust PM10  - Total</v>
          </cell>
          <cell r="I122" t="str">
            <v>Primary Exhaust PM2.5 - Total</v>
          </cell>
          <cell r="J122" t="str">
            <v>Atmospheric CO2</v>
          </cell>
          <cell r="K122" t="str">
            <v>CO2 Equivalent</v>
          </cell>
          <cell r="L122" t="str">
            <v>Non-Methane Hydrocarbons</v>
          </cell>
          <cell r="M122" t="str">
            <v>Primary PM10 - Brakewear Particulate</v>
          </cell>
          <cell r="Q122" t="str">
            <v>Primary PM10 - Tirewear Particulate</v>
          </cell>
          <cell r="R122" t="str">
            <v>Primary PM2.5 - Brakewear Particulate</v>
          </cell>
          <cell r="S122" t="str">
            <v>Elemental Carbon</v>
          </cell>
          <cell r="T122" t="str">
            <v>Organic Carbon</v>
          </cell>
          <cell r="U122" t="str">
            <v>Sulfate Particulate</v>
          </cell>
          <cell r="V122" t="str">
            <v>Primary PM2.5 - Tirewear Particulate</v>
          </cell>
          <cell r="W122" t="str">
            <v>Total Energy Consumption</v>
          </cell>
          <cell r="X122" t="str">
            <v>Total Gaseous Hydrocarbons</v>
          </cell>
          <cell r="Y122" t="str">
            <v>Composite - NonECPM</v>
          </cell>
          <cell r="Z122" t="str">
            <v>H2O (aerosol)</v>
          </cell>
        </row>
        <row r="123">
          <cell r="A123" t="str">
            <v>Dist_BE_2022_ALL</v>
          </cell>
          <cell r="B123" t="str">
            <v>Box Elder County</v>
          </cell>
          <cell r="C123">
            <v>3.0693540100380856</v>
          </cell>
          <cell r="D123">
            <v>0.71156393747959501</v>
          </cell>
          <cell r="E123">
            <v>6.8912709899565827E-2</v>
          </cell>
          <cell r="F123">
            <v>6.9927407849645268E-2</v>
          </cell>
          <cell r="G123">
            <v>2.9356790298515595E-2</v>
          </cell>
          <cell r="H123">
            <v>2.6102592281882723E-2</v>
          </cell>
          <cell r="I123">
            <v>2.3598713736285182E-2</v>
          </cell>
          <cell r="J123">
            <v>525.19691812918745</v>
          </cell>
          <cell r="K123">
            <v>526.01740949404552</v>
          </cell>
          <cell r="L123">
            <v>6.7379154293929558E-2</v>
          </cell>
          <cell r="M123">
            <v>3.2625515909339993E-2</v>
          </cell>
          <cell r="N123"/>
          <cell r="O123"/>
          <cell r="P123"/>
          <cell r="Q123">
            <v>1.119929965842255E-2</v>
          </cell>
          <cell r="R123">
            <v>4.078189545614742E-3</v>
          </cell>
          <cell r="S123">
            <v>8.8096305219026345E-3</v>
          </cell>
          <cell r="T123">
            <v>8.7002522898053884E-3</v>
          </cell>
          <cell r="U123">
            <v>2.5901354873325111E-3</v>
          </cell>
          <cell r="V123">
            <v>1.6798870166156721E-3</v>
          </cell>
          <cell r="W123">
            <v>6.8511197646576837E-3</v>
          </cell>
          <cell r="X123">
            <v>7.6886817698836873E-2</v>
          </cell>
          <cell r="Y123">
            <v>1.4789093625977721E-2</v>
          </cell>
          <cell r="Z123">
            <v>0</v>
          </cell>
        </row>
        <row r="124">
          <cell r="A124" t="str">
            <v>Dist_BE_2022_11</v>
          </cell>
          <cell r="B124">
            <v>11</v>
          </cell>
          <cell r="C124">
            <v>12.102018555019148</v>
          </cell>
          <cell r="D124">
            <v>0.832907530460823</v>
          </cell>
          <cell r="E124">
            <v>0.52758521608045916</v>
          </cell>
          <cell r="F124">
            <v>3.9530614497239984E-2</v>
          </cell>
          <cell r="G124">
            <v>3.0435035927537397E-2</v>
          </cell>
          <cell r="H124">
            <v>3.3418658185555568E-2</v>
          </cell>
          <cell r="I124">
            <v>2.9562768874091285E-2</v>
          </cell>
          <cell r="J124">
            <v>376.19590446683071</v>
          </cell>
          <cell r="K124">
            <v>377.48466318139043</v>
          </cell>
          <cell r="L124">
            <v>0.57276659212440673</v>
          </cell>
          <cell r="M124">
            <v>1.7808944414094553E-3</v>
          </cell>
          <cell r="N124"/>
          <cell r="O124"/>
          <cell r="P124"/>
          <cell r="Q124">
            <v>4.331061870274963E-3</v>
          </cell>
          <cell r="R124">
            <v>2.226118425120274E-4</v>
          </cell>
          <cell r="S124">
            <v>4.3295258735915809E-3</v>
          </cell>
          <cell r="T124">
            <v>1.7291469595628901E-2</v>
          </cell>
          <cell r="U124">
            <v>7.6611810851230405E-4</v>
          </cell>
          <cell r="V124">
            <v>6.4965521093408613E-4</v>
          </cell>
          <cell r="W124">
            <v>4.9614761279084263E-3</v>
          </cell>
          <cell r="X124">
            <v>0.59817774192209128</v>
          </cell>
          <cell r="Y124">
            <v>2.523323702676443E-2</v>
          </cell>
          <cell r="Z124">
            <v>0</v>
          </cell>
        </row>
        <row r="125">
          <cell r="A125" t="str">
            <v>Dist_BE_2022_21</v>
          </cell>
          <cell r="B125">
            <v>21</v>
          </cell>
          <cell r="C125">
            <v>2.5011257037895507</v>
          </cell>
          <cell r="D125">
            <v>0.15701972194830519</v>
          </cell>
          <cell r="E125">
            <v>2.5600517119482875E-2</v>
          </cell>
          <cell r="F125">
            <v>3.9072685690026171E-2</v>
          </cell>
          <cell r="G125">
            <v>1.2747862893493039E-2</v>
          </cell>
          <cell r="H125">
            <v>1.0065542087000286E-2</v>
          </cell>
          <cell r="I125">
            <v>8.9055500985176991E-3</v>
          </cell>
          <cell r="J125">
            <v>298.7301060156567</v>
          </cell>
          <cell r="K125">
            <v>299.1623855833771</v>
          </cell>
          <cell r="L125">
            <v>2.6546630763199748E-2</v>
          </cell>
          <cell r="M125">
            <v>2.0350349819141706E-2</v>
          </cell>
          <cell r="N125"/>
          <cell r="O125"/>
          <cell r="P125"/>
          <cell r="Q125">
            <v>8.6567937838841827E-3</v>
          </cell>
          <cell r="R125">
            <v>2.5437998900984149E-3</v>
          </cell>
          <cell r="S125">
            <v>1.3037849558082645E-3</v>
          </cell>
          <cell r="T125">
            <v>5.1964766852860261E-3</v>
          </cell>
          <cell r="U125">
            <v>2.4928761998017663E-4</v>
          </cell>
          <cell r="V125">
            <v>1.2985129048769255E-3</v>
          </cell>
          <cell r="W125">
            <v>3.9392987183284002E-3</v>
          </cell>
          <cell r="X125">
            <v>2.9439504518461588E-2</v>
          </cell>
          <cell r="Y125">
            <v>7.6017732843284115E-3</v>
          </cell>
          <cell r="Z125">
            <v>0</v>
          </cell>
        </row>
        <row r="126">
          <cell r="A126" t="str">
            <v>Dist_BE_2022_31</v>
          </cell>
          <cell r="B126">
            <v>31</v>
          </cell>
          <cell r="C126">
            <v>4.9989832933773082</v>
          </cell>
          <cell r="D126">
            <v>0.5759342277312316</v>
          </cell>
          <cell r="E126">
            <v>0.10966409922725077</v>
          </cell>
          <cell r="F126">
            <v>6.3894337572693721E-2</v>
          </cell>
          <cell r="G126">
            <v>2.3555459362281574E-2</v>
          </cell>
          <cell r="H126">
            <v>2.015803628799161E-2</v>
          </cell>
          <cell r="I126">
            <v>1.7867597121692575E-2</v>
          </cell>
          <cell r="J126">
            <v>408.45511248319565</v>
          </cell>
          <cell r="K126">
            <v>409.55186930649666</v>
          </cell>
          <cell r="L126">
            <v>0.11062990221135036</v>
          </cell>
          <cell r="M126">
            <v>3.4902808464967176E-2</v>
          </cell>
          <cell r="N126"/>
          <cell r="O126"/>
          <cell r="P126"/>
          <cell r="Q126">
            <v>8.8334928197349311E-3</v>
          </cell>
          <cell r="R126">
            <v>4.3628433831256327E-3</v>
          </cell>
          <cell r="S126">
            <v>3.0868800253950248E-3</v>
          </cell>
          <cell r="T126">
            <v>1.0073723103362848E-2</v>
          </cell>
          <cell r="U126">
            <v>5.3313737381924047E-4</v>
          </cell>
          <cell r="V126">
            <v>1.3250188574633649E-3</v>
          </cell>
          <cell r="W126">
            <v>5.3846630876628748E-3</v>
          </cell>
          <cell r="X126">
            <v>0.11649975086965374</v>
          </cell>
          <cell r="Y126">
            <v>1.4780700364807877E-2</v>
          </cell>
          <cell r="Z126">
            <v>0</v>
          </cell>
        </row>
        <row r="127">
          <cell r="A127" t="str">
            <v>Dist_BE_2022_32</v>
          </cell>
          <cell r="B127">
            <v>32</v>
          </cell>
          <cell r="C127">
            <v>4.8485872336300115</v>
          </cell>
          <cell r="D127">
            <v>0.60267805243156591</v>
          </cell>
          <cell r="E127">
            <v>0.11301072165194766</v>
          </cell>
          <cell r="F127">
            <v>6.4787755859691792E-2</v>
          </cell>
          <cell r="G127">
            <v>2.4112392869630503E-2</v>
          </cell>
          <cell r="H127">
            <v>2.0645255984896419E-2</v>
          </cell>
          <cell r="I127">
            <v>1.8369260860755448E-2</v>
          </cell>
          <cell r="J127">
            <v>409.13474637676171</v>
          </cell>
          <cell r="K127">
            <v>410.30408874688311</v>
          </cell>
          <cell r="L127">
            <v>0.11299852281504129</v>
          </cell>
          <cell r="M127">
            <v>3.5129686731111449E-2</v>
          </cell>
          <cell r="N127"/>
          <cell r="O127"/>
          <cell r="P127"/>
          <cell r="Q127">
            <v>9.0128131436839221E-3</v>
          </cell>
          <cell r="R127">
            <v>4.3912132535883193E-3</v>
          </cell>
          <cell r="S127">
            <v>4.1089540841292441E-3</v>
          </cell>
          <cell r="T127">
            <v>9.639779603085227E-3</v>
          </cell>
          <cell r="U127">
            <v>6.4055232933459601E-4</v>
          </cell>
          <cell r="V127">
            <v>1.3519187552867371E-3</v>
          </cell>
          <cell r="W127">
            <v>5.3874842230673342E-3</v>
          </cell>
          <cell r="X127">
            <v>0.11958304421400667</v>
          </cell>
          <cell r="Y127">
            <v>1.4260297771081822E-2</v>
          </cell>
          <cell r="Z127">
            <v>0</v>
          </cell>
        </row>
        <row r="128">
          <cell r="A128" t="str">
            <v>Dist_BE_2022_41</v>
          </cell>
          <cell r="B128">
            <v>41</v>
          </cell>
          <cell r="C128">
            <v>1.2650450382152216</v>
          </cell>
          <cell r="D128">
            <v>5.6938501160051489</v>
          </cell>
          <cell r="E128">
            <v>0.25679890398704514</v>
          </cell>
          <cell r="F128">
            <v>0.3302744507251133</v>
          </cell>
          <cell r="G128">
            <v>0.2133789379789042</v>
          </cell>
          <cell r="H128">
            <v>0.21570802236620243</v>
          </cell>
          <cell r="I128">
            <v>0.19845079300780019</v>
          </cell>
          <cell r="J128">
            <v>1627.8659445452643</v>
          </cell>
          <cell r="K128">
            <v>1629.2372186653556</v>
          </cell>
          <cell r="L128">
            <v>0.22457636413370968</v>
          </cell>
          <cell r="M128">
            <v>9.0271895456978127E-2</v>
          </cell>
          <cell r="N128"/>
          <cell r="O128"/>
          <cell r="P128"/>
          <cell r="Q128">
            <v>2.4294532901932737E-2</v>
          </cell>
          <cell r="R128">
            <v>1.1283988609357668E-2</v>
          </cell>
          <cell r="S128">
            <v>0.12770686059555644</v>
          </cell>
          <cell r="T128">
            <v>4.1371099352162793E-2</v>
          </cell>
          <cell r="U128">
            <v>1.3828752722383677E-2</v>
          </cell>
          <cell r="V128">
            <v>3.6441563617463334E-3</v>
          </cell>
          <cell r="W128">
            <v>2.0946174111157068E-2</v>
          </cell>
          <cell r="X128">
            <v>0.25858014274380242</v>
          </cell>
          <cell r="Y128">
            <v>7.0743748067300688E-2</v>
          </cell>
          <cell r="Z128">
            <v>0</v>
          </cell>
        </row>
        <row r="129">
          <cell r="A129" t="str">
            <v>Dist_BE_2022_42</v>
          </cell>
          <cell r="B129">
            <v>42</v>
          </cell>
          <cell r="C129">
            <v>1.9654658934075879</v>
          </cell>
          <cell r="D129">
            <v>3.5633481204235191</v>
          </cell>
          <cell r="E129">
            <v>0.21391837782943054</v>
          </cell>
          <cell r="F129">
            <v>0.20646804791125264</v>
          </cell>
          <cell r="G129">
            <v>0.13306566167105224</v>
          </cell>
          <cell r="H129">
            <v>0.13461178934227189</v>
          </cell>
          <cell r="I129">
            <v>0.12367507430710321</v>
          </cell>
          <cell r="J129">
            <v>1265.9677109561326</v>
          </cell>
          <cell r="K129">
            <v>1281.2391094498271</v>
          </cell>
          <cell r="L129">
            <v>0.18356289831995373</v>
          </cell>
          <cell r="M129">
            <v>5.5513576392121906E-2</v>
          </cell>
          <cell r="N129"/>
          <cell r="O129"/>
          <cell r="P129"/>
          <cell r="Q129">
            <v>1.6342682176858858E-2</v>
          </cell>
          <cell r="R129">
            <v>6.9392000369741993E-3</v>
          </cell>
          <cell r="S129">
            <v>7.5378187501583982E-2</v>
          </cell>
          <cell r="T129">
            <v>2.6765744955627585E-2</v>
          </cell>
          <cell r="U129">
            <v>1.021976282788898E-2</v>
          </cell>
          <cell r="V129">
            <v>2.4513873269748411E-3</v>
          </cell>
          <cell r="W129">
            <v>1.6875803973852754E-2</v>
          </cell>
          <cell r="X129">
            <v>0.71849967062831965</v>
          </cell>
          <cell r="Y129">
            <v>4.8296919266705381E-2</v>
          </cell>
          <cell r="Z129">
            <v>0</v>
          </cell>
        </row>
        <row r="130">
          <cell r="A130" t="str">
            <v>Dist_BE_2022_43</v>
          </cell>
          <cell r="B130">
            <v>43</v>
          </cell>
          <cell r="C130">
            <v>1.2688208204430962</v>
          </cell>
          <cell r="D130">
            <v>2.9814246396862245</v>
          </cell>
          <cell r="E130">
            <v>0.28381184315357816</v>
          </cell>
          <cell r="F130">
            <v>0.21773194061582726</v>
          </cell>
          <cell r="G130">
            <v>0.13819010258119732</v>
          </cell>
          <cell r="H130">
            <v>0.13923588082136135</v>
          </cell>
          <cell r="I130">
            <v>0.12800946364729893</v>
          </cell>
          <cell r="J130">
            <v>899.42177565014254</v>
          </cell>
          <cell r="K130">
            <v>900.76571972297552</v>
          </cell>
          <cell r="L130">
            <v>0.24982314698657065</v>
          </cell>
          <cell r="M130">
            <v>6.3749823654691007E-2</v>
          </cell>
          <cell r="N130"/>
          <cell r="O130"/>
          <cell r="P130"/>
          <cell r="Q130">
            <v>1.474623613977492E-2</v>
          </cell>
          <cell r="R130">
            <v>7.9687127742871736E-3</v>
          </cell>
          <cell r="S130">
            <v>5.5271576421695424E-2</v>
          </cell>
          <cell r="T130">
            <v>4.7288943284251386E-2</v>
          </cell>
          <cell r="U130">
            <v>7.5798788833392958E-3</v>
          </cell>
          <cell r="V130">
            <v>2.2119261596112243E-3</v>
          </cell>
          <cell r="W130">
            <v>1.1576979654108735E-2</v>
          </cell>
          <cell r="X130">
            <v>0.28134830768929919</v>
          </cell>
          <cell r="Y130">
            <v>7.2738030943614251E-2</v>
          </cell>
          <cell r="Z130">
            <v>0</v>
          </cell>
        </row>
        <row r="131">
          <cell r="A131" t="str">
            <v>Dist_BE_2022_51</v>
          </cell>
          <cell r="B131">
            <v>51</v>
          </cell>
          <cell r="C131">
            <v>0.77548483981641714</v>
          </cell>
          <cell r="D131">
            <v>2.953982530826095</v>
          </cell>
          <cell r="E131">
            <v>0.10994681299066324</v>
          </cell>
          <cell r="F131">
            <v>0.23368819427755932</v>
          </cell>
          <cell r="G131">
            <v>0.10939278652540124</v>
          </cell>
          <cell r="H131">
            <v>0.10000864313980472</v>
          </cell>
          <cell r="I131">
            <v>9.1937704068282583E-2</v>
          </cell>
          <cell r="J131">
            <v>1639.2048487934053</v>
          </cell>
          <cell r="K131">
            <v>1640.7433597794418</v>
          </cell>
          <cell r="L131">
            <v>9.3721342765136245E-2</v>
          </cell>
          <cell r="M131">
            <v>0.10387256400588103</v>
          </cell>
          <cell r="N131"/>
          <cell r="O131"/>
          <cell r="P131"/>
          <cell r="Q131">
            <v>2.9806987131873568E-2</v>
          </cell>
          <cell r="R131">
            <v>1.2984050437736512E-2</v>
          </cell>
          <cell r="S131">
            <v>4.8851913683041294E-2</v>
          </cell>
          <cell r="T131">
            <v>1.8323431507871978E-2</v>
          </cell>
          <cell r="U131">
            <v>1.7917295825584167E-2</v>
          </cell>
          <cell r="V131">
            <v>4.4710320193821415E-3</v>
          </cell>
          <cell r="W131">
            <v>2.1094912468948998E-2</v>
          </cell>
          <cell r="X131">
            <v>0.1327836945121158</v>
          </cell>
          <cell r="Y131">
            <v>4.3085787094909497E-2</v>
          </cell>
          <cell r="Z131">
            <v>0</v>
          </cell>
        </row>
        <row r="132">
          <cell r="A132" t="str">
            <v>Dist_BE_2022_52</v>
          </cell>
          <cell r="B132">
            <v>52</v>
          </cell>
          <cell r="C132">
            <v>1.9133164986413842</v>
          </cell>
          <cell r="D132">
            <v>1.2359866354714342</v>
          </cell>
          <cell r="E132">
            <v>0.11390243456510817</v>
          </cell>
          <cell r="F132">
            <v>0.12050082885389142</v>
          </cell>
          <cell r="G132">
            <v>5.2348474854528641E-2</v>
          </cell>
          <cell r="H132">
            <v>4.6896991219006298E-2</v>
          </cell>
          <cell r="I132">
            <v>4.27840516725266E-2</v>
          </cell>
          <cell r="J132">
            <v>916.706262190502</v>
          </cell>
          <cell r="K132">
            <v>918.2307300416353</v>
          </cell>
          <cell r="L132">
            <v>0.10431740837825886</v>
          </cell>
          <cell r="M132">
            <v>5.9045440704651939E-2</v>
          </cell>
          <cell r="N132"/>
          <cell r="O132"/>
          <cell r="P132"/>
          <cell r="Q132">
            <v>1.4558396930233185E-2</v>
          </cell>
          <cell r="R132">
            <v>7.3806770425973393E-3</v>
          </cell>
          <cell r="S132">
            <v>1.265867783046409E-2</v>
          </cell>
          <cell r="T132">
            <v>1.7213144451729355E-2</v>
          </cell>
          <cell r="U132">
            <v>6.2511045336549088E-3</v>
          </cell>
          <cell r="V132">
            <v>2.1837461394047021E-3</v>
          </cell>
          <cell r="W132">
            <v>1.1890090913285372E-2</v>
          </cell>
          <cell r="X132">
            <v>0.13344212465968619</v>
          </cell>
          <cell r="Y132">
            <v>3.0125480545675636E-2</v>
          </cell>
          <cell r="Z132">
            <v>0</v>
          </cell>
        </row>
        <row r="133">
          <cell r="A133" t="str">
            <v>Dist_BE_2022_53</v>
          </cell>
          <cell r="B133">
            <v>53</v>
          </cell>
          <cell r="C133">
            <v>0.83011342095473861</v>
          </cell>
          <cell r="D133">
            <v>1.388670330504693</v>
          </cell>
          <cell r="E133">
            <v>0.11411714934689134</v>
          </cell>
          <cell r="F133">
            <v>0.14441592168120307</v>
          </cell>
          <cell r="G133">
            <v>5.9953527935936148E-2</v>
          </cell>
          <cell r="H133">
            <v>5.2337148979457737E-2</v>
          </cell>
          <cell r="I133">
            <v>4.8005428992786647E-2</v>
          </cell>
          <cell r="J133">
            <v>855.25353402759856</v>
          </cell>
          <cell r="K133">
            <v>856.89547420784083</v>
          </cell>
          <cell r="L133">
            <v>9.7617538812707808E-2</v>
          </cell>
          <cell r="M133">
            <v>7.4549959437262975E-2</v>
          </cell>
          <cell r="N133"/>
          <cell r="O133"/>
          <cell r="P133"/>
          <cell r="Q133">
            <v>1.752881326448235E-2</v>
          </cell>
          <cell r="R133">
            <v>9.3187840673234143E-3</v>
          </cell>
          <cell r="S133">
            <v>1.4290477681654135E-2</v>
          </cell>
          <cell r="T133">
            <v>1.7988389834539303E-2</v>
          </cell>
          <cell r="U133">
            <v>8.9079122500386639E-3</v>
          </cell>
          <cell r="V133">
            <v>2.6293148758260864E-3</v>
          </cell>
          <cell r="W133">
            <v>1.1007469814845227E-2</v>
          </cell>
          <cell r="X133">
            <v>0.13923566073058782</v>
          </cell>
          <cell r="Y133">
            <v>3.3714899327103816E-2</v>
          </cell>
          <cell r="Z133">
            <v>0</v>
          </cell>
        </row>
        <row r="134">
          <cell r="A134" t="str">
            <v>Dist_BE_2022_54</v>
          </cell>
          <cell r="B134">
            <v>54</v>
          </cell>
          <cell r="C134">
            <v>26.543858609116374</v>
          </cell>
          <cell r="D134">
            <v>4.6032660271619728</v>
          </cell>
          <cell r="E134">
            <v>0.77163211333651305</v>
          </cell>
          <cell r="F134">
            <v>0.35525783471928735</v>
          </cell>
          <cell r="G134">
            <v>0.26876707486779933</v>
          </cell>
          <cell r="H134">
            <v>0.28974276207024341</v>
          </cell>
          <cell r="I134">
            <v>0.26024656173405458</v>
          </cell>
          <cell r="J134">
            <v>1001.9792611200667</v>
          </cell>
          <cell r="K134">
            <v>1006.0119889146928</v>
          </cell>
          <cell r="L134">
            <v>0.74505247777577899</v>
          </cell>
          <cell r="M134">
            <v>5.2269595412197209E-2</v>
          </cell>
          <cell r="N134"/>
          <cell r="O134"/>
          <cell r="P134"/>
          <cell r="Q134">
            <v>1.3245477236846721E-2</v>
          </cell>
          <cell r="R134">
            <v>6.5336978695470088E-3</v>
          </cell>
          <cell r="S134">
            <v>6.5829401648197838E-2</v>
          </cell>
          <cell r="T134">
            <v>0.133643692952923</v>
          </cell>
          <cell r="U134">
            <v>6.8602237956069496E-3</v>
          </cell>
          <cell r="V134">
            <v>1.9868152641977755E-3</v>
          </cell>
          <cell r="W134">
            <v>1.3097291578223849E-2</v>
          </cell>
          <cell r="X134">
            <v>0.78048764788913216</v>
          </cell>
          <cell r="Y134">
            <v>0.1944172013146247</v>
          </cell>
          <cell r="Z134">
            <v>0</v>
          </cell>
        </row>
        <row r="135">
          <cell r="A135" t="str">
            <v>Dist_BE_2022_61</v>
          </cell>
          <cell r="B135">
            <v>61</v>
          </cell>
          <cell r="C135">
            <v>0.5042455433803168</v>
          </cell>
          <cell r="D135">
            <v>2.4011813004631599</v>
          </cell>
          <cell r="E135">
            <v>7.7645415264478893E-2</v>
          </cell>
          <cell r="F135">
            <v>0.15210622690215692</v>
          </cell>
          <cell r="G135">
            <v>7.0421209230084755E-2</v>
          </cell>
          <cell r="H135">
            <v>6.3894893312898965E-2</v>
          </cell>
          <cell r="I135">
            <v>5.8782858189024109E-2</v>
          </cell>
          <cell r="J135">
            <v>1601.6339387179321</v>
          </cell>
          <cell r="K135">
            <v>1602.9976857835641</v>
          </cell>
          <cell r="L135">
            <v>6.496748698488479E-2</v>
          </cell>
          <cell r="M135">
            <v>6.3733184889115488E-2</v>
          </cell>
          <cell r="N135"/>
          <cell r="O135"/>
          <cell r="P135"/>
          <cell r="Q135">
            <v>2.4478148700142484E-2</v>
          </cell>
          <cell r="R135">
            <v>7.9666536822544966E-3</v>
          </cell>
          <cell r="S135">
            <v>2.9534825708779539E-2</v>
          </cell>
          <cell r="T135">
            <v>1.0351734082606215E-2</v>
          </cell>
          <cell r="U135">
            <v>1.5083406525404977E-2</v>
          </cell>
          <cell r="V135">
            <v>3.6716973588061547E-3</v>
          </cell>
          <cell r="W135">
            <v>2.0608665614443973E-2</v>
          </cell>
          <cell r="X135">
            <v>0.10076926278647663</v>
          </cell>
          <cell r="Y135">
            <v>2.924807823766961E-2</v>
          </cell>
          <cell r="Z135">
            <v>0</v>
          </cell>
        </row>
        <row r="136">
          <cell r="A136" t="str">
            <v>Dist_BE_2022_62</v>
          </cell>
          <cell r="B136">
            <v>62</v>
          </cell>
          <cell r="C136">
            <v>0.66945263288473733</v>
          </cell>
          <cell r="D136">
            <v>3.2645717250771988</v>
          </cell>
          <cell r="E136">
            <v>0.10704900858850191</v>
          </cell>
          <cell r="F136">
            <v>0.20034129712004134</v>
          </cell>
          <cell r="G136">
            <v>0.10776156284051282</v>
          </cell>
          <cell r="H136">
            <v>0.1031885230998929</v>
          </cell>
          <cell r="I136">
            <v>9.4933102632188474E-2</v>
          </cell>
          <cell r="J136">
            <v>1651.6720939218362</v>
          </cell>
          <cell r="K136">
            <v>1653.0059265716798</v>
          </cell>
          <cell r="L136">
            <v>9.127239688206995E-2</v>
          </cell>
          <cell r="M136">
            <v>6.9776546696035127E-2</v>
          </cell>
          <cell r="N136"/>
          <cell r="O136"/>
          <cell r="P136"/>
          <cell r="Q136">
            <v>2.7376227324113336E-2</v>
          </cell>
          <cell r="R136">
            <v>8.7220478125739648E-3</v>
          </cell>
          <cell r="S136">
            <v>5.6698595635979732E-2</v>
          </cell>
          <cell r="T136">
            <v>1.5867115842026148E-2</v>
          </cell>
          <cell r="U136">
            <v>1.6479406935485899E-2</v>
          </cell>
          <cell r="V136">
            <v>4.106412395750378E-3</v>
          </cell>
          <cell r="W136">
            <v>2.1252535479129472E-2</v>
          </cell>
          <cell r="X136">
            <v>0.12581187703811769</v>
          </cell>
          <cell r="Y136">
            <v>3.8234574913414893E-2</v>
          </cell>
          <cell r="Z136">
            <v>0</v>
          </cell>
        </row>
        <row r="137">
          <cell r="A137" t="str">
            <v>Dist_DA_2022_ALL</v>
          </cell>
          <cell r="B137" t="str">
            <v>Davis County</v>
          </cell>
          <cell r="C137">
            <v>2.4218876728459802</v>
          </cell>
          <cell r="D137">
            <v>0.37642587428090957</v>
          </cell>
          <cell r="E137">
            <v>4.3505629758212365E-2</v>
          </cell>
          <cell r="F137">
            <v>7.4663961395122547E-2</v>
          </cell>
          <cell r="G137">
            <v>2.3137016465049235E-2</v>
          </cell>
          <cell r="H137">
            <v>1.7465326870709796E-2</v>
          </cell>
          <cell r="I137">
            <v>1.5714556617272619E-2</v>
          </cell>
          <cell r="J137">
            <v>448.93490432741896</v>
          </cell>
          <cell r="K137">
            <v>449.7764111192389</v>
          </cell>
          <cell r="L137">
            <v>4.2892451361424937E-2</v>
          </cell>
          <cell r="M137">
            <v>4.6293022176394624E-2</v>
          </cell>
          <cell r="N137"/>
          <cell r="O137"/>
          <cell r="P137"/>
          <cell r="Q137">
            <v>1.0905612348018128E-2</v>
          </cell>
          <cell r="R137">
            <v>5.7866232101466573E-3</v>
          </cell>
          <cell r="S137">
            <v>4.6632112292872476E-3</v>
          </cell>
          <cell r="T137">
            <v>6.8638482874531347E-3</v>
          </cell>
          <cell r="U137">
            <v>1.4084748069563477E-3</v>
          </cell>
          <cell r="V137">
            <v>1.6358366376299578E-3</v>
          </cell>
          <cell r="W137">
            <v>5.8867028322012399E-3</v>
          </cell>
          <cell r="X137">
            <v>4.9999211830991347E-2</v>
          </cell>
          <cell r="Y137">
            <v>1.1051353032473638E-2</v>
          </cell>
          <cell r="Z137">
            <v>0</v>
          </cell>
        </row>
        <row r="138">
          <cell r="A138" t="str">
            <v>Dist_DA_2022_11</v>
          </cell>
          <cell r="B138">
            <v>11</v>
          </cell>
          <cell r="C138">
            <v>12.054612950294874</v>
          </cell>
          <cell r="D138">
            <v>0.79315880058279409</v>
          </cell>
          <cell r="E138">
            <v>0.57160652673214396</v>
          </cell>
          <cell r="F138">
            <v>4.0012117285404651E-2</v>
          </cell>
          <cell r="G138">
            <v>2.9869659675690136E-2</v>
          </cell>
          <cell r="H138">
            <v>3.2580620644339885E-2</v>
          </cell>
          <cell r="I138">
            <v>2.8821432286851943E-2</v>
          </cell>
          <cell r="J138">
            <v>385.79215944795203</v>
          </cell>
          <cell r="K138">
            <v>387.35641043746745</v>
          </cell>
          <cell r="L138">
            <v>0.62299125539496814</v>
          </cell>
          <cell r="M138">
            <v>2.659733365818583E-3</v>
          </cell>
          <cell r="N138"/>
          <cell r="O138"/>
          <cell r="P138"/>
          <cell r="Q138">
            <v>4.771763275246187E-3</v>
          </cell>
          <cell r="R138">
            <v>3.3246667072732287E-4</v>
          </cell>
          <cell r="S138">
            <v>4.2208041069404347E-3</v>
          </cell>
          <cell r="T138">
            <v>1.6857300098479897E-2</v>
          </cell>
          <cell r="U138">
            <v>7.4788985128835107E-4</v>
          </cell>
          <cell r="V138">
            <v>7.1576071811086783E-4</v>
          </cell>
          <cell r="W138">
            <v>5.0880362828609957E-3</v>
          </cell>
          <cell r="X138">
            <v>0.65168572030739536</v>
          </cell>
          <cell r="Y138">
            <v>2.4600628179911505E-2</v>
          </cell>
          <cell r="Z138">
            <v>0</v>
          </cell>
        </row>
        <row r="139">
          <cell r="A139" t="str">
            <v>Dist_DA_2022_21</v>
          </cell>
          <cell r="B139">
            <v>21</v>
          </cell>
          <cell r="C139">
            <v>1.8931680349705462</v>
          </cell>
          <cell r="D139">
            <v>9.7073118431228872E-2</v>
          </cell>
          <cell r="E139">
            <v>1.4515029993413871E-2</v>
          </cell>
          <cell r="F139">
            <v>4.6989252805763292E-2</v>
          </cell>
          <cell r="G139">
            <v>1.2210047328782956E-2</v>
          </cell>
          <cell r="H139">
            <v>8.0255458580944551E-3</v>
          </cell>
          <cell r="I139">
            <v>7.101043290099935E-3</v>
          </cell>
          <cell r="J139">
            <v>314.40549314149303</v>
          </cell>
          <cell r="K139">
            <v>314.89629654626373</v>
          </cell>
          <cell r="L139">
            <v>1.5193864131017421E-2</v>
          </cell>
          <cell r="M139">
            <v>2.9421965357727502E-2</v>
          </cell>
          <cell r="N139"/>
          <cell r="O139"/>
          <cell r="P139"/>
          <cell r="Q139">
            <v>9.5417415899413313E-3</v>
          </cell>
          <cell r="R139">
            <v>3.6777450958111143E-3</v>
          </cell>
          <cell r="S139">
            <v>1.0393290639405727E-3</v>
          </cell>
          <cell r="T139">
            <v>4.1386603408581444E-3</v>
          </cell>
          <cell r="U139">
            <v>2.0602276611564921E-4</v>
          </cell>
          <cell r="V139">
            <v>1.431258942871907E-3</v>
          </cell>
          <cell r="W139">
            <v>4.1459458330262945E-3</v>
          </cell>
          <cell r="X139">
            <v>1.7350488955431242E-2</v>
          </cell>
          <cell r="Y139">
            <v>6.0617233719066242E-3</v>
          </cell>
          <cell r="Z139">
            <v>0</v>
          </cell>
        </row>
        <row r="140">
          <cell r="A140" t="str">
            <v>Dist_DA_2022_31</v>
          </cell>
          <cell r="B140">
            <v>31</v>
          </cell>
          <cell r="C140">
            <v>3.1556513701014102</v>
          </cell>
          <cell r="D140">
            <v>0.28645134229049729</v>
          </cell>
          <cell r="E140">
            <v>5.4014473163989767E-2</v>
          </cell>
          <cell r="F140">
            <v>7.6710877243374206E-2</v>
          </cell>
          <cell r="G140">
            <v>2.0751924528684441E-2</v>
          </cell>
          <cell r="H140">
            <v>1.4332763722134175E-2</v>
          </cell>
          <cell r="I140">
            <v>1.2707420309738551E-2</v>
          </cell>
          <cell r="J140">
            <v>424.88586712263498</v>
          </cell>
          <cell r="K140">
            <v>425.86887982509199</v>
          </cell>
          <cell r="L140">
            <v>5.4834493642013059E-2</v>
          </cell>
          <cell r="M140">
            <v>5.2487775701439879E-2</v>
          </cell>
          <cell r="N140"/>
          <cell r="O140"/>
          <cell r="P140"/>
          <cell r="Q140">
            <v>9.8903378198001539E-3</v>
          </cell>
          <cell r="R140">
            <v>6.5609592906358668E-3</v>
          </cell>
          <cell r="S140">
            <v>2.1595454622254811E-3</v>
          </cell>
          <cell r="T140">
            <v>7.1537973892209904E-3</v>
          </cell>
          <cell r="U140">
            <v>4.3182896795493483E-4</v>
          </cell>
          <cell r="V140">
            <v>1.4835449283100224E-3</v>
          </cell>
          <cell r="W140">
            <v>5.6012394948754245E-3</v>
          </cell>
          <cell r="X140">
            <v>5.9013659111875574E-2</v>
          </cell>
          <cell r="Y140">
            <v>1.0547867852544714E-2</v>
          </cell>
          <cell r="Z140">
            <v>0</v>
          </cell>
        </row>
        <row r="141">
          <cell r="A141" t="str">
            <v>Dist_DA_2022_32</v>
          </cell>
          <cell r="B141">
            <v>32</v>
          </cell>
          <cell r="C141">
            <v>3.21107299751151</v>
          </cell>
          <cell r="D141">
            <v>0.32610532131354292</v>
          </cell>
          <cell r="E141">
            <v>6.0189846690037227E-2</v>
          </cell>
          <cell r="F141">
            <v>7.755529749998305E-2</v>
          </cell>
          <cell r="G141">
            <v>2.1318821527132679E-2</v>
          </cell>
          <cell r="H141">
            <v>1.4861341072288257E-2</v>
          </cell>
          <cell r="I141">
            <v>1.3229873270092693E-2</v>
          </cell>
          <cell r="J141">
            <v>428.11586734382524</v>
          </cell>
          <cell r="K141">
            <v>429.1915459150116</v>
          </cell>
          <cell r="L141">
            <v>6.0384876490890228E-2</v>
          </cell>
          <cell r="M141">
            <v>5.2605360763227305E-2</v>
          </cell>
          <cell r="N141"/>
          <cell r="O141"/>
          <cell r="P141"/>
          <cell r="Q141">
            <v>1.0088595664467485E-2</v>
          </cell>
          <cell r="R141">
            <v>6.575665687996256E-3</v>
          </cell>
          <cell r="S141">
            <v>2.8458668691813752E-3</v>
          </cell>
          <cell r="T141">
            <v>6.9409831908271687E-3</v>
          </cell>
          <cell r="U141">
            <v>5.8193439065900904E-4</v>
          </cell>
          <cell r="V141">
            <v>1.5132825690437283E-3</v>
          </cell>
          <cell r="W141">
            <v>5.6374263454457927E-3</v>
          </cell>
          <cell r="X141">
            <v>6.5540841746960579E-2</v>
          </cell>
          <cell r="Y141">
            <v>1.0384010469287153E-2</v>
          </cell>
          <cell r="Z141">
            <v>0</v>
          </cell>
        </row>
        <row r="142">
          <cell r="A142" t="str">
            <v>Dist_DA_2022_41</v>
          </cell>
          <cell r="B142">
            <v>41</v>
          </cell>
          <cell r="C142">
            <v>1.508768126906503</v>
          </cell>
          <cell r="D142">
            <v>6.0675028701068028</v>
          </cell>
          <cell r="E142">
            <v>0.32205692845693373</v>
          </cell>
          <cell r="F142">
            <v>0.47016803344486724</v>
          </cell>
          <cell r="G142">
            <v>0.27292772555025774</v>
          </cell>
          <cell r="H142">
            <v>0.26846990178564606</v>
          </cell>
          <cell r="I142">
            <v>0.24699129347845475</v>
          </cell>
          <cell r="J142">
            <v>1737.40067710311</v>
          </cell>
          <cell r="K142">
            <v>1739.2356660304226</v>
          </cell>
          <cell r="L142">
            <v>0.28142922558720923</v>
          </cell>
          <cell r="M142">
            <v>0.17272922310254407</v>
          </cell>
          <cell r="N142"/>
          <cell r="O142"/>
          <cell r="P142"/>
          <cell r="Q142">
            <v>2.8968908556677126E-2</v>
          </cell>
          <cell r="R142">
            <v>2.1591103114878177E-2</v>
          </cell>
          <cell r="S142">
            <v>0.14644261745458159</v>
          </cell>
          <cell r="T142">
            <v>6.0642760577665544E-2</v>
          </cell>
          <cell r="U142">
            <v>1.7100371871551733E-2</v>
          </cell>
          <cell r="V142">
            <v>4.3453289569248257E-3</v>
          </cell>
          <cell r="W142">
            <v>2.2355602728799433E-2</v>
          </cell>
          <cell r="X142">
            <v>0.32595067429989782</v>
          </cell>
          <cell r="Y142">
            <v>0.10054880838007478</v>
          </cell>
          <cell r="Z142">
            <v>0</v>
          </cell>
        </row>
        <row r="143">
          <cell r="A143" t="str">
            <v>Dist_DA_2022_42</v>
          </cell>
          <cell r="B143">
            <v>42</v>
          </cell>
          <cell r="C143">
            <v>1.9973184509936375</v>
          </cell>
          <cell r="D143">
            <v>3.4641697675230771</v>
          </cell>
          <cell r="E143">
            <v>0.24743296046114488</v>
          </cell>
          <cell r="F143">
            <v>0.2623941040551005</v>
          </cell>
          <cell r="G143">
            <v>0.15025434027678511</v>
          </cell>
          <cell r="H143">
            <v>0.14729529628257015</v>
          </cell>
          <cell r="I143">
            <v>0.13537976866576981</v>
          </cell>
          <cell r="J143">
            <v>1182.4025955232994</v>
          </cell>
          <cell r="K143">
            <v>1202.1581682637247</v>
          </cell>
          <cell r="L143">
            <v>0.21314937585993379</v>
          </cell>
          <cell r="M143">
            <v>9.5610360453280599E-2</v>
          </cell>
          <cell r="N143"/>
          <cell r="O143"/>
          <cell r="P143"/>
          <cell r="Q143">
            <v>1.9488447319249733E-2</v>
          </cell>
          <cell r="R143">
            <v>1.1951312650088438E-2</v>
          </cell>
          <cell r="S143">
            <v>7.4282094525795983E-2</v>
          </cell>
          <cell r="T143">
            <v>3.555683772551807E-2</v>
          </cell>
          <cell r="U143">
            <v>1.1191757725120452E-2</v>
          </cell>
          <cell r="V143">
            <v>2.9232589609268431E-3</v>
          </cell>
          <cell r="W143">
            <v>1.5778966194315371E-2</v>
          </cell>
          <cell r="X143">
            <v>0.89817651328334647</v>
          </cell>
          <cell r="Y143">
            <v>6.1097789464896753E-2</v>
          </cell>
          <cell r="Z143">
            <v>0</v>
          </cell>
        </row>
        <row r="144">
          <cell r="A144" t="str">
            <v>Dist_DA_2022_43</v>
          </cell>
          <cell r="B144">
            <v>43</v>
          </cell>
          <cell r="C144">
            <v>1.300560780240456</v>
          </cell>
          <cell r="D144">
            <v>2.9450049426999612</v>
          </cell>
          <cell r="E144">
            <v>0.33682872414021642</v>
          </cell>
          <cell r="F144">
            <v>0.27653452334033951</v>
          </cell>
          <cell r="G144">
            <v>0.161640732015742</v>
          </cell>
          <cell r="H144">
            <v>0.15936336839673243</v>
          </cell>
          <cell r="I144">
            <v>0.14655476436975831</v>
          </cell>
          <cell r="J144">
            <v>875.33351786361959</v>
          </cell>
          <cell r="K144">
            <v>877.04168365672945</v>
          </cell>
          <cell r="L144">
            <v>0.29645212737625282</v>
          </cell>
          <cell r="M144">
            <v>9.9588065139649448E-2</v>
          </cell>
          <cell r="N144"/>
          <cell r="O144"/>
          <cell r="P144"/>
          <cell r="Q144">
            <v>1.758308980395764E-2</v>
          </cell>
          <cell r="R144">
            <v>1.2448516076588496E-2</v>
          </cell>
          <cell r="S144">
            <v>5.3126404797632289E-2</v>
          </cell>
          <cell r="T144">
            <v>6.1649456387635047E-2</v>
          </cell>
          <cell r="U144">
            <v>8.5035565277042178E-3</v>
          </cell>
          <cell r="V144">
            <v>2.6374515693951745E-3</v>
          </cell>
          <cell r="W144">
            <v>1.1266866709063144E-2</v>
          </cell>
          <cell r="X144">
            <v>0.33406491569534819</v>
          </cell>
          <cell r="Y144">
            <v>9.342814233558322E-2</v>
          </cell>
          <cell r="Z144">
            <v>0</v>
          </cell>
        </row>
        <row r="145">
          <cell r="A145" t="str">
            <v>Dist_DA_2022_51</v>
          </cell>
          <cell r="B145">
            <v>51</v>
          </cell>
          <cell r="C145">
            <v>0.92407585109132018</v>
          </cell>
          <cell r="D145">
            <v>3.2739159182583455</v>
          </cell>
          <cell r="E145">
            <v>0.14310479765837616</v>
          </cell>
          <cell r="F145">
            <v>0.37051024652565312</v>
          </cell>
          <cell r="G145">
            <v>0.14672216079547587</v>
          </cell>
          <cell r="H145">
            <v>0.12528093050153363</v>
          </cell>
          <cell r="I145">
            <v>0.1151860589997762</v>
          </cell>
          <cell r="J145">
            <v>1774.137429189798</v>
          </cell>
          <cell r="K145">
            <v>1776.2460049933381</v>
          </cell>
          <cell r="L145">
            <v>0.12189636662129308</v>
          </cell>
          <cell r="M145">
            <v>0.20992846212296606</v>
          </cell>
          <cell r="N145"/>
          <cell r="O145"/>
          <cell r="P145"/>
          <cell r="Q145">
            <v>3.530085390115343E-2</v>
          </cell>
          <cell r="R145">
            <v>2.6241009734031265E-2</v>
          </cell>
          <cell r="S145">
            <v>5.7227551352706615E-2</v>
          </cell>
          <cell r="T145">
            <v>2.6052390663860357E-2</v>
          </cell>
          <cell r="U145">
            <v>2.216702994369767E-2</v>
          </cell>
          <cell r="V145">
            <v>5.2950920616683982E-3</v>
          </cell>
          <cell r="W145">
            <v>2.2831495494180041E-2</v>
          </cell>
          <cell r="X145">
            <v>0.17434430977524218</v>
          </cell>
          <cell r="Y145">
            <v>5.7958533583992881E-2</v>
          </cell>
          <cell r="Z145">
            <v>0</v>
          </cell>
        </row>
        <row r="146">
          <cell r="A146" t="str">
            <v>Dist_DA_2022_52</v>
          </cell>
          <cell r="B146">
            <v>52</v>
          </cell>
          <cell r="C146">
            <v>2.2300721463159476</v>
          </cell>
          <cell r="D146">
            <v>1.4271717535594837</v>
          </cell>
          <cell r="E146">
            <v>0.15438473217753609</v>
          </cell>
          <cell r="F146">
            <v>0.17443597199218591</v>
          </cell>
          <cell r="G146">
            <v>6.4186498144609583E-2</v>
          </cell>
          <cell r="H146">
            <v>5.311687522530327E-2</v>
          </cell>
          <cell r="I146">
            <v>4.8590588954042641E-2</v>
          </cell>
          <cell r="J146">
            <v>1048.3050214197206</v>
          </cell>
          <cell r="K146">
            <v>1050.3878706161834</v>
          </cell>
          <cell r="L146">
            <v>0.14240725306145577</v>
          </cell>
          <cell r="M146">
            <v>0.10407721938605834</v>
          </cell>
          <cell r="N146"/>
          <cell r="O146"/>
          <cell r="P146"/>
          <cell r="Q146">
            <v>1.7241877380824319E-2</v>
          </cell>
          <cell r="R146">
            <v>1.3009645238187127E-2</v>
          </cell>
          <cell r="S146">
            <v>1.3416933198555102E-2</v>
          </cell>
          <cell r="T146">
            <v>2.00954136260134E-2</v>
          </cell>
          <cell r="U146">
            <v>7.3811798788474001E-3</v>
          </cell>
          <cell r="V146">
            <v>2.5862639523798183E-3</v>
          </cell>
          <cell r="W146">
            <v>1.3593762702177608E-2</v>
          </cell>
          <cell r="X146">
            <v>0.18074617980083807</v>
          </cell>
          <cell r="Y146">
            <v>3.5173665198722621E-2</v>
          </cell>
          <cell r="Z146">
            <v>0</v>
          </cell>
        </row>
        <row r="147">
          <cell r="A147" t="str">
            <v>Dist_DA_2022_53</v>
          </cell>
          <cell r="B147">
            <v>53</v>
          </cell>
          <cell r="C147">
            <v>0.95591315024178469</v>
          </cell>
          <cell r="D147">
            <v>1.643812723661384</v>
          </cell>
          <cell r="E147">
            <v>0.1487615856946109</v>
          </cell>
          <cell r="F147">
            <v>0.21560912021633521</v>
          </cell>
          <cell r="G147">
            <v>7.6841403301458541E-2</v>
          </cell>
          <cell r="H147">
            <v>6.2239477264410016E-2</v>
          </cell>
          <cell r="I147">
            <v>5.7151165064545775E-2</v>
          </cell>
          <cell r="J147">
            <v>993.52796238717406</v>
          </cell>
          <cell r="K147">
            <v>995.73978316194689</v>
          </cell>
          <cell r="L147">
            <v>0.12725948701402101</v>
          </cell>
          <cell r="M147">
            <v>0.13260986470668756</v>
          </cell>
          <cell r="N147"/>
          <cell r="O147"/>
          <cell r="P147"/>
          <cell r="Q147">
            <v>2.0759778245237635E-2</v>
          </cell>
          <cell r="R147">
            <v>1.6576287214041675E-2</v>
          </cell>
          <cell r="S147">
            <v>1.5125569332584653E-2</v>
          </cell>
          <cell r="T147">
            <v>2.2839183099929317E-2</v>
          </cell>
          <cell r="U147">
            <v>1.056502278168414E-2</v>
          </cell>
          <cell r="V147">
            <v>3.1139510228710789E-3</v>
          </cell>
          <cell r="W147">
            <v>1.2787005919606216E-2</v>
          </cell>
          <cell r="X147">
            <v>0.18181385785681758</v>
          </cell>
          <cell r="Y147">
            <v>4.2025642314987864E-2</v>
          </cell>
          <cell r="Z147">
            <v>0</v>
          </cell>
        </row>
        <row r="148">
          <cell r="A148" t="str">
            <v>Dist_DA_2022_54</v>
          </cell>
          <cell r="B148">
            <v>54</v>
          </cell>
          <cell r="C148">
            <v>18.740773401703226</v>
          </cell>
          <cell r="D148">
            <v>3.8228353039102902</v>
          </cell>
          <cell r="E148">
            <v>0.73598183141364415</v>
          </cell>
          <cell r="F148">
            <v>0.32211309301786856</v>
          </cell>
          <cell r="G148">
            <v>0.20828211634722404</v>
          </cell>
          <cell r="H148">
            <v>0.21544228218471095</v>
          </cell>
          <cell r="I148">
            <v>0.19455611034368714</v>
          </cell>
          <cell r="J148">
            <v>1090.3322823948834</v>
          </cell>
          <cell r="K148">
            <v>1094.7308882366106</v>
          </cell>
          <cell r="L148">
            <v>0.71211541646101728</v>
          </cell>
          <cell r="M148">
            <v>9.0984047461060966E-2</v>
          </cell>
          <cell r="N148"/>
          <cell r="O148"/>
          <cell r="P148"/>
          <cell r="Q148">
            <v>1.5686763372096648E-2</v>
          </cell>
          <cell r="R148">
            <v>1.1373000158668534E-2</v>
          </cell>
          <cell r="S148">
            <v>4.8245528584471141E-2</v>
          </cell>
          <cell r="T148">
            <v>0.1001597655862964</v>
          </cell>
          <cell r="U148">
            <v>6.3457736084111416E-3</v>
          </cell>
          <cell r="V148">
            <v>2.3530058448683663E-3</v>
          </cell>
          <cell r="W148">
            <v>1.4233641378166701E-2</v>
          </cell>
          <cell r="X148">
            <v>0.74997609578867841</v>
          </cell>
          <cell r="Y148">
            <v>0.14631070255054471</v>
          </cell>
          <cell r="Z148">
            <v>0</v>
          </cell>
        </row>
        <row r="149">
          <cell r="A149" t="str">
            <v>Dist_DA_2022_61</v>
          </cell>
          <cell r="B149">
            <v>61</v>
          </cell>
          <cell r="C149">
            <v>0.57125365473626322</v>
          </cell>
          <cell r="D149">
            <v>2.5199989560162579</v>
          </cell>
          <cell r="E149">
            <v>9.3343633338386078E-2</v>
          </cell>
          <cell r="F149">
            <v>0.22290497333197024</v>
          </cell>
          <cell r="G149">
            <v>8.7844559580925907E-2</v>
          </cell>
          <cell r="H149">
            <v>7.4572068896229096E-2</v>
          </cell>
          <cell r="I149">
            <v>6.8605912441437836E-2</v>
          </cell>
          <cell r="J149">
            <v>1657.9091066121907</v>
          </cell>
          <cell r="K149">
            <v>1659.621729949625</v>
          </cell>
          <cell r="L149">
            <v>7.7961504972274401E-2</v>
          </cell>
          <cell r="M149">
            <v>0.12045065973850171</v>
          </cell>
          <cell r="N149"/>
          <cell r="O149"/>
          <cell r="P149"/>
          <cell r="Q149">
            <v>2.7882244697239423E-2</v>
          </cell>
          <cell r="R149">
            <v>1.5056332467312713E-2</v>
          </cell>
          <cell r="S149">
            <v>3.2465561139057998E-2</v>
          </cell>
          <cell r="T149">
            <v>1.367487036129628E-2</v>
          </cell>
          <cell r="U149">
            <v>1.7411928523334966E-2</v>
          </cell>
          <cell r="V149">
            <v>4.1823146721753565E-3</v>
          </cell>
          <cell r="W149">
            <v>2.1332827762952412E-2</v>
          </cell>
          <cell r="X149">
            <v>0.12222912913812733</v>
          </cell>
          <cell r="Y149">
            <v>3.614034469265668E-2</v>
          </cell>
          <cell r="Z149">
            <v>0</v>
          </cell>
        </row>
        <row r="150">
          <cell r="A150" t="str">
            <v>Dist_DA_2022_62</v>
          </cell>
          <cell r="B150">
            <v>62</v>
          </cell>
          <cell r="C150">
            <v>0.75604367338327083</v>
          </cell>
          <cell r="D150">
            <v>3.4294443729681166</v>
          </cell>
          <cell r="E150">
            <v>0.12685983649359736</v>
          </cell>
          <cell r="F150">
            <v>0.28502188859617272</v>
          </cell>
          <cell r="G150">
            <v>0.13256767105501377</v>
          </cell>
          <cell r="H150">
            <v>0.12095699767091954</v>
          </cell>
          <cell r="I150">
            <v>0.11127997861248656</v>
          </cell>
          <cell r="J150">
            <v>1717.2359812281459</v>
          </cell>
          <cell r="K150">
            <v>1718.9023900561233</v>
          </cell>
          <cell r="L150">
            <v>0.10796329851500631</v>
          </cell>
          <cell r="M150">
            <v>0.13288149067735383</v>
          </cell>
          <cell r="N150"/>
          <cell r="O150"/>
          <cell r="P150"/>
          <cell r="Q150">
            <v>3.1183400247899357E-2</v>
          </cell>
          <cell r="R150">
            <v>1.6610204110195686E-2</v>
          </cell>
          <cell r="S150">
            <v>6.2983503862378651E-2</v>
          </cell>
          <cell r="T150">
            <v>2.1231811052216113E-2</v>
          </cell>
          <cell r="U150">
            <v>1.9167100950844718E-2</v>
          </cell>
          <cell r="V150">
            <v>4.6774883323315421E-3</v>
          </cell>
          <cell r="W150">
            <v>2.2096131993051153E-2</v>
          </cell>
          <cell r="X150">
            <v>0.15064192739995988</v>
          </cell>
          <cell r="Y150">
            <v>4.8296636788064902E-2</v>
          </cell>
          <cell r="Z150">
            <v>0</v>
          </cell>
        </row>
        <row r="151">
          <cell r="A151" t="str">
            <v>Dist_SL_2022_ALL</v>
          </cell>
          <cell r="B151" t="str">
            <v>Salt Lake County</v>
          </cell>
          <cell r="C151">
            <v>2.2918130860998387</v>
          </cell>
          <cell r="D151">
            <v>0.34922694011435657</v>
          </cell>
          <cell r="E151">
            <v>4.0495094022307769E-2</v>
          </cell>
          <cell r="F151">
            <v>8.3541455734041009E-2</v>
          </cell>
          <cell r="G151">
            <v>2.3643429619761472E-2</v>
          </cell>
          <cell r="H151">
            <v>1.6652883598951104E-2</v>
          </cell>
          <cell r="I151">
            <v>1.4994984846488216E-2</v>
          </cell>
          <cell r="J151">
            <v>451.54854612138683</v>
          </cell>
          <cell r="K151">
            <v>452.43850883120916</v>
          </cell>
          <cell r="L151">
            <v>3.9862478801424642E-2</v>
          </cell>
          <cell r="M151">
            <v>5.5393381086756718E-2</v>
          </cell>
          <cell r="N151"/>
          <cell r="O151"/>
          <cell r="P151"/>
          <cell r="Q151">
            <v>1.1495191048333193E-2</v>
          </cell>
          <cell r="R151">
            <v>6.9241754568793758E-3</v>
          </cell>
          <cell r="S151">
            <v>4.4648575887912207E-3</v>
          </cell>
          <cell r="T151">
            <v>6.505697779046072E-3</v>
          </cell>
          <cell r="U151">
            <v>1.3952878284880636E-3</v>
          </cell>
          <cell r="V151">
            <v>1.7242693163938797E-3</v>
          </cell>
          <cell r="W151">
            <v>5.9231020839516533E-3</v>
          </cell>
          <cell r="X151">
            <v>4.7521407613162647E-2</v>
          </cell>
          <cell r="Y151">
            <v>1.0530126613418832E-2</v>
          </cell>
          <cell r="Z151">
            <v>0</v>
          </cell>
        </row>
        <row r="152">
          <cell r="A152" t="str">
            <v>Dist_SL_2022_11</v>
          </cell>
          <cell r="B152">
            <v>11</v>
          </cell>
          <cell r="C152">
            <v>11.794238660745606</v>
          </cell>
          <cell r="D152">
            <v>0.74678049204980868</v>
          </cell>
          <cell r="E152">
            <v>0.59541589276827644</v>
          </cell>
          <cell r="F152">
            <v>3.9194444519983572E-2</v>
          </cell>
          <cell r="G152">
            <v>2.8479512790738782E-2</v>
          </cell>
          <cell r="H152">
            <v>3.0874507447100696E-2</v>
          </cell>
          <cell r="I152">
            <v>2.7312190837224352E-2</v>
          </cell>
          <cell r="J152">
            <v>382.08100030729315</v>
          </cell>
          <cell r="K152">
            <v>383.77927103530601</v>
          </cell>
          <cell r="L152">
            <v>0.64951308987373779</v>
          </cell>
          <cell r="M152">
            <v>3.2265199455030497E-3</v>
          </cell>
          <cell r="N152"/>
          <cell r="O152"/>
          <cell r="P152"/>
          <cell r="Q152">
            <v>5.0934171273798222E-3</v>
          </cell>
          <cell r="R152">
            <v>4.0331495919527252E-4</v>
          </cell>
          <cell r="S152">
            <v>3.9997334979482062E-3</v>
          </cell>
          <cell r="T152">
            <v>1.597440492539302E-2</v>
          </cell>
          <cell r="U152">
            <v>7.0899158886891626E-4</v>
          </cell>
          <cell r="V152">
            <v>7.6400699431915513E-4</v>
          </cell>
          <cell r="W152">
            <v>5.0390779029007926E-3</v>
          </cell>
          <cell r="X152">
            <v>0.67969852635242978</v>
          </cell>
          <cell r="Y152">
            <v>2.3312457339276144E-2</v>
          </cell>
          <cell r="Z152">
            <v>0</v>
          </cell>
        </row>
        <row r="153">
          <cell r="A153" t="str">
            <v>Dist_SL_2022_21</v>
          </cell>
          <cell r="B153">
            <v>21</v>
          </cell>
          <cell r="C153">
            <v>1.8650840464812819</v>
          </cell>
          <cell r="D153">
            <v>9.4846365298523874E-2</v>
          </cell>
          <cell r="E153">
            <v>1.4641783715626588E-2</v>
          </cell>
          <cell r="F153">
            <v>5.3572932128439124E-2</v>
          </cell>
          <cell r="G153">
            <v>1.2992335377803024E-2</v>
          </cell>
          <cell r="H153">
            <v>7.9508979662656579E-3</v>
          </cell>
          <cell r="I153">
            <v>7.0349804565176827E-3</v>
          </cell>
          <cell r="J153">
            <v>322.79308390090046</v>
          </cell>
          <cell r="K153">
            <v>323.33262424580221</v>
          </cell>
          <cell r="L153">
            <v>1.5285563968212278E-2</v>
          </cell>
          <cell r="M153">
            <v>3.5437734786210109E-2</v>
          </cell>
          <cell r="N153"/>
          <cell r="O153"/>
          <cell r="P153"/>
          <cell r="Q153">
            <v>1.0184299375963358E-2</v>
          </cell>
          <cell r="R153">
            <v>4.4297189280022627E-3</v>
          </cell>
          <cell r="S153">
            <v>1.029665045272664E-3</v>
          </cell>
          <cell r="T153">
            <v>4.1003370344533359E-3</v>
          </cell>
          <cell r="U153">
            <v>2.0385520769332244E-4</v>
          </cell>
          <cell r="V153">
            <v>1.5276359932830791E-3</v>
          </cell>
          <cell r="W153">
            <v>4.2565454919265035E-3</v>
          </cell>
          <cell r="X153">
            <v>1.7417617715462585E-2</v>
          </cell>
          <cell r="Y153">
            <v>6.0053136405068827E-3</v>
          </cell>
          <cell r="Z153">
            <v>0</v>
          </cell>
        </row>
        <row r="154">
          <cell r="A154" t="str">
            <v>Dist_SL_2022_31</v>
          </cell>
          <cell r="B154">
            <v>31</v>
          </cell>
          <cell r="C154">
            <v>2.8298982874868615</v>
          </cell>
          <cell r="D154">
            <v>0.24047316243238395</v>
          </cell>
          <cell r="E154">
            <v>4.5508913784705306E-2</v>
          </cell>
          <cell r="F154">
            <v>8.432578973004845E-2</v>
          </cell>
          <cell r="G154">
            <v>2.0189596140863603E-2</v>
          </cell>
          <cell r="H154">
            <v>1.2322978268857728E-2</v>
          </cell>
          <cell r="I154">
            <v>1.0927202211568864E-2</v>
          </cell>
          <cell r="J154">
            <v>425.94149767990359</v>
          </cell>
          <cell r="K154">
            <v>426.91397270575368</v>
          </cell>
          <cell r="L154">
            <v>4.6298817306295453E-2</v>
          </cell>
          <cell r="M154">
            <v>6.1520915049435576E-2</v>
          </cell>
          <cell r="N154"/>
          <cell r="O154"/>
          <cell r="P154"/>
          <cell r="Q154">
            <v>1.0481896411755155E-2</v>
          </cell>
          <cell r="R154">
            <v>7.6901171584587372E-3</v>
          </cell>
          <cell r="S154">
            <v>1.8500944445868691E-3</v>
          </cell>
          <cell r="T154">
            <v>6.1425809897368852E-3</v>
          </cell>
          <cell r="U154">
            <v>3.9177019509318846E-4</v>
          </cell>
          <cell r="V154">
            <v>1.572276770836004E-3</v>
          </cell>
          <cell r="W154">
            <v>5.6151118175370241E-3</v>
          </cell>
          <cell r="X154">
            <v>5.0205815195563185E-2</v>
          </cell>
          <cell r="Y154">
            <v>9.0771077840729446E-3</v>
          </cell>
          <cell r="Z154">
            <v>0</v>
          </cell>
        </row>
        <row r="155">
          <cell r="A155" t="str">
            <v>Dist_SL_2022_32</v>
          </cell>
          <cell r="B155">
            <v>32</v>
          </cell>
          <cell r="C155">
            <v>2.9105647337856029</v>
          </cell>
          <cell r="D155">
            <v>0.27934322373641868</v>
          </cell>
          <cell r="E155">
            <v>5.1764105312902313E-2</v>
          </cell>
          <cell r="F155">
            <v>8.5268631098253125E-2</v>
          </cell>
          <cell r="G155">
            <v>2.0870787233560978E-2</v>
          </cell>
          <cell r="H155">
            <v>1.2991252617493119E-2</v>
          </cell>
          <cell r="I155">
            <v>1.1568835696536096E-2</v>
          </cell>
          <cell r="J155">
            <v>430.74694491484445</v>
          </cell>
          <cell r="K155">
            <v>431.81726211420056</v>
          </cell>
          <cell r="L155">
            <v>5.2013686411121147E-2</v>
          </cell>
          <cell r="M155">
            <v>6.1585694992863406E-2</v>
          </cell>
          <cell r="N155"/>
          <cell r="O155"/>
          <cell r="P155"/>
          <cell r="Q155">
            <v>1.0691683487896602E-2</v>
          </cell>
          <cell r="R155">
            <v>7.6982041579474053E-3</v>
          </cell>
          <cell r="S155">
            <v>2.4682186437527567E-3</v>
          </cell>
          <cell r="T155">
            <v>6.0547711592553802E-3</v>
          </cell>
          <cell r="U155">
            <v>5.5197711009555002E-4</v>
          </cell>
          <cell r="V155">
            <v>1.6037473790774764E-3</v>
          </cell>
          <cell r="W155">
            <v>5.671981558033415E-3</v>
          </cell>
          <cell r="X155">
            <v>5.6943639791793982E-2</v>
          </cell>
          <cell r="Y155">
            <v>9.1006205850701558E-3</v>
          </cell>
          <cell r="Z155">
            <v>0</v>
          </cell>
        </row>
        <row r="156">
          <cell r="A156" t="str">
            <v>Dist_SL_2022_41</v>
          </cell>
          <cell r="B156">
            <v>41</v>
          </cell>
          <cell r="C156">
            <v>1.5810513986545103</v>
          </cell>
          <cell r="D156">
            <v>6.2343071830048205</v>
          </cell>
          <cell r="E156">
            <v>0.34357106925162845</v>
          </cell>
          <cell r="F156">
            <v>0.51286246896879828</v>
          </cell>
          <cell r="G156">
            <v>0.28959646240256243</v>
          </cell>
          <cell r="H156">
            <v>0.28269451631910236</v>
          </cell>
          <cell r="I156">
            <v>0.26007785745491185</v>
          </cell>
          <cell r="J156">
            <v>1782.5917255781801</v>
          </cell>
          <cell r="K156">
            <v>1784.5748991882663</v>
          </cell>
          <cell r="L156">
            <v>0.30018048546384229</v>
          </cell>
          <cell r="M156">
            <v>0.20026313567000459</v>
          </cell>
          <cell r="N156"/>
          <cell r="O156"/>
          <cell r="P156"/>
          <cell r="Q156">
            <v>2.9904816979691291E-2</v>
          </cell>
          <cell r="R156">
            <v>2.5032905438057123E-2</v>
          </cell>
          <cell r="S156">
            <v>0.15101633971342407</v>
          </cell>
          <cell r="T156">
            <v>6.62070794984502E-2</v>
          </cell>
          <cell r="U156">
            <v>1.7951578703734792E-2</v>
          </cell>
          <cell r="V156">
            <v>4.4856995095934179E-3</v>
          </cell>
          <cell r="W156">
            <v>2.293710364405455E-2</v>
          </cell>
          <cell r="X156">
            <v>0.34810880182542159</v>
          </cell>
          <cell r="Y156">
            <v>0.10906160351889306</v>
          </cell>
          <cell r="Z156">
            <v>0</v>
          </cell>
        </row>
        <row r="157">
          <cell r="A157" t="str">
            <v>Dist_SL_2022_42</v>
          </cell>
          <cell r="B157">
            <v>42</v>
          </cell>
          <cell r="C157">
            <v>2.0185086260070713</v>
          </cell>
          <cell r="D157">
            <v>3.523431922916997</v>
          </cell>
          <cell r="E157">
            <v>0.25907441356131566</v>
          </cell>
          <cell r="F157">
            <v>0.27791903573881749</v>
          </cell>
          <cell r="G157">
            <v>0.15583077559689132</v>
          </cell>
          <cell r="H157">
            <v>0.15184313813327457</v>
          </cell>
          <cell r="I157">
            <v>0.13956834356772505</v>
          </cell>
          <cell r="J157">
            <v>1185.5473102272704</v>
          </cell>
          <cell r="K157">
            <v>1206.4517157251257</v>
          </cell>
          <cell r="L157">
            <v>0.22333662706152355</v>
          </cell>
          <cell r="M157">
            <v>0.10595755599050766</v>
          </cell>
          <cell r="N157"/>
          <cell r="O157"/>
          <cell r="P157"/>
          <cell r="Q157">
            <v>2.0118341615035253E-2</v>
          </cell>
          <cell r="R157">
            <v>1.324469844726704E-2</v>
          </cell>
          <cell r="S157">
            <v>7.4654084739844292E-2</v>
          </cell>
          <cell r="T157">
            <v>3.8109109986974414E-2</v>
          </cell>
          <cell r="U157">
            <v>1.152853109486167E-2</v>
          </cell>
          <cell r="V157">
            <v>3.0177335818992557E-3</v>
          </cell>
          <cell r="W157">
            <v>1.5823094634238234E-2</v>
          </cell>
          <cell r="X157">
            <v>0.94434996393267145</v>
          </cell>
          <cell r="Y157">
            <v>6.4914285533784991E-2</v>
          </cell>
          <cell r="Z157">
            <v>0</v>
          </cell>
        </row>
        <row r="158">
          <cell r="A158" t="str">
            <v>Dist_SL_2022_43</v>
          </cell>
          <cell r="B158">
            <v>43</v>
          </cell>
          <cell r="C158">
            <v>1.3236380750808119</v>
          </cell>
          <cell r="D158">
            <v>3.0056270573064716</v>
          </cell>
          <cell r="E158">
            <v>0.35351772178565499</v>
          </cell>
          <cell r="F158">
            <v>0.2931082575832461</v>
          </cell>
          <cell r="G158">
            <v>0.1692478404348248</v>
          </cell>
          <cell r="H158">
            <v>0.16630539357915977</v>
          </cell>
          <cell r="I158">
            <v>0.15294373121157051</v>
          </cell>
          <cell r="J158">
            <v>888.62310695600729</v>
          </cell>
          <cell r="K158">
            <v>890.4495625854579</v>
          </cell>
          <cell r="L158">
            <v>0.31112361796997967</v>
          </cell>
          <cell r="M158">
            <v>0.10865185792156642</v>
          </cell>
          <cell r="N158"/>
          <cell r="O158"/>
          <cell r="P158"/>
          <cell r="Q158">
            <v>1.8151006082519926E-2</v>
          </cell>
          <cell r="R158">
            <v>1.3581469940078302E-2</v>
          </cell>
          <cell r="S158">
            <v>5.3966427164742405E-2</v>
          </cell>
          <cell r="T158">
            <v>6.5430522003568387E-2</v>
          </cell>
          <cell r="U158">
            <v>8.846496099073644E-3</v>
          </cell>
          <cell r="V158">
            <v>2.722639283175989E-3</v>
          </cell>
          <cell r="W158">
            <v>1.143785913547618E-2</v>
          </cell>
          <cell r="X158">
            <v>0.35065071199789244</v>
          </cell>
          <cell r="Y158">
            <v>9.8977412958777614E-2</v>
          </cell>
          <cell r="Z158">
            <v>0</v>
          </cell>
        </row>
        <row r="159">
          <cell r="A159" t="str">
            <v>Dist_SL_2022_51</v>
          </cell>
          <cell r="B159">
            <v>51</v>
          </cell>
          <cell r="C159">
            <v>0.96519287442572332</v>
          </cell>
          <cell r="D159">
            <v>3.3865834192626689</v>
          </cell>
          <cell r="E159">
            <v>0.15292182678517852</v>
          </cell>
          <cell r="F159">
            <v>0.40871067459804072</v>
          </cell>
          <cell r="G159">
            <v>0.1571754637569058</v>
          </cell>
          <cell r="H159">
            <v>0.13238007283577818</v>
          </cell>
          <cell r="I159">
            <v>0.12171797193923196</v>
          </cell>
          <cell r="J159">
            <v>1822.5746869520458</v>
          </cell>
          <cell r="K159">
            <v>1824.8481211617391</v>
          </cell>
          <cell r="L159">
            <v>0.13024047368029884</v>
          </cell>
          <cell r="M159">
            <v>0.23968225873492569</v>
          </cell>
          <cell r="N159"/>
          <cell r="O159"/>
          <cell r="P159"/>
          <cell r="Q159">
            <v>3.664834302733682E-2</v>
          </cell>
          <cell r="R159">
            <v>2.9960262384972597E-2</v>
          </cell>
          <cell r="S159">
            <v>5.9427054940638567E-2</v>
          </cell>
          <cell r="T159">
            <v>2.8341494096888659E-2</v>
          </cell>
          <cell r="U159">
            <v>2.335350952287886E-2</v>
          </cell>
          <cell r="V159">
            <v>5.4972294327012275E-3</v>
          </cell>
          <cell r="W159">
            <v>2.3454794196260221E-2</v>
          </cell>
          <cell r="X159">
            <v>0.18660175950980368</v>
          </cell>
          <cell r="Y159">
            <v>6.2290996275630853E-2</v>
          </cell>
          <cell r="Z159">
            <v>0</v>
          </cell>
        </row>
        <row r="160">
          <cell r="A160" t="str">
            <v>Dist_SL_2022_52</v>
          </cell>
          <cell r="B160">
            <v>52</v>
          </cell>
          <cell r="C160">
            <v>2.3196537653815836</v>
          </cell>
          <cell r="D160">
            <v>1.4922522122868136</v>
          </cell>
          <cell r="E160">
            <v>0.16696481339614405</v>
          </cell>
          <cell r="F160">
            <v>0.19178802361923969</v>
          </cell>
          <cell r="G160">
            <v>6.798405158180866E-2</v>
          </cell>
          <cell r="H160">
            <v>5.5118615479678605E-2</v>
          </cell>
          <cell r="I160">
            <v>5.0452877080733614E-2</v>
          </cell>
          <cell r="J160">
            <v>1093.6738335085861</v>
          </cell>
          <cell r="K160">
            <v>1095.9339010356314</v>
          </cell>
          <cell r="L160">
            <v>0.15424102864547529</v>
          </cell>
          <cell r="M160">
            <v>0.11876933244036617</v>
          </cell>
          <cell r="N160"/>
          <cell r="O160"/>
          <cell r="P160"/>
          <cell r="Q160">
            <v>1.7900075699194898E-2</v>
          </cell>
          <cell r="R160">
            <v>1.4846177917878987E-2</v>
          </cell>
          <cell r="S160">
            <v>1.3711556524072958E-2</v>
          </cell>
          <cell r="T160">
            <v>2.0996436388246199E-2</v>
          </cell>
          <cell r="U160">
            <v>7.720696332600128E-3</v>
          </cell>
          <cell r="V160">
            <v>2.6849965831960516E-3</v>
          </cell>
          <cell r="W160">
            <v>1.4181088563967411E-2</v>
          </cell>
          <cell r="X160">
            <v>0.19546542392117289</v>
          </cell>
          <cell r="Y160">
            <v>3.674123260833155E-2</v>
          </cell>
          <cell r="Z160">
            <v>0</v>
          </cell>
        </row>
        <row r="161">
          <cell r="A161" t="str">
            <v>Dist_SL_2022_53</v>
          </cell>
          <cell r="B161">
            <v>53</v>
          </cell>
          <cell r="C161">
            <v>0.9943869282283887</v>
          </cell>
          <cell r="D161">
            <v>1.7291289994655235</v>
          </cell>
          <cell r="E161">
            <v>0.15954456597693731</v>
          </cell>
          <cell r="F161">
            <v>0.23851676449296721</v>
          </cell>
          <cell r="G161">
            <v>8.2134603061690986E-2</v>
          </cell>
          <cell r="H161">
            <v>6.5258998875956001E-2</v>
          </cell>
          <cell r="I161">
            <v>5.9938588343769965E-2</v>
          </cell>
          <cell r="J161">
            <v>1040.7137824419108</v>
          </cell>
          <cell r="K161">
            <v>1043.1074259392244</v>
          </cell>
          <cell r="L161">
            <v>0.13648374292156726</v>
          </cell>
          <cell r="M161">
            <v>0.15170546374305685</v>
          </cell>
          <cell r="N161"/>
          <cell r="O161"/>
          <cell r="P161"/>
          <cell r="Q161">
            <v>2.1552301873954363E-2</v>
          </cell>
          <cell r="R161">
            <v>1.8963192632920862E-2</v>
          </cell>
          <cell r="S161">
            <v>1.5451630250411491E-2</v>
          </cell>
          <cell r="T161">
            <v>2.4272637212138903E-2</v>
          </cell>
          <cell r="U161">
            <v>1.1059738638022069E-2</v>
          </cell>
          <cell r="V161">
            <v>3.2328220850001499E-3</v>
          </cell>
          <cell r="W161">
            <v>1.339424949524335E-2</v>
          </cell>
          <cell r="X161">
            <v>0.19509174731336087</v>
          </cell>
          <cell r="Y161">
            <v>4.4487052230835919E-2</v>
          </cell>
          <cell r="Z161">
            <v>0</v>
          </cell>
        </row>
        <row r="162">
          <cell r="A162" t="str">
            <v>Dist_SL_2022_54</v>
          </cell>
          <cell r="B162">
            <v>54</v>
          </cell>
          <cell r="C162">
            <v>20.734303065679107</v>
          </cell>
          <cell r="D162">
            <v>4.0391678497735493</v>
          </cell>
          <cell r="E162">
            <v>0.81362008142443709</v>
          </cell>
          <cell r="F162">
            <v>0.34186001209921352</v>
          </cell>
          <cell r="G162">
            <v>0.21601989928222232</v>
          </cell>
          <cell r="H162">
            <v>0.22220558852863753</v>
          </cell>
          <cell r="I162">
            <v>0.20065597357793363</v>
          </cell>
          <cell r="J162">
            <v>1127.6002681447328</v>
          </cell>
          <cell r="K162">
            <v>1132.6129396183842</v>
          </cell>
          <cell r="L162">
            <v>0.78782986543712497</v>
          </cell>
          <cell r="M162">
            <v>0.10336884616013473</v>
          </cell>
          <cell r="N162"/>
          <cell r="O162"/>
          <cell r="P162"/>
          <cell r="Q162">
            <v>1.6285577410441295E-2</v>
          </cell>
          <cell r="R162">
            <v>1.2921100047415836E-2</v>
          </cell>
          <cell r="S162">
            <v>4.8320635045208553E-2</v>
          </cell>
          <cell r="T162">
            <v>0.10427334412452378</v>
          </cell>
          <cell r="U162">
            <v>6.6367642778895038E-3</v>
          </cell>
          <cell r="V162">
            <v>2.4428256568728439E-3</v>
          </cell>
          <cell r="W162">
            <v>1.4721711548208826E-2</v>
          </cell>
          <cell r="X162">
            <v>0.83118103039518632</v>
          </cell>
          <cell r="Y162">
            <v>0.15233491931132584</v>
          </cell>
          <cell r="Z162">
            <v>0</v>
          </cell>
        </row>
        <row r="163">
          <cell r="A163" t="str">
            <v>Dist_SL_2022_61</v>
          </cell>
          <cell r="B163">
            <v>61</v>
          </cell>
          <cell r="C163">
            <v>0.62604539063916698</v>
          </cell>
          <cell r="D163">
            <v>2.6767461470739464</v>
          </cell>
          <cell r="E163">
            <v>0.10682300680611734</v>
          </cell>
          <cell r="F163">
            <v>0.28712788980518938</v>
          </cell>
          <cell r="G163">
            <v>0.10361390009921742</v>
          </cell>
          <cell r="H163">
            <v>8.4232511697816592E-2</v>
          </cell>
          <cell r="I163">
            <v>7.7493443886267457E-2</v>
          </cell>
          <cell r="J163">
            <v>1743.7813342276306</v>
          </cell>
          <cell r="K163">
            <v>1745.7823747079815</v>
          </cell>
          <cell r="L163">
            <v>8.9121820167867877E-2</v>
          </cell>
          <cell r="M163">
            <v>0.17255213340202424</v>
          </cell>
          <cell r="N163"/>
          <cell r="O163"/>
          <cell r="P163"/>
          <cell r="Q163">
            <v>3.0343244705348563E-2</v>
          </cell>
          <cell r="R163">
            <v>2.1569000868247215E-2</v>
          </cell>
          <cell r="S163">
            <v>3.5381046717163092E-2</v>
          </cell>
          <cell r="T163">
            <v>1.6483927562941602E-2</v>
          </cell>
          <cell r="U163">
            <v>1.9527355351354331E-2</v>
          </cell>
          <cell r="V163">
            <v>4.551455344702744E-3</v>
          </cell>
          <cell r="W163">
            <v>2.2437655272218138E-2</v>
          </cell>
          <cell r="X163">
            <v>0.14063361788472922</v>
          </cell>
          <cell r="Y163">
            <v>4.2112463432072748E-2</v>
          </cell>
          <cell r="Z163">
            <v>0</v>
          </cell>
        </row>
        <row r="164">
          <cell r="A164" t="str">
            <v>Dist_SL_2022_62</v>
          </cell>
          <cell r="B164">
            <v>62</v>
          </cell>
          <cell r="C164">
            <v>0.82801720764665798</v>
          </cell>
          <cell r="D164">
            <v>3.6388159588584696</v>
          </cell>
          <cell r="E164">
            <v>0.14404501781677742</v>
          </cell>
          <cell r="F164">
            <v>0.36229019774458637</v>
          </cell>
          <cell r="G164">
            <v>0.15517351266798726</v>
          </cell>
          <cell r="H164">
            <v>0.13715631689522295</v>
          </cell>
          <cell r="I164">
            <v>0.12618336033564692</v>
          </cell>
          <cell r="J164">
            <v>1808.8783477498594</v>
          </cell>
          <cell r="K164">
            <v>1810.8359210325625</v>
          </cell>
          <cell r="L164">
            <v>0.12245003222682678</v>
          </cell>
          <cell r="M164">
            <v>0.19119786105838923</v>
          </cell>
          <cell r="N164"/>
          <cell r="O164"/>
          <cell r="P164"/>
          <cell r="Q164">
            <v>3.3936019790974131E-2</v>
          </cell>
          <cell r="R164">
            <v>2.3899783905930266E-2</v>
          </cell>
          <cell r="S164">
            <v>6.9130159786986667E-2</v>
          </cell>
          <cell r="T164">
            <v>2.5820952910188787E-2</v>
          </cell>
          <cell r="U164">
            <v>2.1616356439606518E-2</v>
          </cell>
          <cell r="V164">
            <v>5.0903684264100874E-3</v>
          </cell>
          <cell r="W164">
            <v>2.3275325045139687E-2</v>
          </cell>
          <cell r="X164">
            <v>0.17211404205582004</v>
          </cell>
          <cell r="Y164">
            <v>5.7053249339568637E-2</v>
          </cell>
          <cell r="Z164">
            <v>0</v>
          </cell>
        </row>
        <row r="165">
          <cell r="A165" t="str">
            <v>Dist_TO_2022_ALL</v>
          </cell>
          <cell r="B165" t="str">
            <v>Tooele County</v>
          </cell>
          <cell r="C165">
            <v>3.3257778644136855</v>
          </cell>
          <cell r="D165">
            <v>0.55113251015974907</v>
          </cell>
          <cell r="E165">
            <v>7.3387429932102552E-2</v>
          </cell>
          <cell r="F165">
            <v>9.4194830534684096E-2</v>
          </cell>
          <cell r="G165">
            <v>2.9784860513827734E-2</v>
          </cell>
          <cell r="H165">
            <v>2.2835525506928113E-2</v>
          </cell>
          <cell r="I165">
            <v>2.0553549638927079E-2</v>
          </cell>
          <cell r="J165">
            <v>520.71962973472637</v>
          </cell>
          <cell r="K165">
            <v>521.86306316136404</v>
          </cell>
          <cell r="L165">
            <v>7.2562859532450188E-2</v>
          </cell>
          <cell r="M165">
            <v>5.8903057645684889E-2</v>
          </cell>
          <cell r="N165"/>
          <cell r="O165"/>
          <cell r="P165"/>
          <cell r="Q165">
            <v>1.2456247382071085E-2</v>
          </cell>
          <cell r="R165">
            <v>7.3628818956284151E-3</v>
          </cell>
          <cell r="S165">
            <v>6.5346391106978199E-3</v>
          </cell>
          <cell r="T165">
            <v>8.6551973816844461E-3</v>
          </cell>
          <cell r="U165">
            <v>1.8557320733118246E-3</v>
          </cell>
          <cell r="V165">
            <v>1.8684289792722387E-3</v>
          </cell>
          <cell r="W165">
            <v>6.81757493579242E-3</v>
          </cell>
          <cell r="X165">
            <v>8.0832341741048266E-2</v>
          </cell>
          <cell r="Y165">
            <v>1.401891312339739E-2</v>
          </cell>
          <cell r="Z165">
            <v>0</v>
          </cell>
        </row>
        <row r="166">
          <cell r="A166" t="str">
            <v>Dist_TO_2022_11</v>
          </cell>
          <cell r="B166">
            <v>11</v>
          </cell>
          <cell r="C166">
            <v>12.038755808982609</v>
          </cell>
          <cell r="D166">
            <v>0.70025487190573643</v>
          </cell>
          <cell r="E166">
            <v>0.66898104877838671</v>
          </cell>
          <cell r="F166">
            <v>3.9629243950449519E-2</v>
          </cell>
          <cell r="G166">
            <v>2.7859364868313478E-2</v>
          </cell>
          <cell r="H166">
            <v>2.9972806077914735E-2</v>
          </cell>
          <cell r="I166">
            <v>2.6514586052590092E-2</v>
          </cell>
          <cell r="J166">
            <v>388.99905885948073</v>
          </cell>
          <cell r="K166">
            <v>390.97317830793014</v>
          </cell>
          <cell r="L166">
            <v>0.72909131988862363</v>
          </cell>
          <cell r="M166">
            <v>4.1472304623942028E-3</v>
          </cell>
          <cell r="N166"/>
          <cell r="O166"/>
          <cell r="P166"/>
          <cell r="Q166">
            <v>5.5092074101405868E-3</v>
          </cell>
          <cell r="R166">
            <v>5.1840298694269126E-4</v>
          </cell>
          <cell r="S166">
            <v>3.8829686075183964E-3</v>
          </cell>
          <cell r="T166">
            <v>1.5508037079961186E-2</v>
          </cell>
          <cell r="U166">
            <v>6.8800541602799699E-4</v>
          </cell>
          <cell r="V166">
            <v>8.2637582878069475E-4</v>
          </cell>
          <cell r="W166">
            <v>5.1303373964379706E-3</v>
          </cell>
          <cell r="X166">
            <v>0.76248799192472183</v>
          </cell>
          <cell r="Y166">
            <v>2.2631584935900038E-2</v>
          </cell>
          <cell r="Z166">
            <v>0</v>
          </cell>
        </row>
        <row r="167">
          <cell r="A167" t="str">
            <v>Dist_TO_2022_21</v>
          </cell>
          <cell r="B167">
            <v>21</v>
          </cell>
          <cell r="C167">
            <v>2.6499995018511462</v>
          </cell>
          <cell r="D167">
            <v>0.15202589879993278</v>
          </cell>
          <cell r="E167">
            <v>2.9742250676156778E-2</v>
          </cell>
          <cell r="F167">
            <v>6.6779485355517018E-2</v>
          </cell>
          <cell r="G167">
            <v>1.6971706443408514E-2</v>
          </cell>
          <cell r="H167">
            <v>1.0988795340770715E-2</v>
          </cell>
          <cell r="I167">
            <v>9.7224434167134752E-3</v>
          </cell>
          <cell r="J167">
            <v>357.72896055672408</v>
          </cell>
          <cell r="K167">
            <v>358.44782557000121</v>
          </cell>
          <cell r="L167">
            <v>3.0533500339615886E-2</v>
          </cell>
          <cell r="M167">
            <v>4.4773639520629106E-2</v>
          </cell>
          <cell r="N167"/>
          <cell r="O167"/>
          <cell r="P167"/>
          <cell r="Q167">
            <v>1.1017050494117196E-2</v>
          </cell>
          <cell r="R167">
            <v>5.5967119442291956E-3</v>
          </cell>
          <cell r="S167">
            <v>1.4233434261434533E-3</v>
          </cell>
          <cell r="T167">
            <v>5.672550973132762E-3</v>
          </cell>
          <cell r="U167">
            <v>2.7301087864164579E-4</v>
          </cell>
          <cell r="V167">
            <v>1.6525510824658433E-3</v>
          </cell>
          <cell r="W167">
            <v>4.7172851502441547E-3</v>
          </cell>
          <cell r="X167">
            <v>3.3596780960737122E-2</v>
          </cell>
          <cell r="Y167">
            <v>8.2990964987447197E-3</v>
          </cell>
          <cell r="Z167">
            <v>0</v>
          </cell>
        </row>
        <row r="168">
          <cell r="A168" t="str">
            <v>Dist_TO_2022_31</v>
          </cell>
          <cell r="B168">
            <v>31</v>
          </cell>
          <cell r="C168">
            <v>5.1567091595734142</v>
          </cell>
          <cell r="D168">
            <v>0.51948736125967432</v>
          </cell>
          <cell r="E168">
            <v>0.12283422695161698</v>
          </cell>
          <cell r="F168">
            <v>0.1096054616225511</v>
          </cell>
          <cell r="G168">
            <v>2.9859148238763161E-2</v>
          </cell>
          <cell r="H168">
            <v>2.0838312295661431E-2</v>
          </cell>
          <cell r="I168">
            <v>1.8479770082902476E-2</v>
          </cell>
          <cell r="J168">
            <v>492.15457441324293</v>
          </cell>
          <cell r="K168">
            <v>493.85561165974553</v>
          </cell>
          <cell r="L168">
            <v>0.12359580802627625</v>
          </cell>
          <cell r="M168">
            <v>7.7426780673664486E-2</v>
          </cell>
          <cell r="N168"/>
          <cell r="O168"/>
          <cell r="P168"/>
          <cell r="Q168">
            <v>1.134036865322517E-2</v>
          </cell>
          <cell r="R168">
            <v>9.6783308341127656E-3</v>
          </cell>
          <cell r="S168">
            <v>3.174560240731194E-3</v>
          </cell>
          <cell r="T168">
            <v>1.0411493671906353E-2</v>
          </cell>
          <cell r="U168">
            <v>5.8509940908686373E-4</v>
          </cell>
          <cell r="V168">
            <v>1.7010473217479206E-3</v>
          </cell>
          <cell r="W168">
            <v>6.4880583155197393E-3</v>
          </cell>
          <cell r="X168">
            <v>0.12979544229487219</v>
          </cell>
          <cell r="Y168">
            <v>1.5305218473298084E-2</v>
          </cell>
          <cell r="Z168">
            <v>0</v>
          </cell>
        </row>
        <row r="169">
          <cell r="A169" t="str">
            <v>Dist_TO_2022_32</v>
          </cell>
          <cell r="B169">
            <v>32</v>
          </cell>
          <cell r="C169">
            <v>5.1743541017851511</v>
          </cell>
          <cell r="D169">
            <v>0.56994341380149216</v>
          </cell>
          <cell r="E169">
            <v>0.13266056001334994</v>
          </cell>
          <cell r="F169">
            <v>0.11157338891111643</v>
          </cell>
          <cell r="G169">
            <v>3.1593885271049761E-2</v>
          </cell>
          <cell r="H169">
            <v>2.2660010635709851E-2</v>
          </cell>
          <cell r="I169">
            <v>2.0190423940600867E-2</v>
          </cell>
          <cell r="J169">
            <v>497.80148417410396</v>
          </cell>
          <cell r="K169">
            <v>499.63358069568403</v>
          </cell>
          <cell r="L169">
            <v>0.13238074785727641</v>
          </cell>
          <cell r="M169">
            <v>7.7341806381828013E-2</v>
          </cell>
          <cell r="N169"/>
          <cell r="O169"/>
          <cell r="P169"/>
          <cell r="Q169">
            <v>1.1571571893578565E-2</v>
          </cell>
          <cell r="R169">
            <v>9.6677295674744319E-3</v>
          </cell>
          <cell r="S169">
            <v>4.4904385169517932E-3</v>
          </cell>
          <cell r="T169">
            <v>1.0582966880520163E-2</v>
          </cell>
          <cell r="U169">
            <v>7.6366120740438425E-4</v>
          </cell>
          <cell r="V169">
            <v>1.7357317629744602E-3</v>
          </cell>
          <cell r="W169">
            <v>6.555045327425053E-3</v>
          </cell>
          <cell r="X169">
            <v>0.13984946047396263</v>
          </cell>
          <cell r="Y169">
            <v>1.5699975421256541E-2</v>
          </cell>
          <cell r="Z169">
            <v>0</v>
          </cell>
        </row>
        <row r="170">
          <cell r="A170" t="str">
            <v>Dist_TO_2022_41</v>
          </cell>
          <cell r="B170">
            <v>41</v>
          </cell>
          <cell r="C170">
            <v>1.3790647427863434</v>
          </cell>
          <cell r="D170">
            <v>6.056999894513428</v>
          </cell>
          <cell r="E170">
            <v>0.28217437853164745</v>
          </cell>
          <cell r="F170">
            <v>0.39408988305512965</v>
          </cell>
          <cell r="G170">
            <v>0.2431179853182194</v>
          </cell>
          <cell r="H170">
            <v>0.24303036868634562</v>
          </cell>
          <cell r="I170">
            <v>0.22358748384769558</v>
          </cell>
          <cell r="J170">
            <v>1734.7939516205224</v>
          </cell>
          <cell r="K170">
            <v>1736.3460125291094</v>
          </cell>
          <cell r="L170">
            <v>0.24671651229795352</v>
          </cell>
          <cell r="M170">
            <v>0.12513599366101244</v>
          </cell>
          <cell r="N170"/>
          <cell r="O170"/>
          <cell r="P170"/>
          <cell r="Q170">
            <v>2.5923520707771576E-2</v>
          </cell>
          <cell r="R170">
            <v>1.5641995022481862E-2</v>
          </cell>
          <cell r="S170">
            <v>0.14189217024925865</v>
          </cell>
          <cell r="T170">
            <v>4.8055664433257227E-2</v>
          </cell>
          <cell r="U170">
            <v>1.5580801929385182E-2</v>
          </cell>
          <cell r="V170">
            <v>3.8885064480419615E-3</v>
          </cell>
          <cell r="W170">
            <v>2.232205094354819E-2</v>
          </cell>
          <cell r="X170">
            <v>0.28452667258627484</v>
          </cell>
          <cell r="Y170">
            <v>8.1695049725064237E-2</v>
          </cell>
          <cell r="Z170">
            <v>0</v>
          </cell>
        </row>
        <row r="171">
          <cell r="A171" t="str">
            <v>Dist_TO_2022_42</v>
          </cell>
          <cell r="B171">
            <v>42</v>
          </cell>
          <cell r="C171">
            <v>1.9714315185685849</v>
          </cell>
          <cell r="D171">
            <v>3.6083905711522202</v>
          </cell>
          <cell r="E171">
            <v>0.23078438211345687</v>
          </cell>
          <cell r="F171">
            <v>0.22329630026991948</v>
          </cell>
          <cell r="G171">
            <v>0.13610071754604783</v>
          </cell>
          <cell r="H171">
            <v>0.13573945356573214</v>
          </cell>
          <cell r="I171">
            <v>0.12472017374215834</v>
          </cell>
          <cell r="J171">
            <v>1262.2742230598144</v>
          </cell>
          <cell r="K171">
            <v>1279.080983967292</v>
          </cell>
          <cell r="L171">
            <v>0.19842860166684573</v>
          </cell>
          <cell r="M171">
            <v>7.0118774855044017E-2</v>
          </cell>
          <cell r="N171"/>
          <cell r="O171"/>
          <cell r="P171"/>
          <cell r="Q171">
            <v>1.7438071849143325E-2</v>
          </cell>
          <cell r="R171">
            <v>8.7648524486712755E-3</v>
          </cell>
          <cell r="S171">
            <v>7.3019192144294448E-2</v>
          </cell>
          <cell r="T171">
            <v>2.9208495436241315E-2</v>
          </cell>
          <cell r="U171">
            <v>1.0312185951050656E-2</v>
          </cell>
          <cell r="V171">
            <v>2.6156913552182106E-3</v>
          </cell>
          <cell r="W171">
            <v>1.6831801692135533E-2</v>
          </cell>
          <cell r="X171">
            <v>0.78179460696383729</v>
          </cell>
          <cell r="Y171">
            <v>5.1700996658420394E-2</v>
          </cell>
          <cell r="Z171">
            <v>0</v>
          </cell>
        </row>
        <row r="172">
          <cell r="A172" t="str">
            <v>Dist_TO_2022_43</v>
          </cell>
          <cell r="B172">
            <v>43</v>
          </cell>
          <cell r="C172">
            <v>1.2934071857557801</v>
          </cell>
          <cell r="D172">
            <v>3.0229052301645964</v>
          </cell>
          <cell r="E172">
            <v>0.30727421388984966</v>
          </cell>
          <cell r="F172">
            <v>0.24196054456508931</v>
          </cell>
          <cell r="G172">
            <v>0.14908303780367638</v>
          </cell>
          <cell r="H172">
            <v>0.14908605851392495</v>
          </cell>
          <cell r="I172">
            <v>0.13708035009704081</v>
          </cell>
          <cell r="J172">
            <v>903.74888572596501</v>
          </cell>
          <cell r="K172">
            <v>905.25119042161896</v>
          </cell>
          <cell r="L172">
            <v>0.27044014629428348</v>
          </cell>
          <cell r="M172">
            <v>7.713903677473688E-2</v>
          </cell>
          <cell r="N172"/>
          <cell r="O172"/>
          <cell r="P172"/>
          <cell r="Q172">
            <v>1.5735449276427477E-2</v>
          </cell>
          <cell r="R172">
            <v>9.6423810175059882E-3</v>
          </cell>
          <cell r="S172">
            <v>5.6184671131465962E-2</v>
          </cell>
          <cell r="T172">
            <v>5.2852382415439256E-2</v>
          </cell>
          <cell r="U172">
            <v>8.079358663075735E-3</v>
          </cell>
          <cell r="V172">
            <v>2.3603066891295724E-3</v>
          </cell>
          <cell r="W172">
            <v>1.1632670495766233E-2</v>
          </cell>
          <cell r="X172">
            <v>0.304670330211535</v>
          </cell>
          <cell r="Y172">
            <v>8.0895650912198816E-2</v>
          </cell>
          <cell r="Z172">
            <v>0</v>
          </cell>
        </row>
        <row r="173">
          <cell r="A173" t="str">
            <v>Dist_TO_2022_51</v>
          </cell>
          <cell r="B173">
            <v>51</v>
          </cell>
          <cell r="C173">
            <v>0.85183069627591923</v>
          </cell>
          <cell r="D173">
            <v>3.1906105818159523</v>
          </cell>
          <cell r="E173">
            <v>0.12557517066370252</v>
          </cell>
          <cell r="F173">
            <v>0.30175867446082</v>
          </cell>
          <cell r="G173">
            <v>0.12922119028769596</v>
          </cell>
          <cell r="H173">
            <v>0.11419502443003254</v>
          </cell>
          <cell r="I173">
            <v>0.10498057592502259</v>
          </cell>
          <cell r="J173">
            <v>1757.7537697952569</v>
          </cell>
          <cell r="K173">
            <v>1759.555168158058</v>
          </cell>
          <cell r="L173">
            <v>0.10704778956852269</v>
          </cell>
          <cell r="M173">
            <v>0.15575602487518425</v>
          </cell>
          <cell r="N173"/>
          <cell r="O173"/>
          <cell r="P173"/>
          <cell r="Q173">
            <v>3.1807625155603182E-2</v>
          </cell>
          <cell r="R173">
            <v>1.9469501776608479E-2</v>
          </cell>
          <cell r="S173">
            <v>5.4766350795542089E-2</v>
          </cell>
          <cell r="T173">
            <v>2.1726575557172671E-2</v>
          </cell>
          <cell r="U173">
            <v>2.0367945878081741E-2</v>
          </cell>
          <cell r="V173">
            <v>4.7711125860648851E-3</v>
          </cell>
          <cell r="W173">
            <v>2.2620552148056926E-2</v>
          </cell>
          <cell r="X173">
            <v>0.15220935831514076</v>
          </cell>
          <cell r="Y173">
            <v>5.0214200606152691E-2</v>
          </cell>
          <cell r="Z173">
            <v>0</v>
          </cell>
        </row>
        <row r="174">
          <cell r="A174" t="str">
            <v>Dist_TO_2022_52</v>
          </cell>
          <cell r="B174">
            <v>52</v>
          </cell>
          <cell r="C174">
            <v>2.0579651573452011</v>
          </cell>
          <cell r="D174">
            <v>1.3338201035215311</v>
          </cell>
          <cell r="E174">
            <v>0.13253747655039186</v>
          </cell>
          <cell r="F174">
            <v>0.14642246209792073</v>
          </cell>
          <cell r="G174">
            <v>5.7872822300356494E-2</v>
          </cell>
          <cell r="H174">
            <v>4.9676874549097867E-2</v>
          </cell>
          <cell r="I174">
            <v>4.5391239068594852E-2</v>
          </cell>
          <cell r="J174">
            <v>985.32768353276094</v>
          </cell>
          <cell r="K174">
            <v>987.11369092954521</v>
          </cell>
          <cell r="L174">
            <v>0.12194307543136557</v>
          </cell>
          <cell r="M174">
            <v>8.1209386775803472E-2</v>
          </cell>
          <cell r="N174"/>
          <cell r="O174"/>
          <cell r="P174"/>
          <cell r="Q174">
            <v>1.5536200773019393E-2</v>
          </cell>
          <cell r="R174">
            <v>1.0151163231392082E-2</v>
          </cell>
          <cell r="S174">
            <v>1.3177323883310409E-2</v>
          </cell>
          <cell r="T174">
            <v>1.8338155319522282E-2</v>
          </cell>
          <cell r="U174">
            <v>6.8201758142336505E-3</v>
          </cell>
          <cell r="V174">
            <v>2.3304200003695561E-3</v>
          </cell>
          <cell r="W174">
            <v>1.2778495834335338E-2</v>
          </cell>
          <cell r="X174">
            <v>0.15507896966174703</v>
          </cell>
          <cell r="Y174">
            <v>3.2213897921355518E-2</v>
          </cell>
          <cell r="Z174">
            <v>0</v>
          </cell>
        </row>
        <row r="175">
          <cell r="A175" t="str">
            <v>Dist_TO_2022_53</v>
          </cell>
          <cell r="B175">
            <v>53</v>
          </cell>
          <cell r="C175">
            <v>0.88954478854745711</v>
          </cell>
          <cell r="D175">
            <v>1.5113439726358155</v>
          </cell>
          <cell r="E175">
            <v>0.12959542836462307</v>
          </cell>
          <cell r="F175">
            <v>0.17882060410887313</v>
          </cell>
          <cell r="G175">
            <v>6.7937484702497872E-2</v>
          </cell>
          <cell r="H175">
            <v>5.6906383661016705E-2</v>
          </cell>
          <cell r="I175">
            <v>5.2230567744787411E-2</v>
          </cell>
          <cell r="J175">
            <v>921.96045629730361</v>
          </cell>
          <cell r="K175">
            <v>923.86421342194035</v>
          </cell>
          <cell r="L175">
            <v>0.11088620505898987</v>
          </cell>
          <cell r="M175">
            <v>0.10320822839065903</v>
          </cell>
          <cell r="N175"/>
          <cell r="O175"/>
          <cell r="P175"/>
          <cell r="Q175">
            <v>1.870599205719738E-2</v>
          </cell>
          <cell r="R175">
            <v>1.29010377250396E-2</v>
          </cell>
          <cell r="S175">
            <v>1.4775742121170839E-2</v>
          </cell>
          <cell r="T175">
            <v>2.0128120652198309E-2</v>
          </cell>
          <cell r="U175">
            <v>9.7165218773320947E-3</v>
          </cell>
          <cell r="V175">
            <v>2.8058792326708703E-3</v>
          </cell>
          <cell r="W175">
            <v>1.1865979903005041E-2</v>
          </cell>
          <cell r="X175">
            <v>0.15812702966233452</v>
          </cell>
          <cell r="Y175">
            <v>3.7454806414756125E-2</v>
          </cell>
          <cell r="Z175">
            <v>0</v>
          </cell>
        </row>
        <row r="176">
          <cell r="A176" t="str">
            <v>Dist_TO_2022_54</v>
          </cell>
          <cell r="B176">
            <v>54</v>
          </cell>
          <cell r="C176">
            <v>30.561662623934932</v>
          </cell>
          <cell r="D176">
            <v>5.0864224401606055</v>
          </cell>
          <cell r="E176">
            <v>0.92957232131960066</v>
          </cell>
          <cell r="F176">
            <v>0.38024887313076239</v>
          </cell>
          <cell r="G176">
            <v>0.27643268096620127</v>
          </cell>
          <cell r="H176">
            <v>0.29538934133743194</v>
          </cell>
          <cell r="I176">
            <v>0.26547189911857011</v>
          </cell>
          <cell r="J176">
            <v>1057.7817586813924</v>
          </cell>
          <cell r="K176">
            <v>1062.8858195478458</v>
          </cell>
          <cell r="L176">
            <v>0.8989350315151039</v>
          </cell>
          <cell r="M176">
            <v>7.0724319896404583E-2</v>
          </cell>
          <cell r="N176"/>
          <cell r="O176"/>
          <cell r="P176"/>
          <cell r="Q176">
            <v>1.4135211896925855E-2</v>
          </cell>
          <cell r="R176">
            <v>8.8405089580674331E-3</v>
          </cell>
          <cell r="S176">
            <v>6.5041412273824567E-2</v>
          </cell>
          <cell r="T176">
            <v>0.13780507179072402</v>
          </cell>
          <cell r="U176">
            <v>7.158163828893776E-3</v>
          </cell>
          <cell r="V176">
            <v>2.1202728895637121E-3</v>
          </cell>
          <cell r="W176">
            <v>1.3830196992670955E-2</v>
          </cell>
          <cell r="X176">
            <v>0.94511407288501303</v>
          </cell>
          <cell r="Y176">
            <v>0.20043035131014711</v>
          </cell>
          <cell r="Z176">
            <v>0</v>
          </cell>
        </row>
        <row r="177">
          <cell r="A177" t="str">
            <v>Dist_TO_2022_61</v>
          </cell>
          <cell r="B177">
            <v>61</v>
          </cell>
          <cell r="C177">
            <v>0.51557740433753441</v>
          </cell>
          <cell r="D177">
            <v>2.4639424699220736</v>
          </cell>
          <cell r="E177">
            <v>8.0342462335772996E-2</v>
          </cell>
          <cell r="F177">
            <v>0.1639728338362684</v>
          </cell>
          <cell r="G177">
            <v>7.3379192643894142E-2</v>
          </cell>
          <cell r="H177">
            <v>6.5747194246904422E-2</v>
          </cell>
          <cell r="I177">
            <v>6.0486910212482023E-2</v>
          </cell>
          <cell r="J177">
            <v>1641.3310252252352</v>
          </cell>
          <cell r="K177">
            <v>1642.7572682258101</v>
          </cell>
          <cell r="L177">
            <v>6.721429053905148E-2</v>
          </cell>
          <cell r="M177">
            <v>7.3660877022555332E-2</v>
          </cell>
          <cell r="N177"/>
          <cell r="O177"/>
          <cell r="P177"/>
          <cell r="Q177">
            <v>2.4564762566808652E-2</v>
          </cell>
          <cell r="R177">
            <v>9.2075951898233799E-3</v>
          </cell>
          <cell r="S177">
            <v>3.0275599629611117E-2</v>
          </cell>
          <cell r="T177">
            <v>1.0741233780124244E-2</v>
          </cell>
          <cell r="U177">
            <v>1.551278356339722E-2</v>
          </cell>
          <cell r="V177">
            <v>3.6846872415887476E-3</v>
          </cell>
          <cell r="W177">
            <v>2.1119480169308487E-2</v>
          </cell>
          <cell r="X177">
            <v>0.10434537687050592</v>
          </cell>
          <cell r="Y177">
            <v>3.0211368103847128E-2</v>
          </cell>
          <cell r="Z177">
            <v>0</v>
          </cell>
        </row>
        <row r="178">
          <cell r="A178" t="str">
            <v>Dist_TO_2022_62</v>
          </cell>
          <cell r="B178">
            <v>62</v>
          </cell>
          <cell r="C178">
            <v>0.68518627531893805</v>
          </cell>
          <cell r="D178">
            <v>3.3468280179071757</v>
          </cell>
          <cell r="E178">
            <v>0.11067595717324161</v>
          </cell>
          <cell r="F178">
            <v>0.21449809671393452</v>
          </cell>
          <cell r="G178">
            <v>0.11189616605901558</v>
          </cell>
          <cell r="H178">
            <v>0.10616032284399182</v>
          </cell>
          <cell r="I178">
            <v>9.7667146073595681E-2</v>
          </cell>
          <cell r="J178">
            <v>1691.7149335282822</v>
          </cell>
          <cell r="K178">
            <v>1693.1079304734374</v>
          </cell>
          <cell r="L178">
            <v>9.4350304905445534E-2</v>
          </cell>
          <cell r="M178">
            <v>8.0864773676293772E-2</v>
          </cell>
          <cell r="N178"/>
          <cell r="O178"/>
          <cell r="P178"/>
          <cell r="Q178">
            <v>2.7473000193648935E-2</v>
          </cell>
          <cell r="R178">
            <v>1.0108093044719711E-2</v>
          </cell>
          <cell r="S178">
            <v>5.8100974357568579E-2</v>
          </cell>
          <cell r="T178">
            <v>1.649395532412155E-2</v>
          </cell>
          <cell r="U178">
            <v>1.6950436868176388E-2</v>
          </cell>
          <cell r="V178">
            <v>4.1209269407001831E-3</v>
          </cell>
          <cell r="W178">
            <v>2.1767793382894366E-2</v>
          </cell>
          <cell r="X178">
            <v>0.13018746858335617</v>
          </cell>
          <cell r="Y178">
            <v>3.9566243986218524E-2</v>
          </cell>
          <cell r="Z178">
            <v>0</v>
          </cell>
        </row>
        <row r="179">
          <cell r="A179" t="str">
            <v>Dist_WE_2022_ALL</v>
          </cell>
          <cell r="B179" t="str">
            <v>Weber County</v>
          </cell>
          <cell r="C179">
            <v>2.7917516419880557</v>
          </cell>
          <cell r="D179">
            <v>0.48329870551345755</v>
          </cell>
          <cell r="E179">
            <v>5.7544987384827051E-2</v>
          </cell>
          <cell r="F179">
            <v>9.0396865110383945E-2</v>
          </cell>
          <cell r="G179">
            <v>2.8848752888239126E-2</v>
          </cell>
          <cell r="H179">
            <v>2.2231158061666947E-2</v>
          </cell>
          <cell r="I179">
            <v>2.0029253863067448E-2</v>
          </cell>
          <cell r="J179">
            <v>500.32893478324553</v>
          </cell>
          <cell r="K179">
            <v>501.34084305606478</v>
          </cell>
          <cell r="L179">
            <v>5.6675256635629077E-2</v>
          </cell>
          <cell r="M179">
            <v>5.6213955070875982E-2</v>
          </cell>
          <cell r="N179"/>
          <cell r="O179"/>
          <cell r="P179"/>
          <cell r="Q179">
            <v>1.195175197784101E-2</v>
          </cell>
          <cell r="R179">
            <v>7.0267442108898947E-3</v>
          </cell>
          <cell r="S179">
            <v>6.3199679471901242E-3</v>
          </cell>
          <cell r="T179">
            <v>8.3976298802903651E-3</v>
          </cell>
          <cell r="U179">
            <v>1.9183592558972217E-3</v>
          </cell>
          <cell r="V179">
            <v>1.7927548142817841E-3</v>
          </cell>
          <cell r="W179">
            <v>6.5523634072554987E-3</v>
          </cell>
          <cell r="X179">
            <v>6.5160670891721117E-2</v>
          </cell>
          <cell r="Y179">
            <v>1.3709285027204639E-2</v>
          </cell>
          <cell r="Z179">
            <v>0</v>
          </cell>
        </row>
        <row r="180">
          <cell r="A180" t="str">
            <v>Dist_WE_2022_11</v>
          </cell>
          <cell r="B180">
            <v>11</v>
          </cell>
          <cell r="C180">
            <v>11.898093941759656</v>
          </cell>
          <cell r="D180">
            <v>0.73982002122672108</v>
          </cell>
          <cell r="E180">
            <v>0.60920004832655617</v>
          </cell>
          <cell r="F180">
            <v>4.054642720607135E-2</v>
          </cell>
          <cell r="G180">
            <v>2.9680537540527397E-2</v>
          </cell>
          <cell r="H180">
            <v>3.2233573334693233E-2</v>
          </cell>
          <cell r="I180">
            <v>2.8514413600708333E-2</v>
          </cell>
          <cell r="J180">
            <v>381.01382406463983</v>
          </cell>
          <cell r="K180">
            <v>382.71586346584235</v>
          </cell>
          <cell r="L180">
            <v>0.66365538373920896</v>
          </cell>
          <cell r="M180">
            <v>3.2320831517950129E-3</v>
          </cell>
          <cell r="N180"/>
          <cell r="O180"/>
          <cell r="P180"/>
          <cell r="Q180">
            <v>5.080770719583105E-3</v>
          </cell>
          <cell r="R180">
            <v>4.040103854179751E-4</v>
          </cell>
          <cell r="S180">
            <v>4.1758559567443105E-3</v>
          </cell>
          <cell r="T180">
            <v>1.6677761467374954E-2</v>
          </cell>
          <cell r="U180">
            <v>7.3982994665254748E-4</v>
          </cell>
          <cell r="V180">
            <v>7.6211355440108789E-4</v>
          </cell>
          <cell r="W180">
            <v>5.0250206294841955E-3</v>
          </cell>
          <cell r="X180">
            <v>0.69385468971236464</v>
          </cell>
          <cell r="Y180">
            <v>2.4338581601888429E-2</v>
          </cell>
          <cell r="Z180">
            <v>0</v>
          </cell>
        </row>
        <row r="181">
          <cell r="A181" t="str">
            <v>Dist_WE_2022_21</v>
          </cell>
          <cell r="B181">
            <v>21</v>
          </cell>
          <cell r="C181">
            <v>2.1510279881805419</v>
          </cell>
          <cell r="D181">
            <v>0.12100236695561115</v>
          </cell>
          <cell r="E181">
            <v>1.892994891776199E-2</v>
          </cell>
          <cell r="F181">
            <v>5.5579946069947803E-2</v>
          </cell>
          <cell r="G181">
            <v>1.4790112320536241E-2</v>
          </cell>
          <cell r="H181">
            <v>9.9879918655447417E-3</v>
          </cell>
          <cell r="I181">
            <v>8.8371269878086099E-3</v>
          </cell>
          <cell r="J181">
            <v>334.1206567402615</v>
          </cell>
          <cell r="K181">
            <v>334.69708177961621</v>
          </cell>
          <cell r="L181">
            <v>1.9641054295121387E-2</v>
          </cell>
          <cell r="M181">
            <v>3.5431762941085243E-2</v>
          </cell>
          <cell r="N181"/>
          <cell r="O181"/>
          <cell r="P181"/>
          <cell r="Q181">
            <v>1.016019126331782E-2</v>
          </cell>
          <cell r="R181">
            <v>4.4289652209835188E-3</v>
          </cell>
          <cell r="S181">
            <v>1.293640076088105E-3</v>
          </cell>
          <cell r="T181">
            <v>5.1542540511014525E-3</v>
          </cell>
          <cell r="U181">
            <v>2.5078418509282501E-4</v>
          </cell>
          <cell r="V181">
            <v>1.5240201117441112E-3</v>
          </cell>
          <cell r="W181">
            <v>4.4059425304235761E-3</v>
          </cell>
          <cell r="X181">
            <v>2.2035493371798269E-2</v>
          </cell>
          <cell r="Y181">
            <v>7.5434869117205058E-3</v>
          </cell>
          <cell r="Z181">
            <v>0</v>
          </cell>
        </row>
        <row r="182">
          <cell r="A182" t="str">
            <v>Dist_WE_2022_31</v>
          </cell>
          <cell r="B182">
            <v>31</v>
          </cell>
          <cell r="C182">
            <v>3.7404565397677709</v>
          </cell>
          <cell r="D182">
            <v>0.35354802373344574</v>
          </cell>
          <cell r="E182">
            <v>7.3242859310241604E-2</v>
          </cell>
          <cell r="F182">
            <v>9.0221926989311127E-2</v>
          </cell>
          <cell r="G182">
            <v>2.4763094604721061E-2</v>
          </cell>
          <cell r="H182">
            <v>1.736067928172293E-2</v>
          </cell>
          <cell r="I182">
            <v>1.5392601904047253E-2</v>
          </cell>
          <cell r="J182">
            <v>453.68226173012636</v>
          </cell>
          <cell r="K182">
            <v>454.90932351683904</v>
          </cell>
          <cell r="L182">
            <v>7.4043705234541027E-2</v>
          </cell>
          <cell r="M182">
            <v>6.2347650079292591E-2</v>
          </cell>
          <cell r="N182"/>
          <cell r="O182"/>
          <cell r="P182"/>
          <cell r="Q182">
            <v>1.0513597628295615E-2</v>
          </cell>
          <cell r="R182">
            <v>7.7934579257222698E-3</v>
          </cell>
          <cell r="S182">
            <v>2.6206553350534749E-3</v>
          </cell>
          <cell r="T182">
            <v>8.6776688593861E-3</v>
          </cell>
          <cell r="U182">
            <v>5.0165021870813057E-4</v>
          </cell>
          <cell r="V182">
            <v>1.5770347749515376E-3</v>
          </cell>
          <cell r="W182">
            <v>5.9808908448069249E-3</v>
          </cell>
          <cell r="X182">
            <v>7.8750194515433608E-2</v>
          </cell>
          <cell r="Y182">
            <v>1.2771936010316752E-2</v>
          </cell>
          <cell r="Z182">
            <v>0</v>
          </cell>
        </row>
        <row r="183">
          <cell r="A183" t="str">
            <v>Dist_WE_2022_32</v>
          </cell>
          <cell r="B183">
            <v>32</v>
          </cell>
          <cell r="C183">
            <v>3.8391573602494695</v>
          </cell>
          <cell r="D183">
            <v>0.40262476704816602</v>
          </cell>
          <cell r="E183">
            <v>8.2038512646250561E-2</v>
          </cell>
          <cell r="F183">
            <v>9.1494243981306261E-2</v>
          </cell>
          <cell r="G183">
            <v>2.5769145658148068E-2</v>
          </cell>
          <cell r="H183">
            <v>1.8376182140565089E-2</v>
          </cell>
          <cell r="I183">
            <v>1.6361262938340271E-2</v>
          </cell>
          <cell r="J183">
            <v>457.25678388652108</v>
          </cell>
          <cell r="K183">
            <v>458.59319718935643</v>
          </cell>
          <cell r="L183">
            <v>8.2087921061725536E-2</v>
          </cell>
          <cell r="M183">
            <v>6.2392502756339584E-2</v>
          </cell>
          <cell r="N183"/>
          <cell r="O183"/>
          <cell r="P183"/>
          <cell r="Q183">
            <v>1.0725559084401586E-2</v>
          </cell>
          <cell r="R183">
            <v>7.799056673632938E-3</v>
          </cell>
          <cell r="S183">
            <v>3.5348635817604372E-3</v>
          </cell>
          <cell r="T183">
            <v>8.6147850877914718E-3</v>
          </cell>
          <cell r="U183">
            <v>6.6265729031249495E-4</v>
          </cell>
          <cell r="V183">
            <v>1.6088260461748589E-3</v>
          </cell>
          <cell r="W183">
            <v>6.0211621056788824E-3</v>
          </cell>
          <cell r="X183">
            <v>8.7975976649278434E-2</v>
          </cell>
          <cell r="Y183">
            <v>1.2826403470519509E-2</v>
          </cell>
          <cell r="Z183">
            <v>0</v>
          </cell>
        </row>
        <row r="184">
          <cell r="A184" t="str">
            <v>Dist_WE_2022_41</v>
          </cell>
          <cell r="B184">
            <v>41</v>
          </cell>
          <cell r="C184">
            <v>1.5262525637679802</v>
          </cell>
          <cell r="D184">
            <v>6.0245786655075868</v>
          </cell>
          <cell r="E184">
            <v>0.3264299579549057</v>
          </cell>
          <cell r="F184">
            <v>0.48697134520156055</v>
          </cell>
          <cell r="G184">
            <v>0.2805080779362657</v>
          </cell>
          <cell r="H184">
            <v>0.27533235749151713</v>
          </cell>
          <cell r="I184">
            <v>0.25330525547874816</v>
          </cell>
          <cell r="J184">
            <v>1731.5051000665815</v>
          </cell>
          <cell r="K184">
            <v>1733.3728875012923</v>
          </cell>
          <cell r="L184">
            <v>0.28520906559893006</v>
          </cell>
          <cell r="M184">
            <v>0.1817203045666588</v>
          </cell>
          <cell r="N184"/>
          <cell r="O184"/>
          <cell r="P184"/>
          <cell r="Q184">
            <v>2.9918683143384583E-2</v>
          </cell>
          <cell r="R184">
            <v>2.2715042143990578E-2</v>
          </cell>
          <cell r="S184">
            <v>0.14871449855658678</v>
          </cell>
          <cell r="T184">
            <v>6.3270533597087161E-2</v>
          </cell>
          <cell r="U184">
            <v>1.7524181933053766E-2</v>
          </cell>
          <cell r="V184">
            <v>4.4877803135269555E-3</v>
          </cell>
          <cell r="W184">
            <v>2.2279719285755735E-2</v>
          </cell>
          <cell r="X184">
            <v>0.33070363286937021</v>
          </cell>
          <cell r="Y184">
            <v>0.10459087944276067</v>
          </cell>
          <cell r="Z184">
            <v>0</v>
          </cell>
        </row>
        <row r="185">
          <cell r="A185" t="str">
            <v>Dist_WE_2022_42</v>
          </cell>
          <cell r="B185">
            <v>42</v>
          </cell>
          <cell r="C185">
            <v>1.9338524115539484</v>
          </cell>
          <cell r="D185">
            <v>3.2895529128791674</v>
          </cell>
          <cell r="E185">
            <v>0.24175130212342857</v>
          </cell>
          <cell r="F185">
            <v>0.27276228504922906</v>
          </cell>
          <cell r="G185">
            <v>0.15239052198019989</v>
          </cell>
          <cell r="H185">
            <v>0.14830878902684938</v>
          </cell>
          <cell r="I185">
            <v>0.1363306686576935</v>
          </cell>
          <cell r="J185">
            <v>1116.1798491608481</v>
          </cell>
          <cell r="K185">
            <v>1137.0388516233811</v>
          </cell>
          <cell r="L185">
            <v>0.20838559101773649</v>
          </cell>
          <cell r="M185">
            <v>0.10432551716402373</v>
          </cell>
          <cell r="N185"/>
          <cell r="O185"/>
          <cell r="P185"/>
          <cell r="Q185">
            <v>2.0127978858355943E-2</v>
          </cell>
          <cell r="R185">
            <v>1.3040677197217404E-2</v>
          </cell>
          <cell r="S185">
            <v>7.4602787131827206E-2</v>
          </cell>
          <cell r="T185">
            <v>3.6057827134720458E-2</v>
          </cell>
          <cell r="U185">
            <v>1.1290245143432423E-2</v>
          </cell>
          <cell r="V185">
            <v>3.0191761252889803E-3</v>
          </cell>
          <cell r="W185">
            <v>1.4901263474777743E-2</v>
          </cell>
          <cell r="X185">
            <v>0.93642895638946255</v>
          </cell>
          <cell r="Y185">
            <v>6.1727818105127209E-2</v>
          </cell>
          <cell r="Z185">
            <v>0</v>
          </cell>
        </row>
        <row r="186">
          <cell r="A186" t="str">
            <v>Dist_WE_2022_43</v>
          </cell>
          <cell r="B186">
            <v>43</v>
          </cell>
          <cell r="C186">
            <v>1.2497561879428474</v>
          </cell>
          <cell r="D186">
            <v>2.8487909059927601</v>
          </cell>
          <cell r="E186">
            <v>0.32985821444092878</v>
          </cell>
          <cell r="F186">
            <v>0.28052863209015005</v>
          </cell>
          <cell r="G186">
            <v>0.15970498832563079</v>
          </cell>
          <cell r="H186">
            <v>0.15626940527620398</v>
          </cell>
          <cell r="I186">
            <v>0.14371857847286321</v>
          </cell>
          <cell r="J186">
            <v>843.74935558009111</v>
          </cell>
          <cell r="K186">
            <v>845.44263914702287</v>
          </cell>
          <cell r="L186">
            <v>0.29040259324649481</v>
          </cell>
          <cell r="M186">
            <v>0.1060999683856314</v>
          </cell>
          <cell r="N186"/>
          <cell r="O186"/>
          <cell r="P186"/>
          <cell r="Q186">
            <v>1.815925842831469E-2</v>
          </cell>
          <cell r="R186">
            <v>1.326253461649321E-2</v>
          </cell>
          <cell r="S186">
            <v>5.0666630049403069E-2</v>
          </cell>
          <cell r="T186">
            <v>6.1571200007938476E-2</v>
          </cell>
          <cell r="U186">
            <v>8.239216887747593E-3</v>
          </cell>
          <cell r="V186">
            <v>2.7238752362743791E-3</v>
          </cell>
          <cell r="W186">
            <v>1.0860221697503983E-2</v>
          </cell>
          <cell r="X186">
            <v>0.32699664738846551</v>
          </cell>
          <cell r="Y186">
            <v>9.3051862604171198E-2</v>
          </cell>
          <cell r="Z186">
            <v>0</v>
          </cell>
        </row>
        <row r="187">
          <cell r="A187" t="str">
            <v>Dist_WE_2022_51</v>
          </cell>
          <cell r="B187">
            <v>51</v>
          </cell>
          <cell r="C187">
            <v>0.93240690466667486</v>
          </cell>
          <cell r="D187">
            <v>3.2752731056299647</v>
          </cell>
          <cell r="E187">
            <v>0.14329498026106241</v>
          </cell>
          <cell r="F187">
            <v>0.37883308784948838</v>
          </cell>
          <cell r="G187">
            <v>0.15018290535142054</v>
          </cell>
          <cell r="H187">
            <v>0.12829025513455791</v>
          </cell>
          <cell r="I187">
            <v>0.11795945809640085</v>
          </cell>
          <cell r="J187">
            <v>1776.7409545646472</v>
          </cell>
          <cell r="K187">
            <v>1778.8513519748324</v>
          </cell>
          <cell r="L187">
            <v>0.1220461977368394</v>
          </cell>
          <cell r="M187">
            <v>0.21432018793594065</v>
          </cell>
          <cell r="N187"/>
          <cell r="O187"/>
          <cell r="P187"/>
          <cell r="Q187">
            <v>3.6222644778989767E-2</v>
          </cell>
          <cell r="R187">
            <v>2.6790070425067283E-2</v>
          </cell>
          <cell r="S187">
            <v>5.8769105181952372E-2</v>
          </cell>
          <cell r="T187">
            <v>2.6526559506524969E-2</v>
          </cell>
          <cell r="U187">
            <v>2.2751942313364665E-2</v>
          </cell>
          <cell r="V187">
            <v>5.4333768299524013E-3</v>
          </cell>
          <cell r="W187">
            <v>2.2864982612489031E-2</v>
          </cell>
          <cell r="X187">
            <v>0.17475464661303888</v>
          </cell>
          <cell r="Y187">
            <v>5.9190386960814551E-2</v>
          </cell>
          <cell r="Z187">
            <v>0</v>
          </cell>
        </row>
        <row r="188">
          <cell r="A188" t="str">
            <v>Dist_WE_2022_52</v>
          </cell>
          <cell r="B188">
            <v>52</v>
          </cell>
          <cell r="C188">
            <v>2.2632356760526622</v>
          </cell>
          <cell r="D188">
            <v>1.4312154911331931</v>
          </cell>
          <cell r="E188">
            <v>0.15577313085282379</v>
          </cell>
          <cell r="F188">
            <v>0.17507518519758311</v>
          </cell>
          <cell r="G188">
            <v>6.3464871039359064E-2</v>
          </cell>
          <cell r="H188">
            <v>5.2047001791256341E-2</v>
          </cell>
          <cell r="I188">
            <v>4.7644014669324816E-2</v>
          </cell>
          <cell r="J188">
            <v>1053.8801451428562</v>
          </cell>
          <cell r="K188">
            <v>1055.9697764188918</v>
          </cell>
          <cell r="L188">
            <v>0.14378304555861804</v>
          </cell>
          <cell r="M188">
            <v>0.10533631171333657</v>
          </cell>
          <cell r="N188"/>
          <cell r="O188"/>
          <cell r="P188"/>
          <cell r="Q188">
            <v>1.7691871692990187E-2</v>
          </cell>
          <cell r="R188">
            <v>1.3167086942000493E-2</v>
          </cell>
          <cell r="S188">
            <v>1.3133462503293954E-2</v>
          </cell>
          <cell r="T188">
            <v>1.9667476175938267E-2</v>
          </cell>
          <cell r="U188">
            <v>7.3278177806291112E-3</v>
          </cell>
          <cell r="V188">
            <v>2.6537694280337532E-3</v>
          </cell>
          <cell r="W188">
            <v>1.3665011908570168E-2</v>
          </cell>
          <cell r="X188">
            <v>0.18235178278707609</v>
          </cell>
          <cell r="Y188">
            <v>3.4510502772458096E-2</v>
          </cell>
          <cell r="Z188">
            <v>0</v>
          </cell>
        </row>
        <row r="189">
          <cell r="A189" t="str">
            <v>Dist_WE_2022_53</v>
          </cell>
          <cell r="B189">
            <v>53</v>
          </cell>
          <cell r="C189">
            <v>0.96295670588542104</v>
          </cell>
          <cell r="D189">
            <v>1.6546726362157778</v>
          </cell>
          <cell r="E189">
            <v>0.14963651387566651</v>
          </cell>
          <cell r="F189">
            <v>0.21726948413651456</v>
          </cell>
          <cell r="G189">
            <v>7.6684990770077288E-2</v>
          </cell>
          <cell r="H189">
            <v>6.1742266953670188E-2</v>
          </cell>
          <cell r="I189">
            <v>5.6711507492050811E-2</v>
          </cell>
          <cell r="J189">
            <v>1002.1084903638666</v>
          </cell>
          <cell r="K189">
            <v>1004.3296359131905</v>
          </cell>
          <cell r="L189">
            <v>0.12801938182230557</v>
          </cell>
          <cell r="M189">
            <v>0.13422547903304227</v>
          </cell>
          <cell r="N189"/>
          <cell r="O189"/>
          <cell r="P189"/>
          <cell r="Q189">
            <v>2.1301738149802109E-2</v>
          </cell>
          <cell r="R189">
            <v>1.6778230571816988E-2</v>
          </cell>
          <cell r="S189">
            <v>1.4829468373339283E-2</v>
          </cell>
          <cell r="T189">
            <v>2.277510658153184E-2</v>
          </cell>
          <cell r="U189">
            <v>1.0519110605481007E-2</v>
          </cell>
          <cell r="V189">
            <v>3.1952527062094915E-3</v>
          </cell>
          <cell r="W189">
            <v>1.2897372729300598E-2</v>
          </cell>
          <cell r="X189">
            <v>0.18290026927154526</v>
          </cell>
          <cell r="Y189">
            <v>4.1881991448680482E-2</v>
          </cell>
          <cell r="Z189">
            <v>0</v>
          </cell>
        </row>
        <row r="190">
          <cell r="A190" t="str">
            <v>Dist_WE_2022_54</v>
          </cell>
          <cell r="B190">
            <v>54</v>
          </cell>
          <cell r="C190">
            <v>22.351928905853594</v>
          </cell>
          <cell r="D190">
            <v>4.2039281829191948</v>
          </cell>
          <cell r="E190">
            <v>0.8317238947383655</v>
          </cell>
          <cell r="F190">
            <v>0.32999967852397655</v>
          </cell>
          <cell r="G190">
            <v>0.21423777206289399</v>
          </cell>
          <cell r="H190">
            <v>0.22174466032191573</v>
          </cell>
          <cell r="I190">
            <v>0.20030351313638306</v>
          </cell>
          <cell r="J190">
            <v>1091.1596634422217</v>
          </cell>
          <cell r="K190">
            <v>1096.0675307338261</v>
          </cell>
          <cell r="L190">
            <v>0.80503734148387374</v>
          </cell>
          <cell r="M190">
            <v>9.2158779990757847E-2</v>
          </cell>
          <cell r="N190"/>
          <cell r="O190"/>
          <cell r="P190"/>
          <cell r="Q190">
            <v>1.6096238211302984E-2</v>
          </cell>
          <cell r="R190">
            <v>1.1519842527566019E-2</v>
          </cell>
          <cell r="S190">
            <v>4.9290030807566554E-2</v>
          </cell>
          <cell r="T190">
            <v>0.10356263927175409</v>
          </cell>
          <cell r="U190">
            <v>6.3316636096985013E-3</v>
          </cell>
          <cell r="V190">
            <v>2.4144163989448962E-3</v>
          </cell>
          <cell r="W190">
            <v>1.4249209318120633E-2</v>
          </cell>
          <cell r="X190">
            <v>0.8473986789876311</v>
          </cell>
          <cell r="Y190">
            <v>0.15101351668587606</v>
          </cell>
          <cell r="Z190">
            <v>0</v>
          </cell>
        </row>
        <row r="191">
          <cell r="A191" t="str">
            <v>Dist_WE_2022_61</v>
          </cell>
          <cell r="B191">
            <v>61</v>
          </cell>
          <cell r="C191">
            <v>0.58659381332787208</v>
          </cell>
          <cell r="D191">
            <v>2.597194755060297</v>
          </cell>
          <cell r="E191">
            <v>9.668793111196626E-2</v>
          </cell>
          <cell r="F191">
            <v>0.24880039206833521</v>
          </cell>
          <cell r="G191">
            <v>9.5540151408404481E-2</v>
          </cell>
          <cell r="H191">
            <v>8.0145722613912923E-2</v>
          </cell>
          <cell r="I191">
            <v>7.3733601631485485E-2</v>
          </cell>
          <cell r="J191">
            <v>1713.8085434979496</v>
          </cell>
          <cell r="K191">
            <v>1715.5873849335851</v>
          </cell>
          <cell r="L191">
            <v>8.0714201359391613E-2</v>
          </cell>
          <cell r="M191">
            <v>0.13966539109433607</v>
          </cell>
          <cell r="N191"/>
          <cell r="O191"/>
          <cell r="P191"/>
          <cell r="Q191">
            <v>2.8989278360086222E-2</v>
          </cell>
          <cell r="R191">
            <v>1.7458167367386822E-2</v>
          </cell>
          <cell r="S191">
            <v>3.492046264828496E-2</v>
          </cell>
          <cell r="T191">
            <v>1.4696895902571229E-2</v>
          </cell>
          <cell r="U191">
            <v>1.8684799537417779E-2</v>
          </cell>
          <cell r="V191">
            <v>4.3483824095321699E-3</v>
          </cell>
          <cell r="W191">
            <v>2.2051942795783458E-2</v>
          </cell>
          <cell r="X191">
            <v>0.12692000507296647</v>
          </cell>
          <cell r="Y191">
            <v>3.8813039714390943E-2</v>
          </cell>
          <cell r="Z191">
            <v>0</v>
          </cell>
        </row>
        <row r="192">
          <cell r="A192" t="str">
            <v>Dist_WE_2022_62</v>
          </cell>
          <cell r="B192">
            <v>62</v>
          </cell>
          <cell r="C192">
            <v>0.77699599248685658</v>
          </cell>
          <cell r="D192">
            <v>3.5325317236851417</v>
          </cell>
          <cell r="E192">
            <v>0.13089713845277295</v>
          </cell>
          <cell r="F192">
            <v>0.31774651595429171</v>
          </cell>
          <cell r="G192">
            <v>0.14453816533774347</v>
          </cell>
          <cell r="H192">
            <v>0.13082953152439711</v>
          </cell>
          <cell r="I192">
            <v>0.12036299722304925</v>
          </cell>
          <cell r="J192">
            <v>1775.9728316458013</v>
          </cell>
          <cell r="K192">
            <v>1777.716041183101</v>
          </cell>
          <cell r="L192">
            <v>0.11134087984091046</v>
          </cell>
          <cell r="M192">
            <v>0.15449519694193806</v>
          </cell>
          <cell r="N192"/>
          <cell r="O192"/>
          <cell r="P192"/>
          <cell r="Q192">
            <v>3.2421787487956565E-2</v>
          </cell>
          <cell r="R192">
            <v>1.9311921108854685E-2</v>
          </cell>
          <cell r="S192">
            <v>6.829600071701826E-2</v>
          </cell>
          <cell r="T192">
            <v>2.2854486181887471E-2</v>
          </cell>
          <cell r="U192">
            <v>2.0711731448853059E-2</v>
          </cell>
          <cell r="V192">
            <v>4.8632470058395279E-3</v>
          </cell>
          <cell r="W192">
            <v>2.285192967390395E-2</v>
          </cell>
          <cell r="X192">
            <v>0.15588107281839234</v>
          </cell>
          <cell r="Y192">
            <v>5.2067119846328447E-2</v>
          </cell>
          <cell r="Z192">
            <v>0</v>
          </cell>
        </row>
        <row r="193">
          <cell r="A193" t="str">
            <v>Dist_ALL_2022_Grand Total</v>
          </cell>
          <cell r="B193" t="str">
            <v>Grand Total</v>
          </cell>
          <cell r="C193">
            <v>2.4574635087797883</v>
          </cell>
          <cell r="D193">
            <v>0.39685813230558431</v>
          </cell>
          <cell r="E193">
            <v>4.5900428882545072E-2</v>
          </cell>
          <cell r="F193">
            <v>8.2653565243468036E-2</v>
          </cell>
          <cell r="G193">
            <v>2.4723936118762103E-2</v>
          </cell>
          <cell r="H193">
            <v>1.818494467428998E-2</v>
          </cell>
          <cell r="I193">
            <v>1.6378364889640951E-2</v>
          </cell>
          <cell r="J193">
            <v>463.61659940303878</v>
          </cell>
          <cell r="K193">
            <v>464.52052961276286</v>
          </cell>
          <cell r="L193">
            <v>4.5188769572895089E-2</v>
          </cell>
          <cell r="M193">
            <v>5.2988578672503048E-2</v>
          </cell>
          <cell r="N193"/>
          <cell r="O193"/>
          <cell r="P193"/>
          <cell r="Q193">
            <v>1.1480041896675015E-2</v>
          </cell>
          <cell r="R193">
            <v>6.6235733360673335E-3</v>
          </cell>
          <cell r="S193">
            <v>5.0260089893255618E-3</v>
          </cell>
          <cell r="T193">
            <v>6.988533336366105E-3</v>
          </cell>
          <cell r="U193">
            <v>1.5391898548420453E-3</v>
          </cell>
          <cell r="V193">
            <v>1.721997893053818E-3</v>
          </cell>
          <cell r="W193">
            <v>6.0772980292748986E-3</v>
          </cell>
          <cell r="X193">
            <v>5.297463806796502E-2</v>
          </cell>
          <cell r="Y193">
            <v>1.1352357301574289E-2</v>
          </cell>
          <cell r="Z193">
            <v>0</v>
          </cell>
        </row>
        <row r="194">
          <cell r="A194"/>
          <cell r="B194" t="str">
            <v>Emission Rates - ALL PROCESSES (grams/mile)</v>
          </cell>
          <cell r="C194"/>
          <cell r="D194"/>
          <cell r="E194"/>
          <cell r="F194"/>
          <cell r="G194"/>
          <cell r="H194"/>
          <cell r="I194"/>
          <cell r="J194"/>
          <cell r="K194"/>
          <cell r="L194"/>
          <cell r="M194"/>
          <cell r="N194"/>
          <cell r="O194"/>
          <cell r="P194"/>
          <cell r="Q194"/>
          <cell r="R194"/>
          <cell r="S194"/>
          <cell r="T194"/>
          <cell r="U194"/>
          <cell r="V194"/>
          <cell r="W194"/>
          <cell r="X194"/>
          <cell r="Y194"/>
          <cell r="Z194"/>
        </row>
        <row r="195">
          <cell r="A195"/>
          <cell r="B195" t="str">
            <v>Row Labels</v>
          </cell>
          <cell r="C195" t="str">
            <v>Carbon Monoxide (CO)</v>
          </cell>
          <cell r="D195" t="str">
            <v>Oxides of Nitrogen (NOx)</v>
          </cell>
          <cell r="E195" t="str">
            <v>Volatile Organic Compounds</v>
          </cell>
          <cell r="F195" t="str">
            <v>PM10 Exhaust, Brake, Tire</v>
          </cell>
          <cell r="G195" t="str">
            <v>PM2.5 Exhaust, Brake, Tire</v>
          </cell>
          <cell r="H195" t="str">
            <v>Primary Exhaust PM10  - Total</v>
          </cell>
          <cell r="I195" t="str">
            <v>Primary Exhaust PM2.5 - Total</v>
          </cell>
          <cell r="J195" t="str">
            <v>Atmospheric CO2</v>
          </cell>
          <cell r="K195" t="str">
            <v>CO2 Equivalent</v>
          </cell>
          <cell r="L195" t="str">
            <v>Non-Methane Hydrocarbons</v>
          </cell>
          <cell r="M195" t="str">
            <v>Primary PM10 - Brakewear Particulate</v>
          </cell>
          <cell r="N195"/>
          <cell r="O195"/>
          <cell r="P195"/>
          <cell r="Q195" t="str">
            <v>Primary PM10 - Tirewear Particulate</v>
          </cell>
          <cell r="R195" t="str">
            <v>Primary PM2.5 - Brakewear Particulate</v>
          </cell>
          <cell r="S195" t="str">
            <v>Elemental Carbon</v>
          </cell>
          <cell r="T195" t="str">
            <v>Organic Carbon</v>
          </cell>
          <cell r="U195" t="str">
            <v>Sulfate Particulate</v>
          </cell>
          <cell r="V195" t="str">
            <v>Primary PM2.5 - Tirewear Particulate</v>
          </cell>
          <cell r="W195" t="str">
            <v>Total Energy Consumption</v>
          </cell>
          <cell r="X195" t="str">
            <v>Total Gaseous Hydrocarbons</v>
          </cell>
          <cell r="Y195" t="str">
            <v>Composite - NonECPM</v>
          </cell>
          <cell r="Z195" t="str">
            <v>H2O (aerosol)</v>
          </cell>
        </row>
        <row r="196">
          <cell r="A196" t="str">
            <v>ALL_BE_2022_ALL</v>
          </cell>
          <cell r="B196" t="str">
            <v>Box Elder County</v>
          </cell>
          <cell r="C196">
            <v>5.7264843329933024</v>
          </cell>
          <cell r="D196">
            <v>0.84590969308350816</v>
          </cell>
          <cell r="E196">
            <v>0.46241534217012237</v>
          </cell>
          <cell r="F196">
            <v>8.0492521715818097E-2</v>
          </cell>
          <cell r="G196">
            <v>3.8704732874155996E-2</v>
          </cell>
          <cell r="H196">
            <v>3.6667706148055562E-2</v>
          </cell>
          <cell r="I196">
            <v>3.294665631192558E-2</v>
          </cell>
          <cell r="J196">
            <v>549.51911527093455</v>
          </cell>
          <cell r="K196">
            <v>552.52906326723632</v>
          </cell>
          <cell r="L196">
            <v>0.44887793705529228</v>
          </cell>
          <cell r="M196">
            <v>3.2625515909339993E-2</v>
          </cell>
          <cell r="N196"/>
          <cell r="O196"/>
          <cell r="P196"/>
          <cell r="Q196">
            <v>1.119929965842255E-2</v>
          </cell>
          <cell r="R196">
            <v>4.078189545614742E-3</v>
          </cell>
          <cell r="S196">
            <v>1.2974959655686883E-2</v>
          </cell>
          <cell r="T196">
            <v>1.2695280832869296E-2</v>
          </cell>
          <cell r="U196">
            <v>2.6471542538661873E-3</v>
          </cell>
          <cell r="V196">
            <v>1.6798870166156721E-3</v>
          </cell>
          <cell r="W196">
            <v>7.1716148308009209E-3</v>
          </cell>
          <cell r="X196">
            <v>0.47438192698669035</v>
          </cell>
          <cell r="Y196">
            <v>1.9971724842941685E-2</v>
          </cell>
          <cell r="Z196">
            <v>0</v>
          </cell>
        </row>
        <row r="197">
          <cell r="A197" t="str">
            <v>ALL_BE_2022_11</v>
          </cell>
          <cell r="B197">
            <v>11</v>
          </cell>
          <cell r="C197">
            <v>13.174401110636865</v>
          </cell>
          <cell r="D197">
            <v>0.85626423802467699</v>
          </cell>
          <cell r="E197">
            <v>1.5054699978852981</v>
          </cell>
          <cell r="F197">
            <v>4.0667035495038965E-2</v>
          </cell>
          <cell r="G197">
            <v>3.1440333435982022E-2</v>
          </cell>
          <cell r="H197">
            <v>3.4555079183354549E-2</v>
          </cell>
          <cell r="I197">
            <v>3.0568066382535907E-2</v>
          </cell>
          <cell r="J197">
            <v>385.70258146009445</v>
          </cell>
          <cell r="K197">
            <v>387.43339658523377</v>
          </cell>
          <cell r="L197">
            <v>1.4618207845067592</v>
          </cell>
          <cell r="M197">
            <v>1.7808944414094553E-3</v>
          </cell>
          <cell r="N197"/>
          <cell r="O197"/>
          <cell r="P197"/>
          <cell r="Q197">
            <v>4.331061870274963E-3</v>
          </cell>
          <cell r="R197">
            <v>2.226118425120274E-4</v>
          </cell>
          <cell r="S197">
            <v>4.7781414455065419E-3</v>
          </cell>
          <cell r="T197">
            <v>1.7721275368586937E-2</v>
          </cell>
          <cell r="U197">
            <v>7.715614059663876E-4</v>
          </cell>
          <cell r="V197">
            <v>6.4965521093408613E-4</v>
          </cell>
          <cell r="W197">
            <v>5.0868558707928861E-3</v>
          </cell>
          <cell r="X197">
            <v>1.4920654179270008</v>
          </cell>
          <cell r="Y197">
            <v>2.5789919710010999E-2</v>
          </cell>
          <cell r="Z197">
            <v>0</v>
          </cell>
        </row>
        <row r="198">
          <cell r="A198" t="str">
            <v>ALL_BE_2022_21</v>
          </cell>
          <cell r="B198">
            <v>21</v>
          </cell>
          <cell r="C198">
            <v>5.0530132960375509</v>
          </cell>
          <cell r="D198">
            <v>0.27392822110692466</v>
          </cell>
          <cell r="E198">
            <v>0.4030591152066475</v>
          </cell>
          <cell r="F198">
            <v>4.862660850898471E-2</v>
          </cell>
          <cell r="G198">
            <v>2.1199701793518544E-2</v>
          </cell>
          <cell r="H198">
            <v>1.9619464905958825E-2</v>
          </cell>
          <cell r="I198">
            <v>1.7357388998543204E-2</v>
          </cell>
          <cell r="J198">
            <v>324.57060492092052</v>
          </cell>
          <cell r="K198">
            <v>326.67386790240329</v>
          </cell>
          <cell r="L198">
            <v>0.39428729972490367</v>
          </cell>
          <cell r="M198">
            <v>2.0350349819141706E-2</v>
          </cell>
          <cell r="N198"/>
          <cell r="O198"/>
          <cell r="P198"/>
          <cell r="Q198">
            <v>8.6567937838841827E-3</v>
          </cell>
          <cell r="R198">
            <v>2.5437998900984149E-3</v>
          </cell>
          <cell r="S198">
            <v>5.075721637430905E-3</v>
          </cell>
          <cell r="T198">
            <v>8.8085319647561722E-3</v>
          </cell>
          <cell r="U198">
            <v>2.9655303847069036E-4</v>
          </cell>
          <cell r="V198">
            <v>1.2985129048769255E-3</v>
          </cell>
          <cell r="W198">
            <v>4.2800826487309112E-3</v>
          </cell>
          <cell r="X198">
            <v>0.40804375616912519</v>
          </cell>
          <cell r="Y198">
            <v>1.2281702892534396E-2</v>
          </cell>
          <cell r="Z198">
            <v>0</v>
          </cell>
        </row>
        <row r="199">
          <cell r="A199" t="str">
            <v>ALL_BE_2022_31</v>
          </cell>
          <cell r="B199">
            <v>31</v>
          </cell>
          <cell r="C199">
            <v>8.6914468931772682</v>
          </cell>
          <cell r="D199">
            <v>0.79497423189414895</v>
          </cell>
          <cell r="E199">
            <v>0.66974428819177423</v>
          </cell>
          <cell r="F199">
            <v>8.1110895239077649E-2</v>
          </cell>
          <cell r="G199">
            <v>3.8786450931759781E-2</v>
          </cell>
          <cell r="H199">
            <v>3.7374593954375535E-2</v>
          </cell>
          <cell r="I199">
            <v>3.3098588691170779E-2</v>
          </cell>
          <cell r="J199">
            <v>439.83494462183921</v>
          </cell>
          <cell r="K199">
            <v>444.61846217040886</v>
          </cell>
          <cell r="L199">
            <v>0.65379074555211014</v>
          </cell>
          <cell r="M199">
            <v>3.4902808464967176E-2</v>
          </cell>
          <cell r="N199"/>
          <cell r="O199"/>
          <cell r="P199"/>
          <cell r="Q199">
            <v>8.8334928197349311E-3</v>
          </cell>
          <cell r="R199">
            <v>4.3628433831256327E-3</v>
          </cell>
          <cell r="S199">
            <v>9.8848578790426897E-3</v>
          </cell>
          <cell r="T199">
            <v>1.6586094888729457E-2</v>
          </cell>
          <cell r="U199">
            <v>6.1304650187530836E-4</v>
          </cell>
          <cell r="V199">
            <v>1.3250188574633649E-3</v>
          </cell>
          <cell r="W199">
            <v>5.7984865523337979E-3</v>
          </cell>
          <cell r="X199">
            <v>0.68111840721744277</v>
          </cell>
          <cell r="Y199">
            <v>2.321371423413832E-2</v>
          </cell>
          <cell r="Z199">
            <v>0</v>
          </cell>
        </row>
        <row r="200">
          <cell r="A200" t="str">
            <v>ALL_BE_2022_32</v>
          </cell>
          <cell r="B200">
            <v>32</v>
          </cell>
          <cell r="C200">
            <v>8.9073658107264322</v>
          </cell>
          <cell r="D200">
            <v>0.84389995492633152</v>
          </cell>
          <cell r="E200">
            <v>0.69706948664261825</v>
          </cell>
          <cell r="F200">
            <v>8.3045168318678655E-2</v>
          </cell>
          <cell r="G200">
            <v>4.026658938439294E-2</v>
          </cell>
          <cell r="H200">
            <v>3.8902668443883286E-2</v>
          </cell>
          <cell r="I200">
            <v>3.4523457375517881E-2</v>
          </cell>
          <cell r="J200">
            <v>442.72570260476186</v>
          </cell>
          <cell r="K200">
            <v>447.961415836985</v>
          </cell>
          <cell r="L200">
            <v>0.67879363050710861</v>
          </cell>
          <cell r="M200">
            <v>3.5129686731111449E-2</v>
          </cell>
          <cell r="N200"/>
          <cell r="O200"/>
          <cell r="P200"/>
          <cell r="Q200">
            <v>9.0128131436839204E-3</v>
          </cell>
          <cell r="R200">
            <v>4.3912132535883193E-3</v>
          </cell>
          <cell r="S200">
            <v>1.1315521055743861E-2</v>
          </cell>
          <cell r="T200">
            <v>1.6540444313343321E-2</v>
          </cell>
          <cell r="U200">
            <v>7.3497640409531735E-4</v>
          </cell>
          <cell r="V200">
            <v>1.3519187552867371E-3</v>
          </cell>
          <cell r="W200">
            <v>5.8301949470625615E-3</v>
          </cell>
          <cell r="X200">
            <v>0.71114540361149903</v>
          </cell>
          <cell r="Y200">
            <v>2.3207973260884654E-2</v>
          </cell>
          <cell r="Z200">
            <v>0</v>
          </cell>
        </row>
        <row r="201">
          <cell r="A201" t="str">
            <v>ALL_BE_2022_41</v>
          </cell>
          <cell r="B201">
            <v>41</v>
          </cell>
          <cell r="C201">
            <v>1.4085077138488138</v>
          </cell>
          <cell r="D201">
            <v>5.7000528668808617</v>
          </cell>
          <cell r="E201">
            <v>0.32771468206417964</v>
          </cell>
          <cell r="F201">
            <v>0.33046551987261463</v>
          </cell>
          <cell r="G201">
            <v>0.21355472113839738</v>
          </cell>
          <cell r="H201">
            <v>0.21589909151370376</v>
          </cell>
          <cell r="I201">
            <v>0.19862657616729337</v>
          </cell>
          <cell r="J201">
            <v>1632.2315534841102</v>
          </cell>
          <cell r="K201">
            <v>1633.9397674241402</v>
          </cell>
          <cell r="L201">
            <v>0.29200138932117303</v>
          </cell>
          <cell r="M201">
            <v>9.0271895456978127E-2</v>
          </cell>
          <cell r="N201"/>
          <cell r="O201"/>
          <cell r="P201"/>
          <cell r="Q201">
            <v>2.4294532901932737E-2</v>
          </cell>
          <cell r="R201">
            <v>1.1283988609357668E-2</v>
          </cell>
          <cell r="S201">
            <v>0.12775003511711622</v>
          </cell>
          <cell r="T201">
            <v>4.1443133929108589E-2</v>
          </cell>
          <cell r="U201">
            <v>1.3861411447597888E-2</v>
          </cell>
          <cell r="V201">
            <v>3.6441563617463334E-3</v>
          </cell>
          <cell r="W201">
            <v>2.1002347576075334E-2</v>
          </cell>
          <cell r="X201">
            <v>0.33819326357521207</v>
          </cell>
          <cell r="Y201">
            <v>7.0876356671689386E-2</v>
          </cell>
          <cell r="Z201">
            <v>0</v>
          </cell>
        </row>
        <row r="202">
          <cell r="A202" t="str">
            <v>ALL_BE_2022_42</v>
          </cell>
          <cell r="B202">
            <v>42</v>
          </cell>
          <cell r="C202">
            <v>2.5534225339877192</v>
          </cell>
          <cell r="D202">
            <v>3.5646101473217349</v>
          </cell>
          <cell r="E202">
            <v>0.30421798861305571</v>
          </cell>
          <cell r="F202">
            <v>0.20708973998297064</v>
          </cell>
          <cell r="G202">
            <v>0.13363132114595466</v>
          </cell>
          <cell r="H202">
            <v>0.13523348141398989</v>
          </cell>
          <cell r="I202">
            <v>0.12424073378200563</v>
          </cell>
          <cell r="J202">
            <v>1276.1653758554473</v>
          </cell>
          <cell r="K202">
            <v>1294.353619887482</v>
          </cell>
          <cell r="L202">
            <v>0.26485386540083894</v>
          </cell>
          <cell r="M202">
            <v>5.5513576392121906E-2</v>
          </cell>
          <cell r="N202"/>
          <cell r="O202"/>
          <cell r="P202"/>
          <cell r="Q202">
            <v>1.6342682176858858E-2</v>
          </cell>
          <cell r="R202">
            <v>6.9392000369741993E-3</v>
          </cell>
          <cell r="S202">
            <v>7.5531185438236975E-2</v>
          </cell>
          <cell r="T202">
            <v>2.6998972602262878E-2</v>
          </cell>
          <cell r="U202">
            <v>1.0293450258302778E-2</v>
          </cell>
          <cell r="V202">
            <v>2.4513873269748411E-3</v>
          </cell>
          <cell r="W202">
            <v>1.70110372036806E-2</v>
          </cell>
          <cell r="X202">
            <v>0.83811738445492467</v>
          </cell>
          <cell r="Y202">
            <v>4.8709580900569517E-2</v>
          </cell>
          <cell r="Z202">
            <v>0</v>
          </cell>
        </row>
        <row r="203">
          <cell r="A203" t="str">
            <v>ALL_BE_2022_43</v>
          </cell>
          <cell r="B203">
            <v>43</v>
          </cell>
          <cell r="C203">
            <v>3.5473059852402544</v>
          </cell>
          <cell r="D203">
            <v>2.9967986250592347</v>
          </cell>
          <cell r="E203">
            <v>0.54022032531526709</v>
          </cell>
          <cell r="F203">
            <v>0.22025660421152979</v>
          </cell>
          <cell r="G203">
            <v>0.1404829969720531</v>
          </cell>
          <cell r="H203">
            <v>0.14176054441706387</v>
          </cell>
          <cell r="I203">
            <v>0.13030235803815471</v>
          </cell>
          <cell r="J203">
            <v>939.61772648856231</v>
          </cell>
          <cell r="K203">
            <v>944.86009372005424</v>
          </cell>
          <cell r="L203">
            <v>0.46776575028468798</v>
          </cell>
          <cell r="M203">
            <v>6.3749823654691007E-2</v>
          </cell>
          <cell r="N203"/>
          <cell r="O203"/>
          <cell r="P203"/>
          <cell r="Q203">
            <v>1.4746236139774918E-2</v>
          </cell>
          <cell r="R203">
            <v>7.9687127742871736E-3</v>
          </cell>
          <cell r="S203">
            <v>5.5983704630671427E-2</v>
          </cell>
          <cell r="T203">
            <v>4.8240787396152125E-2</v>
          </cell>
          <cell r="U203">
            <v>7.8734343831175398E-3</v>
          </cell>
          <cell r="V203">
            <v>2.2119261596112243E-3</v>
          </cell>
          <cell r="W203">
            <v>1.2094570975472105E-2</v>
          </cell>
          <cell r="X203">
            <v>0.63215555039306703</v>
          </cell>
          <cell r="Y203">
            <v>7.4318796973668527E-2</v>
          </cell>
          <cell r="Z203">
            <v>0</v>
          </cell>
        </row>
        <row r="204">
          <cell r="A204" t="str">
            <v>ALL_BE_2022_51</v>
          </cell>
          <cell r="B204">
            <v>51</v>
          </cell>
          <cell r="C204">
            <v>1.1557244313433956</v>
          </cell>
          <cell r="D204">
            <v>2.9572558446672894</v>
          </cell>
          <cell r="E204">
            <v>0.20348635371331397</v>
          </cell>
          <cell r="F204">
            <v>0.23417655254204417</v>
          </cell>
          <cell r="G204">
            <v>0.10983354171432466</v>
          </cell>
          <cell r="H204">
            <v>0.10049700140428953</v>
          </cell>
          <cell r="I204">
            <v>9.2378459257206016E-2</v>
          </cell>
          <cell r="J204">
            <v>1645.4333264624252</v>
          </cell>
          <cell r="K204">
            <v>1647.6676623665373</v>
          </cell>
          <cell r="L204">
            <v>0.18053645303960247</v>
          </cell>
          <cell r="M204">
            <v>0.10387256400588105</v>
          </cell>
          <cell r="N204"/>
          <cell r="O204"/>
          <cell r="P204"/>
          <cell r="Q204">
            <v>2.9806987131873568E-2</v>
          </cell>
          <cell r="R204">
            <v>1.2984050437736512E-2</v>
          </cell>
          <cell r="S204">
            <v>4.9002702514002065E-2</v>
          </cell>
          <cell r="T204">
            <v>1.850730230954406E-2</v>
          </cell>
          <cell r="U204">
            <v>1.7961742710580934E-2</v>
          </cell>
          <cell r="V204">
            <v>4.4710320193821415E-3</v>
          </cell>
          <cell r="W204">
            <v>2.1175096249226422E-2</v>
          </cell>
          <cell r="X204">
            <v>0.24158446459781571</v>
          </cell>
          <cell r="Y204">
            <v>4.3375753200078374E-2</v>
          </cell>
          <cell r="Z204">
            <v>0</v>
          </cell>
        </row>
        <row r="205">
          <cell r="A205" t="str">
            <v>ALL_BE_2022_52</v>
          </cell>
          <cell r="B205">
            <v>52</v>
          </cell>
          <cell r="C205">
            <v>5.5817648412153087</v>
          </cell>
          <cell r="D205">
            <v>1.3432140051766124</v>
          </cell>
          <cell r="E205">
            <v>0.34716763549777746</v>
          </cell>
          <cell r="F205">
            <v>0.12520784896388315</v>
          </cell>
          <cell r="G205">
            <v>5.6529537820877919E-2</v>
          </cell>
          <cell r="H205">
            <v>5.1604011328998015E-2</v>
          </cell>
          <cell r="I205">
            <v>4.6965114638875878E-2</v>
          </cell>
          <cell r="J205">
            <v>933.80056474442983</v>
          </cell>
          <cell r="K205">
            <v>938.3064600657591</v>
          </cell>
          <cell r="L205">
            <v>0.31775979488359674</v>
          </cell>
          <cell r="M205">
            <v>5.9045440704651939E-2</v>
          </cell>
          <cell r="N205"/>
          <cell r="O205"/>
          <cell r="P205"/>
          <cell r="Q205">
            <v>1.4558396930233185E-2</v>
          </cell>
          <cell r="R205">
            <v>7.3806770425973393E-3</v>
          </cell>
          <cell r="S205">
            <v>1.4435398362778174E-2</v>
          </cell>
          <cell r="T205">
            <v>1.8993032896659972E-2</v>
          </cell>
          <cell r="U205">
            <v>6.3535366522241348E-3</v>
          </cell>
          <cell r="V205">
            <v>2.1837461394047021E-3</v>
          </cell>
          <cell r="W205">
            <v>1.2112358468103197E-2</v>
          </cell>
          <cell r="X205">
            <v>0.39961882549279359</v>
          </cell>
          <cell r="Y205">
            <v>3.2529823284259247E-2</v>
          </cell>
          <cell r="Z205">
            <v>0</v>
          </cell>
        </row>
        <row r="206">
          <cell r="A206" t="str">
            <v>ALL_BE_2022_53</v>
          </cell>
          <cell r="B206">
            <v>53</v>
          </cell>
          <cell r="C206">
            <v>1.35779484717179</v>
          </cell>
          <cell r="D206">
            <v>1.4256055870444932</v>
          </cell>
          <cell r="E206">
            <v>0.20584557447854004</v>
          </cell>
          <cell r="F206">
            <v>0.14564695827358506</v>
          </cell>
          <cell r="G206">
            <v>6.1053360339243433E-2</v>
          </cell>
          <cell r="H206">
            <v>5.356818557183974E-2</v>
          </cell>
          <cell r="I206">
            <v>4.9105261396093933E-2</v>
          </cell>
          <cell r="J206">
            <v>863.41990723084018</v>
          </cell>
          <cell r="K206">
            <v>866.16617419972329</v>
          </cell>
          <cell r="L206">
            <v>0.17982442232736592</v>
          </cell>
          <cell r="M206">
            <v>7.4549959437262975E-2</v>
          </cell>
          <cell r="N206"/>
          <cell r="O206"/>
          <cell r="P206"/>
          <cell r="Q206">
            <v>1.752881326448235E-2</v>
          </cell>
          <cell r="R206">
            <v>9.3187840673234143E-3</v>
          </cell>
          <cell r="S206">
            <v>1.4723477612725799E-2</v>
          </cell>
          <cell r="T206">
            <v>1.8451179468804261E-2</v>
          </cell>
          <cell r="U206">
            <v>8.9694593601157436E-3</v>
          </cell>
          <cell r="V206">
            <v>2.6293148758260864E-3</v>
          </cell>
          <cell r="W206">
            <v>1.1112701788623544E-2</v>
          </cell>
          <cell r="X206">
            <v>0.25179023948567764</v>
          </cell>
          <cell r="Y206">
            <v>3.4381729635256757E-2</v>
          </cell>
          <cell r="Z206">
            <v>0</v>
          </cell>
        </row>
        <row r="207">
          <cell r="A207" t="str">
            <v>ALL_BE_2022_54</v>
          </cell>
          <cell r="B207">
            <v>54</v>
          </cell>
          <cell r="C207">
            <v>39.786226125655134</v>
          </cell>
          <cell r="D207">
            <v>4.8780580834558078</v>
          </cell>
          <cell r="E207">
            <v>1.9961666840788665</v>
          </cell>
          <cell r="F207">
            <v>0.3800928942685442</v>
          </cell>
          <cell r="G207">
            <v>0.29075893100281597</v>
          </cell>
          <cell r="H207">
            <v>0.31457782161950026</v>
          </cell>
          <cell r="I207">
            <v>0.28223841786907122</v>
          </cell>
          <cell r="J207">
            <v>1030.4740072079969</v>
          </cell>
          <cell r="K207">
            <v>1039.5078717520005</v>
          </cell>
          <cell r="L207">
            <v>1.8868786434327822</v>
          </cell>
          <cell r="M207">
            <v>5.2269595412197223E-2</v>
          </cell>
          <cell r="N207"/>
          <cell r="O207"/>
          <cell r="P207"/>
          <cell r="Q207">
            <v>1.3245477236846721E-2</v>
          </cell>
          <cell r="R207">
            <v>6.5336978695470088E-3</v>
          </cell>
          <cell r="S207">
            <v>7.5555452365997228E-2</v>
          </cell>
          <cell r="T207">
            <v>0.14307485708735757</v>
          </cell>
          <cell r="U207">
            <v>7.001625827194974E-3</v>
          </cell>
          <cell r="V207">
            <v>1.9868152641977755E-3</v>
          </cell>
          <cell r="W207">
            <v>1.3470822970738879E-2</v>
          </cell>
          <cell r="X207">
            <v>1.9751309793118466</v>
          </cell>
          <cell r="Y207">
            <v>0.20668300673184195</v>
          </cell>
          <cell r="Z207">
            <v>0</v>
          </cell>
        </row>
        <row r="208">
          <cell r="A208" t="str">
            <v>ALL_BE_2022_61</v>
          </cell>
          <cell r="B208">
            <v>61</v>
          </cell>
          <cell r="C208">
            <v>0.63769426688681718</v>
          </cell>
          <cell r="D208">
            <v>2.4011916559460666</v>
          </cell>
          <cell r="E208">
            <v>0.1497976213003252</v>
          </cell>
          <cell r="F208">
            <v>0.15225776098420848</v>
          </cell>
          <cell r="G208">
            <v>7.056057859669701E-2</v>
          </cell>
          <cell r="H208">
            <v>6.4046427394950534E-2</v>
          </cell>
          <cell r="I208">
            <v>5.8922227555636357E-2</v>
          </cell>
          <cell r="J208">
            <v>1604.8989340302721</v>
          </cell>
          <cell r="K208">
            <v>1606.6711676324253</v>
          </cell>
          <cell r="L208">
            <v>0.13291351271793211</v>
          </cell>
          <cell r="M208">
            <v>6.3733184889115474E-2</v>
          </cell>
          <cell r="N208"/>
          <cell r="O208"/>
          <cell r="P208"/>
          <cell r="Q208">
            <v>2.447814870014248E-2</v>
          </cell>
          <cell r="R208">
            <v>7.9666536822544966E-3</v>
          </cell>
          <cell r="S208">
            <v>2.9569604013560038E-2</v>
          </cell>
          <cell r="T208">
            <v>1.040941604611873E-2</v>
          </cell>
          <cell r="U208">
            <v>1.5107995854991351E-2</v>
          </cell>
          <cell r="V208">
            <v>3.6716973588061547E-3</v>
          </cell>
          <cell r="W208">
            <v>2.065067739311828E-2</v>
          </cell>
          <cell r="X208">
            <v>0.18315273910991112</v>
          </cell>
          <cell r="Y208">
            <v>2.9352669361402638E-2</v>
          </cell>
          <cell r="Z208">
            <v>0</v>
          </cell>
        </row>
        <row r="209">
          <cell r="A209" t="str">
            <v>ALL_BE_2022_62</v>
          </cell>
          <cell r="B209">
            <v>62</v>
          </cell>
          <cell r="C209">
            <v>0.72802564406792014</v>
          </cell>
          <cell r="D209">
            <v>3.2645717250771984</v>
          </cell>
          <cell r="E209">
            <v>0.1679154765852289</v>
          </cell>
          <cell r="F209">
            <v>0.20040771904776933</v>
          </cell>
          <cell r="G209">
            <v>0.10782267068877414</v>
          </cell>
          <cell r="H209">
            <v>0.10325494502762088</v>
          </cell>
          <cell r="I209">
            <v>9.4994210480449801E-2</v>
          </cell>
          <cell r="J209">
            <v>1653.2091793187667</v>
          </cell>
          <cell r="K209">
            <v>1654.6871347154674</v>
          </cell>
          <cell r="L209">
            <v>0.15063912098244339</v>
          </cell>
          <cell r="M209">
            <v>6.9776546696035127E-2</v>
          </cell>
          <cell r="N209"/>
          <cell r="O209"/>
          <cell r="P209"/>
          <cell r="Q209">
            <v>2.7376227324113336E-2</v>
          </cell>
          <cell r="R209">
            <v>8.7220478125739648E-3</v>
          </cell>
          <cell r="S209">
            <v>5.6713754846736228E-2</v>
          </cell>
          <cell r="T209">
            <v>1.589240217599815E-2</v>
          </cell>
          <cell r="U209">
            <v>1.6490264260978209E-2</v>
          </cell>
          <cell r="V209">
            <v>4.106412395750378E-3</v>
          </cell>
          <cell r="W209">
            <v>2.127231356663083E-2</v>
          </cell>
          <cell r="X209">
            <v>0.19032741003508735</v>
          </cell>
          <cell r="Y209">
            <v>3.8280523554847852E-2</v>
          </cell>
          <cell r="Z209">
            <v>0</v>
          </cell>
        </row>
        <row r="210">
          <cell r="A210" t="str">
            <v>ALL_DA_2022_ALL</v>
          </cell>
          <cell r="B210" t="str">
            <v>Davis County</v>
          </cell>
          <cell r="C210">
            <v>5.5524686235528522</v>
          </cell>
          <cell r="D210">
            <v>0.52288935893062061</v>
          </cell>
          <cell r="E210">
            <v>0.47240823165969742</v>
          </cell>
          <cell r="F210">
            <v>8.7351657712960523E-2</v>
          </cell>
          <cell r="G210">
            <v>3.4362556027041191E-2</v>
          </cell>
          <cell r="H210">
            <v>3.0153023188547783E-2</v>
          </cell>
          <cell r="I210">
            <v>2.6940096179264579E-2</v>
          </cell>
          <cell r="J210">
            <v>484.25342746776806</v>
          </cell>
          <cell r="K210">
            <v>487.77993266829941</v>
          </cell>
          <cell r="L210">
            <v>0.46046920364719207</v>
          </cell>
          <cell r="M210">
            <v>4.6293022176394624E-2</v>
          </cell>
          <cell r="N210"/>
          <cell r="O210"/>
          <cell r="P210"/>
          <cell r="Q210">
            <v>1.0905612348018128E-2</v>
          </cell>
          <cell r="R210">
            <v>5.7866232101466573E-3</v>
          </cell>
          <cell r="S210">
            <v>9.6664459752851626E-3</v>
          </cell>
          <cell r="T210">
            <v>1.1659694819766996E-2</v>
          </cell>
          <cell r="U210">
            <v>1.478343479765813E-3</v>
          </cell>
          <cell r="V210">
            <v>1.6358366376299578E-3</v>
          </cell>
          <cell r="W210">
            <v>6.3522646047057801E-3</v>
          </cell>
          <cell r="X210">
            <v>0.48800686423001238</v>
          </cell>
          <cell r="Y210">
            <v>1.7273657807685201E-2</v>
          </cell>
          <cell r="Z210">
            <v>0</v>
          </cell>
        </row>
        <row r="211">
          <cell r="A211" t="str">
            <v>ALL_DA_2022_11</v>
          </cell>
          <cell r="B211">
            <v>11</v>
          </cell>
          <cell r="C211">
            <v>16.568991715722447</v>
          </cell>
          <cell r="D211">
            <v>0.89801913647092702</v>
          </cell>
          <cell r="E211">
            <v>2.8674787462921802</v>
          </cell>
          <cell r="F211">
            <v>4.5036397673351831E-2</v>
          </cell>
          <cell r="G211">
            <v>3.4314234684004595E-2</v>
          </cell>
          <cell r="H211">
            <v>3.7604901032287065E-2</v>
          </cell>
          <cell r="I211">
            <v>3.3266007295166405E-2</v>
          </cell>
          <cell r="J211">
            <v>429.05243151550701</v>
          </cell>
          <cell r="K211">
            <v>432.59668359385319</v>
          </cell>
          <cell r="L211">
            <v>2.7387227692848377</v>
          </cell>
          <cell r="M211">
            <v>2.659733365818583E-3</v>
          </cell>
          <cell r="N211"/>
          <cell r="O211"/>
          <cell r="P211"/>
          <cell r="Q211">
            <v>4.771763275246187E-3</v>
          </cell>
          <cell r="R211">
            <v>3.3246667072732287E-4</v>
          </cell>
          <cell r="S211">
            <v>6.2039584929072383E-3</v>
          </cell>
          <cell r="T211">
            <v>1.8757304464583624E-2</v>
          </cell>
          <cell r="U211">
            <v>7.7249155212831403E-4</v>
          </cell>
          <cell r="V211">
            <v>7.1576071811086783E-4</v>
          </cell>
          <cell r="W211">
            <v>5.6585782349190209E-3</v>
          </cell>
          <cell r="X211">
            <v>2.7897974991928098</v>
          </cell>
          <cell r="Y211">
            <v>2.7062048802259164E-2</v>
          </cell>
          <cell r="Z211">
            <v>0</v>
          </cell>
        </row>
        <row r="212">
          <cell r="A212" t="str">
            <v>ALL_DA_2022_21</v>
          </cell>
          <cell r="B212">
            <v>21</v>
          </cell>
          <cell r="C212">
            <v>4.8041735598374977</v>
          </cell>
          <cell r="D212">
            <v>0.21919441523574978</v>
          </cell>
          <cell r="E212">
            <v>0.41832290663050609</v>
          </cell>
          <cell r="F212">
            <v>5.7603154203864311E-2</v>
          </cell>
          <cell r="G212">
            <v>2.1599662130752505E-2</v>
          </cell>
          <cell r="H212">
            <v>1.8639447256195475E-2</v>
          </cell>
          <cell r="I212">
            <v>1.6490658092069482E-2</v>
          </cell>
          <cell r="J212">
            <v>348.8778898116513</v>
          </cell>
          <cell r="K212">
            <v>351.37047323962156</v>
          </cell>
          <cell r="L212">
            <v>0.40990317169648333</v>
          </cell>
          <cell r="M212">
            <v>2.9421965357727502E-2</v>
          </cell>
          <cell r="N212"/>
          <cell r="O212"/>
          <cell r="P212"/>
          <cell r="Q212">
            <v>9.5417415899413313E-3</v>
          </cell>
          <cell r="R212">
            <v>3.6777450958111143E-3</v>
          </cell>
          <cell r="S212">
            <v>5.2291191593993097E-3</v>
          </cell>
          <cell r="T212">
            <v>8.1502929324998395E-3</v>
          </cell>
          <cell r="U212">
            <v>2.6068969815590612E-4</v>
          </cell>
          <cell r="V212">
            <v>1.431258942871907E-3</v>
          </cell>
          <cell r="W212">
            <v>4.600563390886804E-3</v>
          </cell>
          <cell r="X212">
            <v>0.42642809374299118</v>
          </cell>
          <cell r="Y212">
            <v>1.1261548078417437E-2</v>
          </cell>
          <cell r="Z212">
            <v>0</v>
          </cell>
        </row>
        <row r="213">
          <cell r="A213" t="str">
            <v>ALL_DA_2022_31</v>
          </cell>
          <cell r="B213">
            <v>31</v>
          </cell>
          <cell r="C213">
            <v>6.6697978724482727</v>
          </cell>
          <cell r="D213">
            <v>0.47430462705329351</v>
          </cell>
          <cell r="E213">
            <v>0.54588875310465079</v>
          </cell>
          <cell r="F213">
            <v>9.3536992129815796E-2</v>
          </cell>
          <cell r="G213">
            <v>3.5637574030081741E-2</v>
          </cell>
          <cell r="H213">
            <v>3.1158878608575764E-2</v>
          </cell>
          <cell r="I213">
            <v>2.7593069811135854E-2</v>
          </cell>
          <cell r="J213">
            <v>465.11200397395305</v>
          </cell>
          <cell r="K213">
            <v>469.67529154149503</v>
          </cell>
          <cell r="L213">
            <v>0.53424388065299888</v>
          </cell>
          <cell r="M213">
            <v>5.2487775701439879E-2</v>
          </cell>
          <cell r="N213"/>
          <cell r="O213"/>
          <cell r="P213"/>
          <cell r="Q213">
            <v>9.8903378198001539E-3</v>
          </cell>
          <cell r="R213">
            <v>6.5609592906358668E-3</v>
          </cell>
          <cell r="S213">
            <v>8.8009647987510441E-3</v>
          </cell>
          <cell r="T213">
            <v>1.3515636288679304E-2</v>
          </cell>
          <cell r="U213">
            <v>5.1612415561946021E-4</v>
          </cell>
          <cell r="V213">
            <v>1.4835449283100224E-3</v>
          </cell>
          <cell r="W213">
            <v>6.1317419498727729E-3</v>
          </cell>
          <cell r="X213">
            <v>0.56182222227103307</v>
          </cell>
          <cell r="Y213">
            <v>1.8792098355337631E-2</v>
          </cell>
          <cell r="Z213">
            <v>0</v>
          </cell>
        </row>
        <row r="214">
          <cell r="A214" t="str">
            <v>ALL_DA_2022_32</v>
          </cell>
          <cell r="B214">
            <v>32</v>
          </cell>
          <cell r="C214">
            <v>7.1068012571281329</v>
          </cell>
          <cell r="D214">
            <v>0.53762140753598819</v>
          </cell>
          <cell r="E214">
            <v>0.58108911994250034</v>
          </cell>
          <cell r="F214">
            <v>9.5418559388116275E-2</v>
          </cell>
          <cell r="G214">
            <v>3.7124340550180018E-2</v>
          </cell>
          <cell r="H214">
            <v>3.2724602960421484E-2</v>
          </cell>
          <cell r="I214">
            <v>2.9035392293140037E-2</v>
          </cell>
          <cell r="J214">
            <v>471.21149451786357</v>
          </cell>
          <cell r="K214">
            <v>476.28557286122094</v>
          </cell>
          <cell r="L214">
            <v>0.56715958760230267</v>
          </cell>
          <cell r="M214">
            <v>5.2605360763227305E-2</v>
          </cell>
          <cell r="N214"/>
          <cell r="O214"/>
          <cell r="P214"/>
          <cell r="Q214">
            <v>1.0088595664467485E-2</v>
          </cell>
          <cell r="R214">
            <v>6.575665687996256E-3</v>
          </cell>
          <cell r="S214">
            <v>9.8935455217352992E-3</v>
          </cell>
          <cell r="T214">
            <v>1.3687417598437742E-2</v>
          </cell>
          <cell r="U214">
            <v>6.8474234704602008E-4</v>
          </cell>
          <cell r="V214">
            <v>1.5132825690437283E-3</v>
          </cell>
          <cell r="W214">
            <v>6.2054272133659719E-3</v>
          </cell>
          <cell r="X214">
            <v>0.60160425158836173</v>
          </cell>
          <cell r="Y214">
            <v>1.9141850975393108E-2</v>
          </cell>
          <cell r="Z214">
            <v>0</v>
          </cell>
        </row>
        <row r="215">
          <cell r="A215" t="str">
            <v>ALL_DA_2022_41</v>
          </cell>
          <cell r="B215">
            <v>41</v>
          </cell>
          <cell r="C215">
            <v>1.5616472501764753</v>
          </cell>
          <cell r="D215">
            <v>6.0697891480799928</v>
          </cell>
          <cell r="E215">
            <v>0.38454088038694523</v>
          </cell>
          <cell r="F215">
            <v>0.47023845992489943</v>
          </cell>
          <cell r="G215">
            <v>0.27299251766979182</v>
          </cell>
          <cell r="H215">
            <v>0.26854032826567825</v>
          </cell>
          <cell r="I215">
            <v>0.24705608559798883</v>
          </cell>
          <cell r="J215">
            <v>1739.0255366239644</v>
          </cell>
          <cell r="K215">
            <v>1740.9868452907315</v>
          </cell>
          <cell r="L215">
            <v>0.34260207896393291</v>
          </cell>
          <cell r="M215">
            <v>0.17272922310254407</v>
          </cell>
          <cell r="N215"/>
          <cell r="O215"/>
          <cell r="P215"/>
          <cell r="Q215">
            <v>2.8968908556677126E-2</v>
          </cell>
          <cell r="R215">
            <v>2.1591103114878177E-2</v>
          </cell>
          <cell r="S215">
            <v>0.14645853122841845</v>
          </cell>
          <cell r="T215">
            <v>6.0669311900654173E-2</v>
          </cell>
          <cell r="U215">
            <v>1.7112409628268609E-2</v>
          </cell>
          <cell r="V215">
            <v>4.3453289569248257E-3</v>
          </cell>
          <cell r="W215">
            <v>2.2376510071176102E-2</v>
          </cell>
          <cell r="X215">
            <v>0.39170133655872608</v>
          </cell>
          <cell r="Y215">
            <v>0.10059768680859414</v>
          </cell>
          <cell r="Z215">
            <v>0</v>
          </cell>
        </row>
        <row r="216">
          <cell r="A216" t="str">
            <v>ALL_DA_2022_42</v>
          </cell>
          <cell r="B216">
            <v>42</v>
          </cell>
          <cell r="C216">
            <v>2.2142367165877266</v>
          </cell>
          <cell r="D216">
            <v>3.464638578127885</v>
          </cell>
          <cell r="E216">
            <v>0.30541396154921041</v>
          </cell>
          <cell r="F216">
            <v>0.26262558000035363</v>
          </cell>
          <cell r="G216">
            <v>0.15046489499670171</v>
          </cell>
          <cell r="H216">
            <v>0.14752677222782326</v>
          </cell>
          <cell r="I216">
            <v>0.13559032338568641</v>
          </cell>
          <cell r="J216">
            <v>1186.203902028883</v>
          </cell>
          <cell r="K216">
            <v>1207.044646227384</v>
          </cell>
          <cell r="L216">
            <v>0.26716350272139544</v>
          </cell>
          <cell r="M216">
            <v>9.5610360453280599E-2</v>
          </cell>
          <cell r="N216"/>
          <cell r="O216"/>
          <cell r="P216"/>
          <cell r="Q216">
            <v>1.9488447319249733E-2</v>
          </cell>
          <cell r="R216">
            <v>1.1951312650088438E-2</v>
          </cell>
          <cell r="S216">
            <v>7.433940657014268E-2</v>
          </cell>
          <cell r="T216">
            <v>3.5643683022368026E-2</v>
          </cell>
          <cell r="U216">
            <v>1.1218929191816839E-2</v>
          </cell>
          <cell r="V216">
            <v>2.9232589609268431E-3</v>
          </cell>
          <cell r="W216">
            <v>1.5829376116797848E-2</v>
          </cell>
          <cell r="X216">
            <v>0.96672096202273783</v>
          </cell>
          <cell r="Y216">
            <v>6.1251032448351624E-2</v>
          </cell>
          <cell r="Z216">
            <v>0</v>
          </cell>
        </row>
        <row r="217">
          <cell r="A217" t="str">
            <v>ALL_DA_2022_43</v>
          </cell>
          <cell r="B217">
            <v>43</v>
          </cell>
          <cell r="C217">
            <v>2.1415692793358851</v>
          </cell>
          <cell r="D217">
            <v>2.9506851253426292</v>
          </cell>
          <cell r="E217">
            <v>0.45450076558875846</v>
          </cell>
          <cell r="F217">
            <v>0.27748579512621058</v>
          </cell>
          <cell r="G217">
            <v>0.16250419041198194</v>
          </cell>
          <cell r="H217">
            <v>0.16031464018260352</v>
          </cell>
          <cell r="I217">
            <v>0.14741822276599825</v>
          </cell>
          <cell r="J217">
            <v>890.35484031527278</v>
          </cell>
          <cell r="K217">
            <v>893.53785551722899</v>
          </cell>
          <cell r="L217">
            <v>0.39914127638396524</v>
          </cell>
          <cell r="M217">
            <v>9.9588065139649448E-2</v>
          </cell>
          <cell r="N217"/>
          <cell r="O217"/>
          <cell r="P217"/>
          <cell r="Q217">
            <v>1.758308980395764E-2</v>
          </cell>
          <cell r="R217">
            <v>1.2448516076588496E-2</v>
          </cell>
          <cell r="S217">
            <v>5.3397071374237735E-2</v>
          </cell>
          <cell r="T217">
            <v>6.200813682294809E-2</v>
          </cell>
          <cell r="U217">
            <v>8.6118383389862264E-3</v>
          </cell>
          <cell r="V217">
            <v>2.6374515693951745E-3</v>
          </cell>
          <cell r="W217">
            <v>1.1460292920759863E-2</v>
          </cell>
          <cell r="X217">
            <v>0.4872433806269329</v>
          </cell>
          <cell r="Y217">
            <v>9.4020932568391294E-2</v>
          </cell>
          <cell r="Z217">
            <v>0</v>
          </cell>
        </row>
        <row r="218">
          <cell r="A218" t="str">
            <v>ALL_DA_2022_51</v>
          </cell>
          <cell r="B218">
            <v>51</v>
          </cell>
          <cell r="C218">
            <v>1.4279029305841475</v>
          </cell>
          <cell r="D218">
            <v>3.2782525877863993</v>
          </cell>
          <cell r="E218">
            <v>0.255183939607315</v>
          </cell>
          <cell r="F218">
            <v>0.37117369496449049</v>
          </cell>
          <cell r="G218">
            <v>0.14732062379261224</v>
          </cell>
          <cell r="H218">
            <v>0.125944378940371</v>
          </cell>
          <cell r="I218">
            <v>0.11578452199691257</v>
          </cell>
          <cell r="J218">
            <v>1782.4739790218323</v>
          </cell>
          <cell r="K218">
            <v>1785.5206068855807</v>
          </cell>
          <cell r="L218">
            <v>0.224953631659185</v>
          </cell>
          <cell r="M218">
            <v>0.20992846212296606</v>
          </cell>
          <cell r="N218"/>
          <cell r="O218"/>
          <cell r="P218"/>
          <cell r="Q218">
            <v>3.530085390115343E-2</v>
          </cell>
          <cell r="R218">
            <v>2.6241009734031265E-2</v>
          </cell>
          <cell r="S218">
            <v>5.7433929290183268E-2</v>
          </cell>
          <cell r="T218">
            <v>2.6302224427394393E-2</v>
          </cell>
          <cell r="U218">
            <v>2.2225870159761844E-2</v>
          </cell>
          <cell r="V218">
            <v>5.2950920616683982E-3</v>
          </cell>
          <cell r="W218">
            <v>2.293881864038648E-2</v>
          </cell>
          <cell r="X218">
            <v>0.30719071329421022</v>
          </cell>
          <cell r="Y218">
            <v>5.8350619652310746E-2</v>
          </cell>
          <cell r="Z218">
            <v>0</v>
          </cell>
        </row>
        <row r="219">
          <cell r="A219" t="str">
            <v>ALL_DA_2022_52</v>
          </cell>
          <cell r="B219">
            <v>52</v>
          </cell>
          <cell r="C219">
            <v>7.1034270198053377</v>
          </cell>
          <cell r="D219">
            <v>1.5693595004282301</v>
          </cell>
          <cell r="E219">
            <v>0.45355591963560604</v>
          </cell>
          <cell r="F219">
            <v>0.18098624777570754</v>
          </cell>
          <cell r="G219">
            <v>7.0003664796358681E-2</v>
          </cell>
          <cell r="H219">
            <v>5.9667151008824908E-2</v>
          </cell>
          <cell r="I219">
            <v>5.4407755605791731E-2</v>
          </cell>
          <cell r="J219">
            <v>1071.199077354876</v>
          </cell>
          <cell r="K219">
            <v>1077.2780162308682</v>
          </cell>
          <cell r="L219">
            <v>0.4161917324066372</v>
          </cell>
          <cell r="M219">
            <v>0.10407721938605834</v>
          </cell>
          <cell r="N219"/>
          <cell r="O219"/>
          <cell r="P219"/>
          <cell r="Q219">
            <v>1.7241877380824319E-2</v>
          </cell>
          <cell r="R219">
            <v>1.3009645238187127E-2</v>
          </cell>
          <cell r="S219">
            <v>1.589509616908482E-2</v>
          </cell>
          <cell r="T219">
            <v>2.2572375006466555E-2</v>
          </cell>
          <cell r="U219">
            <v>7.5180825634359591E-3</v>
          </cell>
          <cell r="V219">
            <v>2.5862639523798183E-3</v>
          </cell>
          <cell r="W219">
            <v>1.3891448370549259E-2</v>
          </cell>
          <cell r="X219">
            <v>0.52641034740430104</v>
          </cell>
          <cell r="Y219">
            <v>3.8512664609957448E-2</v>
          </cell>
          <cell r="Z219">
            <v>0</v>
          </cell>
        </row>
        <row r="220">
          <cell r="A220" t="str">
            <v>ALL_DA_2022_53</v>
          </cell>
          <cell r="B220">
            <v>53</v>
          </cell>
          <cell r="C220">
            <v>1.6562258361897737</v>
          </cell>
          <cell r="D220">
            <v>1.692674539826742</v>
          </cell>
          <cell r="E220">
            <v>0.2670989932199696</v>
          </cell>
          <cell r="F220">
            <v>0.21728599813388536</v>
          </cell>
          <cell r="G220">
            <v>7.83391293234217E-2</v>
          </cell>
          <cell r="H220">
            <v>6.3916355181960149E-2</v>
          </cell>
          <cell r="I220">
            <v>5.8648891086508941E-2</v>
          </cell>
          <cell r="J220">
            <v>1004.4241304268877</v>
          </cell>
          <cell r="K220">
            <v>1008.115224199149</v>
          </cell>
          <cell r="L220">
            <v>0.23289595523140655</v>
          </cell>
          <cell r="M220">
            <v>0.13260986470668756</v>
          </cell>
          <cell r="N220"/>
          <cell r="O220"/>
          <cell r="P220"/>
          <cell r="Q220">
            <v>2.0759778245237635E-2</v>
          </cell>
          <cell r="R220">
            <v>1.6576287214041675E-2</v>
          </cell>
          <cell r="S220">
            <v>1.5717520106826685E-2</v>
          </cell>
          <cell r="T220">
            <v>2.3469716981922708E-2</v>
          </cell>
          <cell r="U220">
            <v>1.0646587566312716E-2</v>
          </cell>
          <cell r="V220">
            <v>3.1139510228710789E-3</v>
          </cell>
          <cell r="W220">
            <v>1.2927414984230213E-2</v>
          </cell>
          <cell r="X220">
            <v>0.32833927269717822</v>
          </cell>
          <cell r="Y220">
            <v>4.2931418889661781E-2</v>
          </cell>
          <cell r="Z220">
            <v>0</v>
          </cell>
        </row>
        <row r="221">
          <cell r="A221" t="str">
            <v>ALL_DA_2022_54</v>
          </cell>
          <cell r="B221">
            <v>54</v>
          </cell>
          <cell r="C221">
            <v>34.041520390985134</v>
          </cell>
          <cell r="D221">
            <v>4.1144025080021374</v>
          </cell>
          <cell r="E221">
            <v>1.9614852881704641</v>
          </cell>
          <cell r="F221">
            <v>0.34691876679213102</v>
          </cell>
          <cell r="G221">
            <v>0.23025254972480133</v>
          </cell>
          <cell r="H221">
            <v>0.24024795595897344</v>
          </cell>
          <cell r="I221">
            <v>0.21652654372126443</v>
          </cell>
          <cell r="J221">
            <v>1128.1719560411948</v>
          </cell>
          <cell r="K221">
            <v>1137.8583581940979</v>
          </cell>
          <cell r="L221">
            <v>1.8560425512283418</v>
          </cell>
          <cell r="M221">
            <v>9.0984047461060966E-2</v>
          </cell>
          <cell r="N221"/>
          <cell r="O221"/>
          <cell r="P221"/>
          <cell r="Q221">
            <v>1.5686763372096648E-2</v>
          </cell>
          <cell r="R221">
            <v>1.1373000158668534E-2</v>
          </cell>
          <cell r="S221">
            <v>5.7933184957853538E-2</v>
          </cell>
          <cell r="T221">
            <v>0.10957248877021725</v>
          </cell>
          <cell r="U221">
            <v>6.5233955250854495E-3</v>
          </cell>
          <cell r="V221">
            <v>2.3530058448683663E-3</v>
          </cell>
          <cell r="W221">
            <v>1.472928538417994E-2</v>
          </cell>
          <cell r="X221">
            <v>1.957769035778022</v>
          </cell>
          <cell r="Y221">
            <v>0.15859343232371337</v>
          </cell>
          <cell r="Z221">
            <v>0</v>
          </cell>
        </row>
        <row r="222">
          <cell r="A222" t="str">
            <v>ALL_DA_2022_61</v>
          </cell>
          <cell r="B222">
            <v>61</v>
          </cell>
          <cell r="C222">
            <v>0.79370574393756188</v>
          </cell>
          <cell r="D222">
            <v>2.5200162447471772</v>
          </cell>
          <cell r="E222">
            <v>0.18364012835409074</v>
          </cell>
          <cell r="F222">
            <v>0.22315766736700354</v>
          </cell>
          <cell r="G222">
            <v>8.8076964938503116E-2</v>
          </cell>
          <cell r="H222">
            <v>7.482476293126239E-2</v>
          </cell>
          <cell r="I222">
            <v>6.8838317799015059E-2</v>
          </cell>
          <cell r="J222">
            <v>1663.40799089092</v>
          </cell>
          <cell r="K222">
            <v>1665.8163713148588</v>
          </cell>
          <cell r="L222">
            <v>0.16107383526024682</v>
          </cell>
          <cell r="M222">
            <v>0.12045065973850171</v>
          </cell>
          <cell r="N222"/>
          <cell r="O222"/>
          <cell r="P222"/>
          <cell r="Q222">
            <v>2.7882244697239423E-2</v>
          </cell>
          <cell r="R222">
            <v>1.5056332467312713E-2</v>
          </cell>
          <cell r="S222">
            <v>3.2523572863825602E-2</v>
          </cell>
          <cell r="T222">
            <v>1.3771059194918091E-2</v>
          </cell>
          <cell r="U222">
            <v>1.7452917355546702E-2</v>
          </cell>
          <cell r="V222">
            <v>4.1823146721753565E-3</v>
          </cell>
          <cell r="W222">
            <v>2.1403583615641951E-2</v>
          </cell>
          <cell r="X222">
            <v>0.2300014702483317</v>
          </cell>
          <cell r="Y222">
            <v>3.6314738184458864E-2</v>
          </cell>
          <cell r="Z222">
            <v>0</v>
          </cell>
        </row>
        <row r="223">
          <cell r="A223" t="str">
            <v>ALL_DA_2022_62</v>
          </cell>
          <cell r="B223">
            <v>62</v>
          </cell>
          <cell r="C223">
            <v>0.85368059863781831</v>
          </cell>
          <cell r="D223">
            <v>3.4294443729681166</v>
          </cell>
          <cell r="E223">
            <v>0.19560519492941691</v>
          </cell>
          <cell r="F223">
            <v>0.28513260834632437</v>
          </cell>
          <cell r="G223">
            <v>0.13266953312935259</v>
          </cell>
          <cell r="H223">
            <v>0.12106771742107122</v>
          </cell>
          <cell r="I223">
            <v>0.11138184068682538</v>
          </cell>
          <cell r="J223">
            <v>1719.8204641889752</v>
          </cell>
          <cell r="K223">
            <v>1721.7313108301903</v>
          </cell>
          <cell r="L223">
            <v>0.17415982458586576</v>
          </cell>
          <cell r="M223">
            <v>0.13288149067735383</v>
          </cell>
          <cell r="N223"/>
          <cell r="O223"/>
          <cell r="P223"/>
          <cell r="Q223">
            <v>3.1183400247899357E-2</v>
          </cell>
          <cell r="R223">
            <v>1.6610204110195686E-2</v>
          </cell>
          <cell r="S223">
            <v>6.3008773116697933E-2</v>
          </cell>
          <cell r="T223">
            <v>2.1273961390957771E-2</v>
          </cell>
          <cell r="U223">
            <v>1.9185199206021495E-2</v>
          </cell>
          <cell r="V223">
            <v>4.6774883323315421E-3</v>
          </cell>
          <cell r="W223">
            <v>2.2129387233818975E-2</v>
          </cell>
          <cell r="X223">
            <v>0.22558893762002691</v>
          </cell>
          <cell r="Y223">
            <v>4.83732296230533E-2</v>
          </cell>
          <cell r="Z223">
            <v>0</v>
          </cell>
        </row>
        <row r="224">
          <cell r="A224" t="str">
            <v>ALL_SL_2022_ALL</v>
          </cell>
          <cell r="B224" t="str">
            <v>Salt Lake County</v>
          </cell>
          <cell r="C224">
            <v>5.0666270566011393</v>
          </cell>
          <cell r="D224">
            <v>0.47760738232429967</v>
          </cell>
          <cell r="E224">
            <v>0.42623950677572015</v>
          </cell>
          <cell r="F224">
            <v>9.4537510296317462E-2</v>
          </cell>
          <cell r="G224">
            <v>3.3372339060703672E-2</v>
          </cell>
          <cell r="H224">
            <v>2.764893816122755E-2</v>
          </cell>
          <cell r="I224">
            <v>2.4723894287430423E-2</v>
          </cell>
          <cell r="J224">
            <v>483.8830240211995</v>
          </cell>
          <cell r="K224">
            <v>487.15702473802173</v>
          </cell>
          <cell r="L224">
            <v>0.41528130300161181</v>
          </cell>
          <cell r="M224">
            <v>5.5393381086756718E-2</v>
          </cell>
          <cell r="N224"/>
          <cell r="O224"/>
          <cell r="P224"/>
          <cell r="Q224">
            <v>1.1495191048333193E-2</v>
          </cell>
          <cell r="R224">
            <v>6.9241754568793758E-3</v>
          </cell>
          <cell r="S224">
            <v>8.8006349664329631E-3</v>
          </cell>
          <cell r="T224">
            <v>1.0661812846715919E-2</v>
          </cell>
          <cell r="U224">
            <v>1.4566362644828157E-3</v>
          </cell>
          <cell r="V224">
            <v>1.7242693163938797E-3</v>
          </cell>
          <cell r="W224">
            <v>6.3493335395182005E-3</v>
          </cell>
          <cell r="X224">
            <v>0.44172339708178843</v>
          </cell>
          <cell r="Y224">
            <v>1.5923246818377906E-2</v>
          </cell>
          <cell r="Z224">
            <v>0</v>
          </cell>
        </row>
        <row r="225">
          <cell r="A225" t="str">
            <v>ALL_SL_2022_11</v>
          </cell>
          <cell r="B225">
            <v>11</v>
          </cell>
          <cell r="C225">
            <v>15.235922301054856</v>
          </cell>
          <cell r="D225">
            <v>0.82822651042757256</v>
          </cell>
          <cell r="E225">
            <v>2.548350564821185</v>
          </cell>
          <cell r="F225">
            <v>4.3053176677263293E-2</v>
          </cell>
          <cell r="G225">
            <v>3.1893023357001254E-2</v>
          </cell>
          <cell r="H225">
            <v>3.473323960438042E-2</v>
          </cell>
          <cell r="I225">
            <v>3.0725701403486828E-2</v>
          </cell>
          <cell r="J225">
            <v>415.72158149931875</v>
          </cell>
          <cell r="K225">
            <v>418.96284471904426</v>
          </cell>
          <cell r="L225">
            <v>2.4431889727977545</v>
          </cell>
          <cell r="M225">
            <v>3.2265199455030497E-3</v>
          </cell>
          <cell r="N225"/>
          <cell r="O225"/>
          <cell r="P225"/>
          <cell r="Q225">
            <v>5.0934171273798222E-3</v>
          </cell>
          <cell r="R225">
            <v>4.0331495919527252E-4</v>
          </cell>
          <cell r="S225">
            <v>5.5227927239501042E-3</v>
          </cell>
          <cell r="T225">
            <v>1.7433612435312065E-2</v>
          </cell>
          <cell r="U225">
            <v>7.279605522575171E-4</v>
          </cell>
          <cell r="V225">
            <v>7.6400699431915513E-4</v>
          </cell>
          <cell r="W225">
            <v>5.4827480712593846E-3</v>
          </cell>
          <cell r="X225">
            <v>2.4909784878456027</v>
          </cell>
          <cell r="Y225">
            <v>2.5202895082493258E-2</v>
          </cell>
          <cell r="Z225">
            <v>0</v>
          </cell>
        </row>
        <row r="226">
          <cell r="A226" t="str">
            <v>ALL_SL_2022_21</v>
          </cell>
          <cell r="B226">
            <v>21</v>
          </cell>
          <cell r="C226">
            <v>4.5413251318843395</v>
          </cell>
          <cell r="D226">
            <v>0.20740804014346542</v>
          </cell>
          <cell r="E226">
            <v>0.39276152096898592</v>
          </cell>
          <cell r="F226">
            <v>6.3289744752257099E-2</v>
          </cell>
          <cell r="G226">
            <v>2.1588368211328687E-2</v>
          </cell>
          <cell r="H226">
            <v>1.7667710590083627E-2</v>
          </cell>
          <cell r="I226">
            <v>1.5631013290043343E-2</v>
          </cell>
          <cell r="J226">
            <v>354.58442915086567</v>
          </cell>
          <cell r="K226">
            <v>356.98164017888018</v>
          </cell>
          <cell r="L226">
            <v>0.384528763561299</v>
          </cell>
          <cell r="M226">
            <v>3.5437734786210109E-2</v>
          </cell>
          <cell r="N226"/>
          <cell r="O226"/>
          <cell r="P226"/>
          <cell r="Q226">
            <v>1.0184299375963358E-2</v>
          </cell>
          <cell r="R226">
            <v>4.4297189280022627E-3</v>
          </cell>
          <cell r="S226">
            <v>4.8653835074163026E-3</v>
          </cell>
          <cell r="T226">
            <v>7.7730026608608645E-3</v>
          </cell>
          <cell r="U226">
            <v>2.5375682714624755E-4</v>
          </cell>
          <cell r="V226">
            <v>1.5276359932830791E-3</v>
          </cell>
          <cell r="W226">
            <v>4.6758051807757259E-3</v>
          </cell>
          <cell r="X226">
            <v>0.40011414885133767</v>
          </cell>
          <cell r="Y226">
            <v>1.0765621772710903E-2</v>
          </cell>
          <cell r="Z226">
            <v>0</v>
          </cell>
        </row>
        <row r="227">
          <cell r="A227" t="str">
            <v>ALL_SL_2022_31</v>
          </cell>
          <cell r="B227">
            <v>31</v>
          </cell>
          <cell r="C227">
            <v>5.7793038728091544</v>
          </cell>
          <cell r="D227">
            <v>0.39572705822031951</v>
          </cell>
          <cell r="E227">
            <v>0.46301946172054587</v>
          </cell>
          <cell r="F227">
            <v>9.8041150220900514E-2</v>
          </cell>
          <cell r="G227">
            <v>3.2323322566035158E-2</v>
          </cell>
          <cell r="H227">
            <v>2.6038338759709796E-2</v>
          </cell>
          <cell r="I227">
            <v>2.3060928636740415E-2</v>
          </cell>
          <cell r="J227">
            <v>461.94691551089119</v>
          </cell>
          <cell r="K227">
            <v>465.9432067748524</v>
          </cell>
          <cell r="L227">
            <v>0.45330327548046928</v>
          </cell>
          <cell r="M227">
            <v>6.1520915049435576E-2</v>
          </cell>
          <cell r="N227"/>
          <cell r="O227"/>
          <cell r="P227"/>
          <cell r="Q227">
            <v>1.0481896411755155E-2</v>
          </cell>
          <cell r="R227">
            <v>7.6901171584587372E-3</v>
          </cell>
          <cell r="S227">
            <v>7.2631002298732712E-3</v>
          </cell>
          <cell r="T227">
            <v>1.132759837977799E-2</v>
          </cell>
          <cell r="U227">
            <v>4.6195862452038533E-4</v>
          </cell>
          <cell r="V227">
            <v>1.572276770836004E-3</v>
          </cell>
          <cell r="W227">
            <v>6.0899496671537601E-3</v>
          </cell>
          <cell r="X227">
            <v>0.47818524367421233</v>
          </cell>
          <cell r="Y227">
            <v>1.5797803043898103E-2</v>
          </cell>
          <cell r="Z227">
            <v>0</v>
          </cell>
        </row>
        <row r="228">
          <cell r="A228" t="str">
            <v>ALL_SL_2022_32</v>
          </cell>
          <cell r="B228">
            <v>32</v>
          </cell>
          <cell r="C228">
            <v>6.1757734816482266</v>
          </cell>
          <cell r="D228">
            <v>0.45438969556488806</v>
          </cell>
          <cell r="E228">
            <v>0.49377378947159045</v>
          </cell>
          <cell r="F228">
            <v>9.9839804277016331E-2</v>
          </cell>
          <cell r="G228">
            <v>3.3763474988322877E-2</v>
          </cell>
          <cell r="H228">
            <v>2.7562425796256319E-2</v>
          </cell>
          <cell r="I228">
            <v>2.4461523451297994E-2</v>
          </cell>
          <cell r="J228">
            <v>469.33357750694626</v>
          </cell>
          <cell r="K228">
            <v>473.7894030023752</v>
          </cell>
          <cell r="L228">
            <v>0.48207174311152629</v>
          </cell>
          <cell r="M228">
            <v>6.1585694992863406E-2</v>
          </cell>
          <cell r="N228"/>
          <cell r="O228"/>
          <cell r="P228"/>
          <cell r="Q228">
            <v>1.0691683487896602E-2</v>
          </cell>
          <cell r="R228">
            <v>7.6982041579474053E-3</v>
          </cell>
          <cell r="S228">
            <v>8.2161457400963932E-3</v>
          </cell>
          <cell r="T228">
            <v>1.155658325668614E-2</v>
          </cell>
          <cell r="U228">
            <v>6.384663770877359E-4</v>
          </cell>
          <cell r="V228">
            <v>1.6037473790774764E-3</v>
          </cell>
          <cell r="W228">
            <v>6.1805588420683708E-3</v>
          </cell>
          <cell r="X228">
            <v>0.51332117331593941</v>
          </cell>
          <cell r="Y228">
            <v>1.6245381243488417E-2</v>
          </cell>
          <cell r="Z228">
            <v>0</v>
          </cell>
        </row>
        <row r="229">
          <cell r="A229" t="str">
            <v>ALL_SL_2022_41</v>
          </cell>
          <cell r="B229">
            <v>41</v>
          </cell>
          <cell r="C229">
            <v>1.6397109669059495</v>
          </cell>
          <cell r="D229">
            <v>6.2368433867115511</v>
          </cell>
          <cell r="E229">
            <v>0.40827755784178743</v>
          </cell>
          <cell r="F229">
            <v>0.51294059404921455</v>
          </cell>
          <cell r="G229">
            <v>0.2896683371040264</v>
          </cell>
          <cell r="H229">
            <v>0.28277264139951869</v>
          </cell>
          <cell r="I229">
            <v>0.26014973215637582</v>
          </cell>
          <cell r="J229">
            <v>1784.3941980555194</v>
          </cell>
          <cell r="K229">
            <v>1786.5175074380038</v>
          </cell>
          <cell r="L229">
            <v>0.36343254119288337</v>
          </cell>
          <cell r="M229">
            <v>0.20026313567000459</v>
          </cell>
          <cell r="N229"/>
          <cell r="O229"/>
          <cell r="P229"/>
          <cell r="Q229">
            <v>2.9904816979691291E-2</v>
          </cell>
          <cell r="R229">
            <v>2.5032905438057123E-2</v>
          </cell>
          <cell r="S229">
            <v>0.15103399309065452</v>
          </cell>
          <cell r="T229">
            <v>6.6236533204703171E-2</v>
          </cell>
          <cell r="U229">
            <v>1.796493237824032E-2</v>
          </cell>
          <cell r="V229">
            <v>4.4856995095934179E-3</v>
          </cell>
          <cell r="W229">
            <v>2.2960296531019584E-2</v>
          </cell>
          <cell r="X229">
            <v>0.41643908728331336</v>
          </cell>
          <cell r="Y229">
            <v>0.10911582503428766</v>
          </cell>
          <cell r="Z229">
            <v>0</v>
          </cell>
        </row>
        <row r="230">
          <cell r="A230" t="str">
            <v>ALL_SL_2022_42</v>
          </cell>
          <cell r="B230">
            <v>42</v>
          </cell>
          <cell r="C230">
            <v>2.2591384244550277</v>
          </cell>
          <cell r="D230">
            <v>3.523951980899966</v>
          </cell>
          <cell r="E230">
            <v>0.31918065648640476</v>
          </cell>
          <cell r="F230">
            <v>0.27817581573615258</v>
          </cell>
          <cell r="G230">
            <v>0.15606434701479679</v>
          </cell>
          <cell r="H230">
            <v>0.15209991813060972</v>
          </cell>
          <cell r="I230">
            <v>0.13980191498563052</v>
          </cell>
          <cell r="J230">
            <v>1189.7641581494936</v>
          </cell>
          <cell r="K230">
            <v>1211.8723538181978</v>
          </cell>
          <cell r="L230">
            <v>0.27913231665377308</v>
          </cell>
          <cell r="M230">
            <v>0.10595755599050766</v>
          </cell>
          <cell r="N230"/>
          <cell r="O230"/>
          <cell r="P230"/>
          <cell r="Q230">
            <v>2.0118341615035253E-2</v>
          </cell>
          <cell r="R230">
            <v>1.324469844726704E-2</v>
          </cell>
          <cell r="S230">
            <v>7.4717661806192104E-2</v>
          </cell>
          <cell r="T230">
            <v>3.820544866493452E-2</v>
          </cell>
          <cell r="U230">
            <v>1.1558672885983595E-2</v>
          </cell>
          <cell r="V230">
            <v>3.0177335818992557E-3</v>
          </cell>
          <cell r="W230">
            <v>1.5879015074765048E-2</v>
          </cell>
          <cell r="X230">
            <v>1.0162645131770667</v>
          </cell>
          <cell r="Y230">
            <v>6.5084279813552595E-2</v>
          </cell>
          <cell r="Z230">
            <v>0</v>
          </cell>
        </row>
        <row r="231">
          <cell r="A231" t="str">
            <v>ALL_SL_2022_43</v>
          </cell>
          <cell r="B231">
            <v>43</v>
          </cell>
          <cell r="C231">
            <v>2.2565800015296871</v>
          </cell>
          <cell r="D231">
            <v>3.0119281625860843</v>
          </cell>
          <cell r="E231">
            <v>0.48104436104020526</v>
          </cell>
          <cell r="F231">
            <v>0.2941635202220641</v>
          </cell>
          <cell r="G231">
            <v>0.17020568681396095</v>
          </cell>
          <cell r="H231">
            <v>0.16736065621797777</v>
          </cell>
          <cell r="I231">
            <v>0.15390157759070666</v>
          </cell>
          <cell r="J231">
            <v>905.28652340980727</v>
          </cell>
          <cell r="K231">
            <v>908.74902884981384</v>
          </cell>
          <cell r="L231">
            <v>0.42207426962796846</v>
          </cell>
          <cell r="M231">
            <v>0.10865185792156642</v>
          </cell>
          <cell r="N231"/>
          <cell r="O231"/>
          <cell r="P231"/>
          <cell r="Q231">
            <v>1.8151006082519926E-2</v>
          </cell>
          <cell r="R231">
            <v>1.3581469940078302E-2</v>
          </cell>
          <cell r="S231">
            <v>5.426668302955024E-2</v>
          </cell>
          <cell r="T231">
            <v>6.5828413137241151E-2</v>
          </cell>
          <cell r="U231">
            <v>8.9666150210824021E-3</v>
          </cell>
          <cell r="V231">
            <v>2.722639283175989E-3</v>
          </cell>
          <cell r="W231">
            <v>1.1652430436126387E-2</v>
          </cell>
          <cell r="X231">
            <v>0.51761027251916703</v>
          </cell>
          <cell r="Y231">
            <v>9.9635005642399369E-2</v>
          </cell>
          <cell r="Z231">
            <v>0</v>
          </cell>
        </row>
        <row r="232">
          <cell r="A232" t="str">
            <v>ALL_SL_2022_51</v>
          </cell>
          <cell r="B232">
            <v>51</v>
          </cell>
          <cell r="C232">
            <v>1.4581407717949919</v>
          </cell>
          <cell r="D232">
            <v>3.3908264609987255</v>
          </cell>
          <cell r="E232">
            <v>0.26548299599210534</v>
          </cell>
          <cell r="F232">
            <v>0.40935979883451751</v>
          </cell>
          <cell r="G232">
            <v>0.15776100725880374</v>
          </cell>
          <cell r="H232">
            <v>0.13302919707225497</v>
          </cell>
          <cell r="I232">
            <v>0.12230351544112991</v>
          </cell>
          <cell r="J232">
            <v>1830.731248090332</v>
          </cell>
          <cell r="K232">
            <v>1833.9224791691329</v>
          </cell>
          <cell r="L232">
            <v>0.23395060225499131</v>
          </cell>
          <cell r="M232">
            <v>0.23968225873492569</v>
          </cell>
          <cell r="N232"/>
          <cell r="O232"/>
          <cell r="P232"/>
          <cell r="Q232">
            <v>3.664834302733682E-2</v>
          </cell>
          <cell r="R232">
            <v>2.9960262384972597E-2</v>
          </cell>
          <cell r="S232">
            <v>5.9628976913315514E-2</v>
          </cell>
          <cell r="T232">
            <v>2.8585933831200474E-2</v>
          </cell>
          <cell r="U232">
            <v>2.3411079241252689E-2</v>
          </cell>
          <cell r="V232">
            <v>5.4972294327012275E-3</v>
          </cell>
          <cell r="W232">
            <v>2.3559800210854902E-2</v>
          </cell>
          <cell r="X232">
            <v>0.31945784011087774</v>
          </cell>
          <cell r="Y232">
            <v>6.2674615657765442E-2</v>
          </cell>
          <cell r="Z232">
            <v>0</v>
          </cell>
        </row>
        <row r="233">
          <cell r="A233" t="str">
            <v>ALL_SL_2022_52</v>
          </cell>
          <cell r="B233">
            <v>52</v>
          </cell>
          <cell r="C233">
            <v>7.0877870064184103</v>
          </cell>
          <cell r="D233">
            <v>1.6313696118297094</v>
          </cell>
          <cell r="E233">
            <v>0.46438890753403567</v>
          </cell>
          <cell r="F233">
            <v>0.1981968569948806</v>
          </cell>
          <cell r="G233">
            <v>7.3675611791984716E-2</v>
          </cell>
          <cell r="H233">
            <v>6.152744885531955E-2</v>
          </cell>
          <cell r="I233">
            <v>5.614443729090967E-2</v>
          </cell>
          <cell r="J233">
            <v>1116.0736138877458</v>
          </cell>
          <cell r="K233">
            <v>1122.2435186967468</v>
          </cell>
          <cell r="L233">
            <v>0.42645857355309669</v>
          </cell>
          <cell r="M233">
            <v>0.11876933244036617</v>
          </cell>
          <cell r="N233"/>
          <cell r="O233"/>
          <cell r="P233"/>
          <cell r="Q233">
            <v>1.7900075699194898E-2</v>
          </cell>
          <cell r="R233">
            <v>1.4846177917878987E-2</v>
          </cell>
          <cell r="S233">
            <v>1.6136211395058213E-2</v>
          </cell>
          <cell r="T233">
            <v>2.3419916001391722E-2</v>
          </cell>
          <cell r="U233">
            <v>7.8546432286263398E-3</v>
          </cell>
          <cell r="V233">
            <v>2.6849965831960516E-3</v>
          </cell>
          <cell r="W233">
            <v>1.447234752270919E-2</v>
          </cell>
          <cell r="X233">
            <v>0.53800988208560729</v>
          </cell>
          <cell r="Y233">
            <v>4.000813806115068E-2</v>
          </cell>
          <cell r="Z233">
            <v>0</v>
          </cell>
        </row>
        <row r="234">
          <cell r="A234" t="str">
            <v>ALL_SL_2022_53</v>
          </cell>
          <cell r="B234">
            <v>53</v>
          </cell>
          <cell r="C234">
            <v>1.6795804677298853</v>
          </cell>
          <cell r="D234">
            <v>1.7769360042796791</v>
          </cell>
          <cell r="E234">
            <v>0.27741869382413692</v>
          </cell>
          <cell r="F234">
            <v>0.2401574396152541</v>
          </cell>
          <cell r="G234">
            <v>8.3599991494765907E-2</v>
          </cell>
          <cell r="H234">
            <v>6.6899673998242898E-2</v>
          </cell>
          <cell r="I234">
            <v>6.1403976776844886E-2</v>
          </cell>
          <cell r="J234">
            <v>1051.3746874568094</v>
          </cell>
          <cell r="K234">
            <v>1055.2156898373084</v>
          </cell>
          <cell r="L234">
            <v>0.24189294139603754</v>
          </cell>
          <cell r="M234">
            <v>0.15170546374305685</v>
          </cell>
          <cell r="N234"/>
          <cell r="O234"/>
          <cell r="P234"/>
          <cell r="Q234">
            <v>2.1552301873954363E-2</v>
          </cell>
          <cell r="R234">
            <v>1.8963192632920862E-2</v>
          </cell>
          <cell r="S234">
            <v>1.6030800236213547E-2</v>
          </cell>
          <cell r="T234">
            <v>2.4889558375384313E-2</v>
          </cell>
          <cell r="U234">
            <v>1.1139542283094784E-2</v>
          </cell>
          <cell r="V234">
            <v>3.2328220850001499E-3</v>
          </cell>
          <cell r="W234">
            <v>1.3531627002958469E-2</v>
          </cell>
          <cell r="X234">
            <v>0.34050728779295947</v>
          </cell>
          <cell r="Y234">
            <v>4.5373270755429095E-2</v>
          </cell>
          <cell r="Z234">
            <v>0</v>
          </cell>
        </row>
        <row r="235">
          <cell r="A235" t="str">
            <v>ALL_SL_2022_54</v>
          </cell>
          <cell r="B235">
            <v>54</v>
          </cell>
          <cell r="C235">
            <v>35.958763784110786</v>
          </cell>
          <cell r="D235">
            <v>4.3298189234642992</v>
          </cell>
          <cell r="E235">
            <v>2.0778534350321283</v>
          </cell>
          <cell r="F235">
            <v>0.36774128611369988</v>
          </cell>
          <cell r="G235">
            <v>0.23893951472343486</v>
          </cell>
          <cell r="H235">
            <v>0.2480868625431239</v>
          </cell>
          <cell r="I235">
            <v>0.22357558901914618</v>
          </cell>
          <cell r="J235">
            <v>1164.6032602475434</v>
          </cell>
          <cell r="K235">
            <v>1175.0481515998758</v>
          </cell>
          <cell r="L235">
            <v>1.9666308641127519</v>
          </cell>
          <cell r="M235">
            <v>0.10336884616013473</v>
          </cell>
          <cell r="N235"/>
          <cell r="O235"/>
          <cell r="P235"/>
          <cell r="Q235">
            <v>1.6285577410441295E-2</v>
          </cell>
          <cell r="R235">
            <v>1.2921100047415836E-2</v>
          </cell>
          <cell r="S235">
            <v>5.8442139925769694E-2</v>
          </cell>
          <cell r="T235">
            <v>0.11408942659537941</v>
          </cell>
          <cell r="U235">
            <v>6.8156077892774797E-3</v>
          </cell>
          <cell r="V235">
            <v>2.4428256568728439E-3</v>
          </cell>
          <cell r="W235">
            <v>1.5206464904105557E-2</v>
          </cell>
          <cell r="X235">
            <v>2.0762092653815345</v>
          </cell>
          <cell r="Y235">
            <v>0.16513302987197725</v>
          </cell>
          <cell r="Z235">
            <v>0</v>
          </cell>
        </row>
        <row r="236">
          <cell r="A236" t="str">
            <v>ALL_SL_2022_61</v>
          </cell>
          <cell r="B236">
            <v>61</v>
          </cell>
          <cell r="C236">
            <v>0.84405141652269633</v>
          </cell>
          <cell r="D236">
            <v>2.6767630902821793</v>
          </cell>
          <cell r="E236">
            <v>0.19895195294108442</v>
          </cell>
          <cell r="F236">
            <v>0.28737553348644629</v>
          </cell>
          <cell r="G236">
            <v>0.10384166008462946</v>
          </cell>
          <cell r="H236">
            <v>8.4480155379073496E-2</v>
          </cell>
          <cell r="I236">
            <v>7.7721203871679495E-2</v>
          </cell>
          <cell r="J236">
            <v>1749.1703092330872</v>
          </cell>
          <cell r="K236">
            <v>1751.8532007163483</v>
          </cell>
          <cell r="L236">
            <v>0.17421012649731926</v>
          </cell>
          <cell r="M236">
            <v>0.17255213340202424</v>
          </cell>
          <cell r="N236"/>
          <cell r="O236"/>
          <cell r="P236"/>
          <cell r="Q236">
            <v>3.0343244705348563E-2</v>
          </cell>
          <cell r="R236">
            <v>2.1569000868247215E-2</v>
          </cell>
          <cell r="S236">
            <v>3.5437899001073109E-2</v>
          </cell>
          <cell r="T236">
            <v>1.6578193641132409E-2</v>
          </cell>
          <cell r="U236">
            <v>1.9567524822689655E-2</v>
          </cell>
          <cell r="V236">
            <v>4.551455344702744E-3</v>
          </cell>
          <cell r="W236">
            <v>2.2506996939510759E-2</v>
          </cell>
          <cell r="X236">
            <v>0.24988932369363698</v>
          </cell>
          <cell r="Y236">
            <v>4.2283371308084114E-2</v>
          </cell>
          <cell r="Z236">
            <v>0</v>
          </cell>
        </row>
        <row r="237">
          <cell r="A237" t="str">
            <v>ALL_SL_2022_62</v>
          </cell>
          <cell r="B237">
            <v>62</v>
          </cell>
          <cell r="C237">
            <v>0.92370279061327687</v>
          </cell>
          <cell r="D237">
            <v>3.6388159588584696</v>
          </cell>
          <cell r="E237">
            <v>0.21542684866539052</v>
          </cell>
          <cell r="F237">
            <v>0.36239870494680448</v>
          </cell>
          <cell r="G237">
            <v>0.15527333908245675</v>
          </cell>
          <cell r="H237">
            <v>0.13726482409744106</v>
          </cell>
          <cell r="I237">
            <v>0.12628318675011641</v>
          </cell>
          <cell r="J237">
            <v>1811.411178795903</v>
          </cell>
          <cell r="K237">
            <v>1813.6083024854975</v>
          </cell>
          <cell r="L237">
            <v>0.19133394883280164</v>
          </cell>
          <cell r="M237">
            <v>0.19119786105838923</v>
          </cell>
          <cell r="N237"/>
          <cell r="O237"/>
          <cell r="P237"/>
          <cell r="Q237">
            <v>3.3936019790974131E-2</v>
          </cell>
          <cell r="R237">
            <v>2.3899783905930266E-2</v>
          </cell>
          <cell r="S237">
            <v>6.9154923990349337E-2</v>
          </cell>
          <cell r="T237">
            <v>2.5862260869227306E-2</v>
          </cell>
          <cell r="U237">
            <v>2.1634093003459299E-2</v>
          </cell>
          <cell r="V237">
            <v>5.0903684264100874E-3</v>
          </cell>
          <cell r="W237">
            <v>2.3307915644837161E-2</v>
          </cell>
          <cell r="X237">
            <v>0.249573568540054</v>
          </cell>
          <cell r="Y237">
            <v>5.712831145352542E-2</v>
          </cell>
          <cell r="Z237">
            <v>0</v>
          </cell>
        </row>
        <row r="238">
          <cell r="A238" t="str">
            <v>ALL_TO_2022_ALL</v>
          </cell>
          <cell r="B238" t="str">
            <v>Tooele County</v>
          </cell>
          <cell r="C238">
            <v>7.1296304341851719</v>
          </cell>
          <cell r="D238">
            <v>0.7397164450384599</v>
          </cell>
          <cell r="E238">
            <v>0.6418211381242348</v>
          </cell>
          <cell r="F238">
            <v>0.10980884150487162</v>
          </cell>
          <cell r="G238">
            <v>4.3599153884573971E-2</v>
          </cell>
          <cell r="H238">
            <v>3.8449536477115645E-2</v>
          </cell>
          <cell r="I238">
            <v>3.436784300967332E-2</v>
          </cell>
          <cell r="J238">
            <v>556.78406208980266</v>
          </cell>
          <cell r="K238">
            <v>560.94598746722977</v>
          </cell>
          <cell r="L238">
            <v>0.62418414231507702</v>
          </cell>
          <cell r="M238">
            <v>5.8903057645684889E-2</v>
          </cell>
          <cell r="N238"/>
          <cell r="O238"/>
          <cell r="P238"/>
          <cell r="Q238">
            <v>1.2456247382071087E-2</v>
          </cell>
          <cell r="R238">
            <v>7.3628818956284151E-3</v>
          </cell>
          <cell r="S238">
            <v>1.2694409813925181E-2</v>
          </cell>
          <cell r="T238">
            <v>1.455924027834433E-2</v>
          </cell>
          <cell r="U238">
            <v>1.9363916599628135E-3</v>
          </cell>
          <cell r="V238">
            <v>1.8684289792722387E-3</v>
          </cell>
          <cell r="W238">
            <v>7.2929625704854202E-3</v>
          </cell>
          <cell r="X238">
            <v>0.65440476045386675</v>
          </cell>
          <cell r="Y238">
            <v>2.1673432244363845E-2</v>
          </cell>
          <cell r="Z238">
            <v>0</v>
          </cell>
        </row>
        <row r="239">
          <cell r="A239" t="str">
            <v>ALL_TO_2022_11</v>
          </cell>
          <cell r="B239">
            <v>11</v>
          </cell>
          <cell r="C239">
            <v>13.552561641453096</v>
          </cell>
          <cell r="D239">
            <v>0.73542784508079351</v>
          </cell>
          <cell r="E239">
            <v>2.0837350305830036</v>
          </cell>
          <cell r="F239">
            <v>4.1329181045202376E-2</v>
          </cell>
          <cell r="G239">
            <v>2.9363166003208659E-2</v>
          </cell>
          <cell r="H239">
            <v>3.1672743172667592E-2</v>
          </cell>
          <cell r="I239">
            <v>2.8018387187485273E-2</v>
          </cell>
          <cell r="J239">
            <v>403.50903998790659</v>
          </cell>
          <cell r="K239">
            <v>406.14447726064719</v>
          </cell>
          <cell r="L239">
            <v>2.0140888295235295</v>
          </cell>
          <cell r="M239">
            <v>4.1472304623942028E-3</v>
          </cell>
          <cell r="N239"/>
          <cell r="O239"/>
          <cell r="P239"/>
          <cell r="Q239">
            <v>5.5092074101405868E-3</v>
          </cell>
          <cell r="R239">
            <v>5.1840298694269126E-4</v>
          </cell>
          <cell r="S239">
            <v>4.5539522212704256E-3</v>
          </cell>
          <cell r="T239">
            <v>1.615088725656726E-2</v>
          </cell>
          <cell r="U239">
            <v>6.9634564401481773E-4</v>
          </cell>
          <cell r="V239">
            <v>8.2637582878069475E-4</v>
          </cell>
          <cell r="W239">
            <v>5.3217026353559998E-3</v>
          </cell>
          <cell r="X239">
            <v>2.0549861720612927</v>
          </cell>
          <cell r="Y239">
            <v>2.3464396767938156E-2</v>
          </cell>
          <cell r="Z239">
            <v>0</v>
          </cell>
        </row>
        <row r="240">
          <cell r="A240" t="str">
            <v>ALL_TO_2022_21</v>
          </cell>
          <cell r="B240">
            <v>21</v>
          </cell>
          <cell r="C240">
            <v>6.2126823170140053</v>
          </cell>
          <cell r="D240">
            <v>0.31111125801377326</v>
          </cell>
          <cell r="E240">
            <v>0.55962511251057456</v>
          </cell>
          <cell r="F240">
            <v>8.0415092543620476E-2</v>
          </cell>
          <cell r="G240">
            <v>2.9034367282621914E-2</v>
          </cell>
          <cell r="H240">
            <v>2.4624402528874181E-2</v>
          </cell>
          <cell r="I240">
            <v>2.1785104255926876E-2</v>
          </cell>
          <cell r="J240">
            <v>394.25270155211979</v>
          </cell>
          <cell r="K240">
            <v>397.2887445692208</v>
          </cell>
          <cell r="L240">
            <v>0.54658647119278292</v>
          </cell>
          <cell r="M240">
            <v>4.4773639520629106E-2</v>
          </cell>
          <cell r="N240"/>
          <cell r="O240"/>
          <cell r="P240"/>
          <cell r="Q240">
            <v>1.1017050494117197E-2</v>
          </cell>
          <cell r="R240">
            <v>5.5967119442291956E-3</v>
          </cell>
          <cell r="S240">
            <v>6.806952073843563E-3</v>
          </cell>
          <cell r="T240">
            <v>1.0828022752214336E-2</v>
          </cell>
          <cell r="U240">
            <v>3.3990654959826925E-4</v>
          </cell>
          <cell r="V240">
            <v>1.6525510824658433E-3</v>
          </cell>
          <cell r="W240">
            <v>5.1989581923961581E-3</v>
          </cell>
          <cell r="X240">
            <v>0.56571415036578743</v>
          </cell>
          <cell r="Y240">
            <v>1.4978168916878159E-2</v>
          </cell>
          <cell r="Z240">
            <v>0</v>
          </cell>
        </row>
        <row r="241">
          <cell r="A241" t="str">
            <v>ALL_TO_2022_31</v>
          </cell>
          <cell r="B241">
            <v>31</v>
          </cell>
          <cell r="C241">
            <v>10.261954483400192</v>
          </cell>
          <cell r="D241">
            <v>0.81375257566929016</v>
          </cell>
          <cell r="E241">
            <v>0.8996905322920008</v>
          </cell>
          <cell r="F241">
            <v>0.13374250175057384</v>
          </cell>
          <cell r="G241">
            <v>5.1212518996035392E-2</v>
          </cell>
          <cell r="H241">
            <v>4.4975352423684216E-2</v>
          </cell>
          <cell r="I241">
            <v>3.9833140840174704E-2</v>
          </cell>
          <cell r="J241">
            <v>537.18924165307908</v>
          </cell>
          <cell r="K241">
            <v>543.78869523894286</v>
          </cell>
          <cell r="L241">
            <v>0.87757858598969984</v>
          </cell>
          <cell r="M241">
            <v>7.7426780673664472E-2</v>
          </cell>
          <cell r="N241"/>
          <cell r="O241"/>
          <cell r="P241"/>
          <cell r="Q241">
            <v>1.1340368653225172E-2</v>
          </cell>
          <cell r="R241">
            <v>9.6783308341127656E-3</v>
          </cell>
          <cell r="S241">
            <v>1.2704471628948867E-2</v>
          </cell>
          <cell r="T241">
            <v>1.9540948315670863E-2</v>
          </cell>
          <cell r="U241">
            <v>6.9863631219155059E-4</v>
          </cell>
          <cell r="V241">
            <v>1.7010473217479206E-3</v>
          </cell>
          <cell r="W241">
            <v>7.0819604412285754E-3</v>
          </cell>
          <cell r="X241">
            <v>0.91427540001242613</v>
          </cell>
          <cell r="Y241">
            <v>2.7128611513654474E-2</v>
          </cell>
          <cell r="Z241">
            <v>0</v>
          </cell>
        </row>
        <row r="242">
          <cell r="A242" t="str">
            <v>ALL_TO_2022_32</v>
          </cell>
          <cell r="B242">
            <v>32</v>
          </cell>
          <cell r="C242">
            <v>10.779597049344467</v>
          </cell>
          <cell r="D242">
            <v>0.89424808099826902</v>
          </cell>
          <cell r="E242">
            <v>0.94289636666861021</v>
          </cell>
          <cell r="F242">
            <v>0.13717255232909983</v>
          </cell>
          <cell r="G242">
            <v>5.4243914122171923E-2</v>
          </cell>
          <cell r="H242">
            <v>4.8259174053693246E-2</v>
          </cell>
          <cell r="I242">
            <v>4.2840452791723035E-2</v>
          </cell>
          <cell r="J242">
            <v>546.01020143511721</v>
          </cell>
          <cell r="K242">
            <v>553.26198628415648</v>
          </cell>
          <cell r="L242">
            <v>0.91786064159065184</v>
          </cell>
          <cell r="M242">
            <v>7.7341806381828013E-2</v>
          </cell>
          <cell r="N242"/>
          <cell r="O242"/>
          <cell r="P242"/>
          <cell r="Q242">
            <v>1.1571571893578565E-2</v>
          </cell>
          <cell r="R242">
            <v>9.6677295674744319E-3</v>
          </cell>
          <cell r="S242">
            <v>1.459407687466952E-2</v>
          </cell>
          <cell r="T242">
            <v>2.0257850420502592E-2</v>
          </cell>
          <cell r="U242">
            <v>8.9785117947810639E-4</v>
          </cell>
          <cell r="V242">
            <v>1.7357317629744602E-3</v>
          </cell>
          <cell r="W242">
            <v>7.1904184116401721E-3</v>
          </cell>
          <cell r="X242">
            <v>0.9619657003886356</v>
          </cell>
          <cell r="Y242">
            <v>2.8246365914660999E-2</v>
          </cell>
          <cell r="Z242">
            <v>0</v>
          </cell>
        </row>
        <row r="243">
          <cell r="A243" t="str">
            <v>ALL_TO_2022_41</v>
          </cell>
          <cell r="B243">
            <v>41</v>
          </cell>
          <cell r="C243">
            <v>1.509072119313118</v>
          </cell>
          <cell r="D243">
            <v>6.062620892914012</v>
          </cell>
          <cell r="E243">
            <v>0.35503161280430784</v>
          </cell>
          <cell r="F243">
            <v>0.39426303211682123</v>
          </cell>
          <cell r="G243">
            <v>0.24327728176024166</v>
          </cell>
          <cell r="H243">
            <v>0.24320351774803722</v>
          </cell>
          <cell r="I243">
            <v>0.22374678028971784</v>
          </cell>
          <cell r="J243">
            <v>1738.7995745298201</v>
          </cell>
          <cell r="K243">
            <v>1740.6621941001888</v>
          </cell>
          <cell r="L243">
            <v>0.31635044648065225</v>
          </cell>
          <cell r="M243">
            <v>0.12513599366101244</v>
          </cell>
          <cell r="N243"/>
          <cell r="O243"/>
          <cell r="P243"/>
          <cell r="Q243">
            <v>2.5923520707771579E-2</v>
          </cell>
          <cell r="R243">
            <v>1.5641995022481862E-2</v>
          </cell>
          <cell r="S243">
            <v>0.14193129541548996</v>
          </cell>
          <cell r="T243">
            <v>4.8120942855343837E-2</v>
          </cell>
          <cell r="U243">
            <v>1.5610397661357887E-2</v>
          </cell>
          <cell r="V243">
            <v>3.8885064480419615E-3</v>
          </cell>
          <cell r="W243">
            <v>2.2373592255958929E-2</v>
          </cell>
          <cell r="X243">
            <v>0.36541495050449097</v>
          </cell>
          <cell r="Y243">
            <v>8.1815221132687216E-2</v>
          </cell>
          <cell r="Z243">
            <v>0</v>
          </cell>
        </row>
        <row r="244">
          <cell r="A244" t="str">
            <v>ALL_TO_2022_42</v>
          </cell>
          <cell r="B244">
            <v>42</v>
          </cell>
          <cell r="C244">
            <v>2.504478673991068</v>
          </cell>
          <cell r="D244">
            <v>3.6095382016368442</v>
          </cell>
          <cell r="E244">
            <v>0.31699362235237094</v>
          </cell>
          <cell r="F244">
            <v>0.22386227076360521</v>
          </cell>
          <cell r="G244">
            <v>0.13661561262280414</v>
          </cell>
          <cell r="H244">
            <v>0.1363054240594179</v>
          </cell>
          <cell r="I244">
            <v>0.12523506881891464</v>
          </cell>
          <cell r="J244">
            <v>1271.5646479233319</v>
          </cell>
          <cell r="K244">
            <v>1291.0246017172465</v>
          </cell>
          <cell r="L244">
            <v>0.2762981906910999</v>
          </cell>
          <cell r="M244">
            <v>7.0118774855044017E-2</v>
          </cell>
          <cell r="N244"/>
          <cell r="O244"/>
          <cell r="P244"/>
          <cell r="Q244">
            <v>1.7438071849143325E-2</v>
          </cell>
          <cell r="R244">
            <v>8.7648524486712755E-3</v>
          </cell>
          <cell r="S244">
            <v>7.3158862179431031E-2</v>
          </cell>
          <cell r="T244">
            <v>2.9420826840953589E-2</v>
          </cell>
          <cell r="U244">
            <v>1.0378974374612255E-2</v>
          </cell>
          <cell r="V244">
            <v>2.615691355218211E-3</v>
          </cell>
          <cell r="W244">
            <v>1.6955003008756221E-2</v>
          </cell>
          <cell r="X244">
            <v>0.89479724668423566</v>
          </cell>
          <cell r="Y244">
            <v>5.2076221476368457E-2</v>
          </cell>
          <cell r="Z244">
            <v>0</v>
          </cell>
        </row>
        <row r="245">
          <cell r="A245" t="str">
            <v>ALL_TO_2022_43</v>
          </cell>
          <cell r="B245">
            <v>43</v>
          </cell>
          <cell r="C245">
            <v>3.3592828962297858</v>
          </cell>
          <cell r="D245">
            <v>3.0368493573882667</v>
          </cell>
          <cell r="E245">
            <v>0.54520232935269641</v>
          </cell>
          <cell r="F245">
            <v>0.24426672907485233</v>
          </cell>
          <cell r="G245">
            <v>0.15117708120628381</v>
          </cell>
          <cell r="H245">
            <v>0.15139224302368798</v>
          </cell>
          <cell r="I245">
            <v>0.13917439349964825</v>
          </cell>
          <cell r="J245">
            <v>940.37284281661209</v>
          </cell>
          <cell r="K245">
            <v>945.44006673710635</v>
          </cell>
          <cell r="L245">
            <v>0.47307575905881594</v>
          </cell>
          <cell r="M245">
            <v>7.713903677473688E-2</v>
          </cell>
          <cell r="N245"/>
          <cell r="O245"/>
          <cell r="P245"/>
          <cell r="Q245">
            <v>1.5735449276427477E-2</v>
          </cell>
          <cell r="R245">
            <v>9.6423810175059882E-3</v>
          </cell>
          <cell r="S245">
            <v>5.6837246075273982E-2</v>
          </cell>
          <cell r="T245">
            <v>5.3721885345984696E-2</v>
          </cell>
          <cell r="U245">
            <v>8.3454524170417533E-3</v>
          </cell>
          <cell r="V245">
            <v>2.3603066891295724E-3</v>
          </cell>
          <cell r="W245">
            <v>1.2104268394092918E-2</v>
          </cell>
          <cell r="X245">
            <v>0.62899480167532273</v>
          </cell>
          <cell r="Y245">
            <v>8.2337118992154526E-2</v>
          </cell>
          <cell r="Z245">
            <v>0</v>
          </cell>
        </row>
        <row r="246">
          <cell r="A246" t="str">
            <v>ALL_TO_2022_51</v>
          </cell>
          <cell r="B246">
            <v>51</v>
          </cell>
          <cell r="C246">
            <v>1.2193282186201362</v>
          </cell>
          <cell r="D246">
            <v>3.1937730794881021</v>
          </cell>
          <cell r="E246">
            <v>0.2222495305259454</v>
          </cell>
          <cell r="F246">
            <v>0.30224026623804157</v>
          </cell>
          <cell r="G246">
            <v>0.12965565446631108</v>
          </cell>
          <cell r="H246">
            <v>0.11467661620725411</v>
          </cell>
          <cell r="I246">
            <v>0.10541504010363772</v>
          </cell>
          <cell r="J246">
            <v>1763.8318765943495</v>
          </cell>
          <cell r="K246">
            <v>1766.3134774345399</v>
          </cell>
          <cell r="L246">
            <v>0.19709167465700658</v>
          </cell>
          <cell r="M246">
            <v>0.15575602487518428</v>
          </cell>
          <cell r="N246"/>
          <cell r="O246"/>
          <cell r="P246"/>
          <cell r="Q246">
            <v>3.1807625155603175E-2</v>
          </cell>
          <cell r="R246">
            <v>1.9469501776608479E-2</v>
          </cell>
          <cell r="S246">
            <v>5.4915943489722854E-2</v>
          </cell>
          <cell r="T246">
            <v>2.1907922367673988E-2</v>
          </cell>
          <cell r="U246">
            <v>2.0410874976342985E-2</v>
          </cell>
          <cell r="V246">
            <v>4.7711125860648851E-3</v>
          </cell>
          <cell r="W246">
            <v>2.2698800222842413E-2</v>
          </cell>
          <cell r="X246">
            <v>0.26382022594088278</v>
          </cell>
          <cell r="Y246">
            <v>5.0499072111911666E-2</v>
          </cell>
          <cell r="Z246">
            <v>0</v>
          </cell>
        </row>
        <row r="247">
          <cell r="A247" t="str">
            <v>ALL_TO_2022_52</v>
          </cell>
          <cell r="B247">
            <v>52</v>
          </cell>
          <cell r="C247">
            <v>5.6047173469980933</v>
          </cell>
          <cell r="D247">
            <v>1.4374050230749946</v>
          </cell>
          <cell r="E247">
            <v>0.36535913420317456</v>
          </cell>
          <cell r="F247">
            <v>0.15105467027716565</v>
          </cell>
          <cell r="G247">
            <v>6.198711261193398E-2</v>
          </cell>
          <cell r="H247">
            <v>5.430908272834277E-2</v>
          </cell>
          <cell r="I247">
            <v>4.9505529380172338E-2</v>
          </cell>
          <cell r="J247">
            <v>1001.9126545003624</v>
          </cell>
          <cell r="K247">
            <v>1006.5895607449547</v>
          </cell>
          <cell r="L247">
            <v>0.3350460120256753</v>
          </cell>
          <cell r="M247">
            <v>8.1209386775803485E-2</v>
          </cell>
          <cell r="N247"/>
          <cell r="O247"/>
          <cell r="P247"/>
          <cell r="Q247">
            <v>1.553620077301939E-2</v>
          </cell>
          <cell r="R247">
            <v>1.0151163231392082E-2</v>
          </cell>
          <cell r="S247">
            <v>1.4927384812840802E-2</v>
          </cell>
          <cell r="T247">
            <v>2.008978645733793E-2</v>
          </cell>
          <cell r="U247">
            <v>6.9194238487420871E-3</v>
          </cell>
          <cell r="V247">
            <v>2.3304200003695561E-3</v>
          </cell>
          <cell r="W247">
            <v>1.2994142537740906E-2</v>
          </cell>
          <cell r="X247">
            <v>0.41962462445896803</v>
          </cell>
          <cell r="Y247">
            <v>3.4578140790847103E-2</v>
          </cell>
          <cell r="Z247">
            <v>0</v>
          </cell>
        </row>
        <row r="248">
          <cell r="A248" t="str">
            <v>ALL_TO_2022_53</v>
          </cell>
          <cell r="B248">
            <v>53</v>
          </cell>
          <cell r="C248">
            <v>1.4011331759471053</v>
          </cell>
          <cell r="D248">
            <v>1.5470010551170108</v>
          </cell>
          <cell r="E248">
            <v>0.22152438069930402</v>
          </cell>
          <cell r="F248">
            <v>0.18005593020650199</v>
          </cell>
          <cell r="G248">
            <v>6.904073214388072E-2</v>
          </cell>
          <cell r="H248">
            <v>5.8141709758645556E-2</v>
          </cell>
          <cell r="I248">
            <v>5.3333815186170253E-2</v>
          </cell>
          <cell r="J248">
            <v>929.94345070538418</v>
          </cell>
          <cell r="K248">
            <v>932.92651332327159</v>
          </cell>
          <cell r="L248">
            <v>0.19348151862314314</v>
          </cell>
          <cell r="M248">
            <v>0.10320822839065903</v>
          </cell>
          <cell r="N248"/>
          <cell r="O248"/>
          <cell r="P248"/>
          <cell r="Q248">
            <v>1.870599205719738E-2</v>
          </cell>
          <cell r="R248">
            <v>1.2901037725039598E-2</v>
          </cell>
          <cell r="S248">
            <v>1.5212313833872599E-2</v>
          </cell>
          <cell r="T248">
            <v>2.0592656293596544E-2</v>
          </cell>
          <cell r="U248">
            <v>9.7760846383990116E-3</v>
          </cell>
          <cell r="V248">
            <v>2.8058792326708703E-3</v>
          </cell>
          <cell r="W248">
            <v>1.1968849468174557E-2</v>
          </cell>
          <cell r="X248">
            <v>0.27055478017692097</v>
          </cell>
          <cell r="Y248">
            <v>3.8121482645069878E-2</v>
          </cell>
          <cell r="Z248">
            <v>0</v>
          </cell>
        </row>
        <row r="249">
          <cell r="A249" t="str">
            <v>ALL_TO_2022_54</v>
          </cell>
          <cell r="B249">
            <v>54</v>
          </cell>
          <cell r="C249">
            <v>43.935065076052041</v>
          </cell>
          <cell r="D249">
            <v>5.3612657327080644</v>
          </cell>
          <cell r="E249">
            <v>2.2382783878995243</v>
          </cell>
          <cell r="F249">
            <v>0.40873247183085487</v>
          </cell>
          <cell r="G249">
            <v>0.30164942958385998</v>
          </cell>
          <cell r="H249">
            <v>0.32387294003752443</v>
          </cell>
          <cell r="I249">
            <v>0.29068864773622882</v>
          </cell>
          <cell r="J249">
            <v>1085.8409785300123</v>
          </cell>
          <cell r="K249">
            <v>1096.1268382086762</v>
          </cell>
          <cell r="L249">
            <v>2.1172240718713993</v>
          </cell>
          <cell r="M249">
            <v>7.0724319896404569E-2</v>
          </cell>
          <cell r="N249"/>
          <cell r="O249"/>
          <cell r="P249"/>
          <cell r="Q249">
            <v>1.4135211896925856E-2</v>
          </cell>
          <cell r="R249">
            <v>8.8405089580674331E-3</v>
          </cell>
          <cell r="S249">
            <v>7.6220005171497185E-2</v>
          </cell>
          <cell r="T249">
            <v>0.1486134628552043</v>
          </cell>
          <cell r="U249">
            <v>7.309237411024393E-3</v>
          </cell>
          <cell r="V249">
            <v>2.1202728895637116E-3</v>
          </cell>
          <cell r="W249">
            <v>1.4198130814055715E-2</v>
          </cell>
          <cell r="X249">
            <v>2.2216940782219976</v>
          </cell>
          <cell r="Y249">
            <v>0.2144684656581558</v>
          </cell>
          <cell r="Z249">
            <v>0</v>
          </cell>
        </row>
        <row r="250">
          <cell r="A250" t="str">
            <v>ALL_TO_2022_61</v>
          </cell>
          <cell r="B250">
            <v>61</v>
          </cell>
          <cell r="C250">
            <v>0.69644504519855088</v>
          </cell>
          <cell r="D250">
            <v>2.4639565205253837</v>
          </cell>
          <cell r="E250">
            <v>0.16247227212183515</v>
          </cell>
          <cell r="F250">
            <v>0.16417828374778773</v>
          </cell>
          <cell r="G250">
            <v>7.3568146971684609E-2</v>
          </cell>
          <cell r="H250">
            <v>6.5952644158423765E-2</v>
          </cell>
          <cell r="I250">
            <v>6.0675864540272489E-2</v>
          </cell>
          <cell r="J250">
            <v>1645.8082593468816</v>
          </cell>
          <cell r="K250">
            <v>1647.7962443468894</v>
          </cell>
          <cell r="L250">
            <v>0.14354887498172036</v>
          </cell>
          <cell r="M250">
            <v>7.3660877022555332E-2</v>
          </cell>
          <cell r="N250"/>
          <cell r="O250"/>
          <cell r="P250"/>
          <cell r="Q250">
            <v>2.4564762566808652E-2</v>
          </cell>
          <cell r="R250">
            <v>9.2075951898233799E-3</v>
          </cell>
          <cell r="S250">
            <v>3.0322764268228306E-2</v>
          </cell>
          <cell r="T250">
            <v>1.0819438952872441E-2</v>
          </cell>
          <cell r="U250">
            <v>1.554611010817732E-2</v>
          </cell>
          <cell r="V250">
            <v>3.6846872415887476E-3</v>
          </cell>
          <cell r="W250">
            <v>2.1177090083577748E-2</v>
          </cell>
          <cell r="X250">
            <v>0.20057205009063364</v>
          </cell>
          <cell r="Y250">
            <v>3.0353157772229685E-2</v>
          </cell>
          <cell r="Z250">
            <v>0</v>
          </cell>
        </row>
        <row r="251">
          <cell r="A251" t="str">
            <v>ALL_TO_2022_62</v>
          </cell>
          <cell r="B251">
            <v>62</v>
          </cell>
          <cell r="C251">
            <v>0.7645715015326997</v>
          </cell>
          <cell r="D251">
            <v>3.3468280179071757</v>
          </cell>
          <cell r="E251">
            <v>0.17596958473078911</v>
          </cell>
          <cell r="F251">
            <v>0.21458811913235312</v>
          </cell>
          <cell r="G251">
            <v>0.11197898645234426</v>
          </cell>
          <cell r="H251">
            <v>0.10625034526241044</v>
          </cell>
          <cell r="I251">
            <v>9.7749966466924368E-2</v>
          </cell>
          <cell r="J251">
            <v>1693.8240577059155</v>
          </cell>
          <cell r="K251">
            <v>1695.4156584144273</v>
          </cell>
          <cell r="L251">
            <v>0.15757321849946854</v>
          </cell>
          <cell r="M251">
            <v>8.0864773676293758E-2</v>
          </cell>
          <cell r="N251"/>
          <cell r="O251"/>
          <cell r="P251"/>
          <cell r="Q251">
            <v>2.7473000193648931E-2</v>
          </cell>
          <cell r="R251">
            <v>1.0108093044719711E-2</v>
          </cell>
          <cell r="S251">
            <v>5.8121519900762628E-2</v>
          </cell>
          <cell r="T251">
            <v>1.6528226274011331E-2</v>
          </cell>
          <cell r="U251">
            <v>1.6965151914727628E-2</v>
          </cell>
          <cell r="V251">
            <v>4.1209269407001831E-3</v>
          </cell>
          <cell r="W251">
            <v>2.1794932012513736E-2</v>
          </cell>
          <cell r="X251">
            <v>0.20051944112126985</v>
          </cell>
          <cell r="Y251">
            <v>3.9628518829023546E-2</v>
          </cell>
          <cell r="Z251">
            <v>0</v>
          </cell>
        </row>
        <row r="252">
          <cell r="A252" t="str">
            <v>ALL_WE_2022_ALL</v>
          </cell>
          <cell r="B252" t="str">
            <v>Weber County</v>
          </cell>
          <cell r="C252">
            <v>6.6591126206527615</v>
          </cell>
          <cell r="D252">
            <v>0.66991827505810586</v>
          </cell>
          <cell r="E252">
            <v>0.6021378542078003</v>
          </cell>
          <cell r="F252">
            <v>0.10692274099275334</v>
          </cell>
          <cell r="G252">
            <v>4.3469750052970851E-2</v>
          </cell>
          <cell r="H252">
            <v>3.8757033944036338E-2</v>
          </cell>
          <cell r="I252">
            <v>3.4650251027799173E-2</v>
          </cell>
          <cell r="J252">
            <v>541.23361712160465</v>
          </cell>
          <cell r="K252">
            <v>545.55893543162802</v>
          </cell>
          <cell r="L252">
            <v>0.58629529131067226</v>
          </cell>
          <cell r="M252">
            <v>5.6213955070875982E-2</v>
          </cell>
          <cell r="N252"/>
          <cell r="O252"/>
          <cell r="P252"/>
          <cell r="Q252">
            <v>1.195175197784101E-2</v>
          </cell>
          <cell r="R252">
            <v>7.0267442108898947E-3</v>
          </cell>
          <cell r="S252">
            <v>1.2839350429348766E-2</v>
          </cell>
          <cell r="T252">
            <v>1.4645502102276017E-2</v>
          </cell>
          <cell r="U252">
            <v>2.0051591866110398E-3</v>
          </cell>
          <cell r="V252">
            <v>1.7927548142817841E-3</v>
          </cell>
          <cell r="W252">
            <v>7.0916024233362296E-3</v>
          </cell>
          <cell r="X252">
            <v>0.61791722173719787</v>
          </cell>
          <cell r="Y252">
            <v>2.1810894676443492E-2</v>
          </cell>
          <cell r="Z252">
            <v>0</v>
          </cell>
        </row>
        <row r="253">
          <cell r="A253" t="str">
            <v>ALL_WE_2022_11</v>
          </cell>
          <cell r="B253">
            <v>11</v>
          </cell>
          <cell r="C253">
            <v>14.189850807159587</v>
          </cell>
          <cell r="D253">
            <v>0.79267736308131764</v>
          </cell>
          <cell r="E253">
            <v>2.2092271015463472</v>
          </cell>
          <cell r="F253">
            <v>4.3092962907314666E-2</v>
          </cell>
          <cell r="G253">
            <v>3.1933253256823134E-2</v>
          </cell>
          <cell r="H253">
            <v>3.4780109035936549E-2</v>
          </cell>
          <cell r="I253">
            <v>3.076712931700407E-2</v>
          </cell>
          <cell r="J253">
            <v>402.84828918173076</v>
          </cell>
          <cell r="K253">
            <v>405.54742317121463</v>
          </cell>
          <cell r="L253">
            <v>2.1258540410002227</v>
          </cell>
          <cell r="M253">
            <v>3.2320831517950129E-3</v>
          </cell>
          <cell r="N253"/>
          <cell r="O253"/>
          <cell r="P253"/>
          <cell r="Q253">
            <v>5.080770719583105E-3</v>
          </cell>
          <cell r="R253">
            <v>4.040103854179751E-4</v>
          </cell>
          <cell r="S253">
            <v>5.1810140978694914E-3</v>
          </cell>
          <cell r="T253">
            <v>1.7640774196904706E-2</v>
          </cell>
          <cell r="U253">
            <v>7.5229210596658425E-4</v>
          </cell>
          <cell r="V253">
            <v>7.6211355440108789E-4</v>
          </cell>
          <cell r="W253">
            <v>5.3129852977063024E-3</v>
          </cell>
          <cell r="X253">
            <v>2.1671943944617493</v>
          </cell>
          <cell r="Y253">
            <v>2.5586139177058986E-2</v>
          </cell>
          <cell r="Z253">
            <v>0</v>
          </cell>
        </row>
        <row r="254">
          <cell r="A254" t="str">
            <v>ALL_WE_2022_21</v>
          </cell>
          <cell r="B254">
            <v>21</v>
          </cell>
          <cell r="C254">
            <v>5.7853582063025213</v>
          </cell>
          <cell r="D254">
            <v>0.27647457880828241</v>
          </cell>
          <cell r="E254">
            <v>0.53621046997168653</v>
          </cell>
          <cell r="F254">
            <v>6.9707202190689641E-2</v>
          </cell>
          <cell r="G254">
            <v>2.7287796670184689E-2</v>
          </cell>
          <cell r="H254">
            <v>2.4115247986286569E-2</v>
          </cell>
          <cell r="I254">
            <v>2.1334811337457057E-2</v>
          </cell>
          <cell r="J254">
            <v>374.85160486338043</v>
          </cell>
          <cell r="K254">
            <v>377.92415618922661</v>
          </cell>
          <cell r="L254">
            <v>0.52448445645863662</v>
          </cell>
          <cell r="M254">
            <v>3.5431762941085243E-2</v>
          </cell>
          <cell r="N254"/>
          <cell r="O254"/>
          <cell r="P254"/>
          <cell r="Q254">
            <v>1.016019126331782E-2</v>
          </cell>
          <cell r="R254">
            <v>4.4289652209835188E-3</v>
          </cell>
          <cell r="S254">
            <v>6.8709671520073992E-3</v>
          </cell>
          <cell r="T254">
            <v>1.0494940463528078E-2</v>
          </cell>
          <cell r="U254">
            <v>3.2141031992962126E-4</v>
          </cell>
          <cell r="V254">
            <v>1.5240201117441112E-3</v>
          </cell>
          <cell r="W254">
            <v>4.9430986139722688E-3</v>
          </cell>
          <cell r="X254">
            <v>0.54374532893283134</v>
          </cell>
          <cell r="Y254">
            <v>1.4463844185449657E-2</v>
          </cell>
          <cell r="Z254">
            <v>0</v>
          </cell>
        </row>
        <row r="255">
          <cell r="A255" t="str">
            <v>ALL_WE_2022_31</v>
          </cell>
          <cell r="B255">
            <v>31</v>
          </cell>
          <cell r="C255">
            <v>8.360241358030386</v>
          </cell>
          <cell r="D255">
            <v>0.607818498648387</v>
          </cell>
          <cell r="E255">
            <v>0.72618829268242679</v>
          </cell>
          <cell r="F255">
            <v>0.11297338649575961</v>
          </cell>
          <cell r="G255">
            <v>4.4890714668667689E-2</v>
          </cell>
          <cell r="H255">
            <v>4.0112138788171409E-2</v>
          </cell>
          <cell r="I255">
            <v>3.5520221967993877E-2</v>
          </cell>
          <cell r="J255">
            <v>502.20589215182764</v>
          </cell>
          <cell r="K255">
            <v>508.12608085486329</v>
          </cell>
          <cell r="L255">
            <v>0.70968672307870517</v>
          </cell>
          <cell r="M255">
            <v>6.2347650079292591E-2</v>
          </cell>
          <cell r="N255"/>
          <cell r="O255"/>
          <cell r="P255"/>
          <cell r="Q255">
            <v>1.0513597628295615E-2</v>
          </cell>
          <cell r="R255">
            <v>7.7934579257222698E-3</v>
          </cell>
          <cell r="S255">
            <v>1.1601962376255893E-2</v>
          </cell>
          <cell r="T255">
            <v>1.7281201813222128E-2</v>
          </cell>
          <cell r="U255">
            <v>6.1264421563893843E-4</v>
          </cell>
          <cell r="V255">
            <v>1.5770347749515376E-3</v>
          </cell>
          <cell r="W255">
            <v>6.6208081795918194E-3</v>
          </cell>
          <cell r="X255">
            <v>0.74293489504367505</v>
          </cell>
          <cell r="Y255">
            <v>2.3918249033060963E-2</v>
          </cell>
          <cell r="Z255">
            <v>0</v>
          </cell>
        </row>
        <row r="256">
          <cell r="A256" t="str">
            <v>ALL_WE_2022_32</v>
          </cell>
          <cell r="B256">
            <v>32</v>
          </cell>
          <cell r="C256">
            <v>8.9730581567081895</v>
          </cell>
          <cell r="D256">
            <v>0.68847205337013928</v>
          </cell>
          <cell r="E256">
            <v>0.77311036718968562</v>
          </cell>
          <cell r="F256">
            <v>0.11563169584821209</v>
          </cell>
          <cell r="G256">
            <v>4.7126077029406445E-2</v>
          </cell>
          <cell r="H256">
            <v>4.2513634007470914E-2</v>
          </cell>
          <cell r="I256">
            <v>3.7718194309598649E-2</v>
          </cell>
          <cell r="J256">
            <v>509.22057298951768</v>
          </cell>
          <cell r="K256">
            <v>515.78127828333527</v>
          </cell>
          <cell r="L256">
            <v>0.75378350487090462</v>
          </cell>
          <cell r="M256">
            <v>6.2392502756339584E-2</v>
          </cell>
          <cell r="N256"/>
          <cell r="O256"/>
          <cell r="P256"/>
          <cell r="Q256">
            <v>1.0725559084401586E-2</v>
          </cell>
          <cell r="R256">
            <v>7.799056673632938E-3</v>
          </cell>
          <cell r="S256">
            <v>1.3059538169132289E-2</v>
          </cell>
          <cell r="T256">
            <v>1.7733594019977292E-2</v>
          </cell>
          <cell r="U256">
            <v>7.9611779443466242E-4</v>
          </cell>
          <cell r="V256">
            <v>1.6088260461748589E-3</v>
          </cell>
          <cell r="W256">
            <v>6.7060363836824689E-3</v>
          </cell>
          <cell r="X256">
            <v>0.79510560166367727</v>
          </cell>
          <cell r="Y256">
            <v>2.4658598545310936E-2</v>
          </cell>
          <cell r="Z256">
            <v>0</v>
          </cell>
        </row>
        <row r="257">
          <cell r="A257" t="str">
            <v>ALL_WE_2022_41</v>
          </cell>
          <cell r="B257">
            <v>41</v>
          </cell>
          <cell r="C257">
            <v>1.5929239655082355</v>
          </cell>
          <cell r="D257">
            <v>6.0274612672240417</v>
          </cell>
          <cell r="E257">
            <v>0.39061790201265179</v>
          </cell>
          <cell r="F257">
            <v>0.48706014089803745</v>
          </cell>
          <cell r="G257">
            <v>0.28058976975153449</v>
          </cell>
          <cell r="H257">
            <v>0.27542115318799409</v>
          </cell>
          <cell r="I257">
            <v>0.25338694729401695</v>
          </cell>
          <cell r="J257">
            <v>1733.560682905056</v>
          </cell>
          <cell r="K257">
            <v>1735.5880925227339</v>
          </cell>
          <cell r="L257">
            <v>0.34773994657384999</v>
          </cell>
          <cell r="M257">
            <v>0.1817203045666588</v>
          </cell>
          <cell r="N257"/>
          <cell r="O257"/>
          <cell r="P257"/>
          <cell r="Q257">
            <v>2.9918683143384583E-2</v>
          </cell>
          <cell r="R257">
            <v>2.2715042143990578E-2</v>
          </cell>
          <cell r="S257">
            <v>0.14873456308388519</v>
          </cell>
          <cell r="T257">
            <v>6.3304010200230923E-2</v>
          </cell>
          <cell r="U257">
            <v>1.7539359432979879E-2</v>
          </cell>
          <cell r="V257">
            <v>4.4877803135269555E-3</v>
          </cell>
          <cell r="W257">
            <v>2.2306169039259607E-2</v>
          </cell>
          <cell r="X257">
            <v>0.39902021254260978</v>
          </cell>
          <cell r="Y257">
            <v>0.10465250658735586</v>
          </cell>
          <cell r="Z257">
            <v>0</v>
          </cell>
        </row>
        <row r="258">
          <cell r="A258" t="str">
            <v>ALL_WE_2022_42</v>
          </cell>
          <cell r="B258">
            <v>42</v>
          </cell>
          <cell r="C258">
            <v>2.2073933748651817</v>
          </cell>
          <cell r="D258">
            <v>3.2901433023332158</v>
          </cell>
          <cell r="E258">
            <v>0.30227412395137937</v>
          </cell>
          <cell r="F258">
            <v>0.27305461691842564</v>
          </cell>
          <cell r="G258">
            <v>0.15265642050465877</v>
          </cell>
          <cell r="H258">
            <v>0.14860112089604596</v>
          </cell>
          <cell r="I258">
            <v>0.13659656718215238</v>
          </cell>
          <cell r="J258">
            <v>1120.9913867036325</v>
          </cell>
          <cell r="K258">
            <v>1143.217486093627</v>
          </cell>
          <cell r="L258">
            <v>0.26418543627611241</v>
          </cell>
          <cell r="M258">
            <v>0.10432551716402373</v>
          </cell>
          <cell r="N258"/>
          <cell r="O258"/>
          <cell r="P258"/>
          <cell r="Q258">
            <v>2.0127978858355943E-2</v>
          </cell>
          <cell r="R258">
            <v>1.3040677197217404E-2</v>
          </cell>
          <cell r="S258">
            <v>7.4675237451047108E-2</v>
          </cell>
          <cell r="T258">
            <v>3.6167505833987312E-2</v>
          </cell>
          <cell r="U258">
            <v>1.1324505930821863E-2</v>
          </cell>
          <cell r="V258">
            <v>3.0191761252889803E-3</v>
          </cell>
          <cell r="W258">
            <v>1.4965070241744396E-2</v>
          </cell>
          <cell r="X258">
            <v>1.0105042489114631</v>
          </cell>
          <cell r="Y258">
            <v>6.1921266559331868E-2</v>
          </cell>
          <cell r="Z258">
            <v>0</v>
          </cell>
        </row>
        <row r="259">
          <cell r="A259" t="str">
            <v>ALL_WE_2022_43</v>
          </cell>
          <cell r="B259">
            <v>43</v>
          </cell>
          <cell r="C259">
            <v>2.3101403141497636</v>
          </cell>
          <cell r="D259">
            <v>2.8559498808685619</v>
          </cell>
          <cell r="E259">
            <v>0.46812231122431025</v>
          </cell>
          <cell r="F259">
            <v>0.28172957574571689</v>
          </cell>
          <cell r="G259">
            <v>0.16079503593944369</v>
          </cell>
          <cell r="H259">
            <v>0.15747034893177081</v>
          </cell>
          <cell r="I259">
            <v>0.14480862608667611</v>
          </cell>
          <cell r="J259">
            <v>862.72914021476367</v>
          </cell>
          <cell r="K259">
            <v>866.27657006272796</v>
          </cell>
          <cell r="L259">
            <v>0.41000527683969185</v>
          </cell>
          <cell r="M259">
            <v>0.1060999683856314</v>
          </cell>
          <cell r="N259"/>
          <cell r="O259"/>
          <cell r="P259"/>
          <cell r="Q259">
            <v>1.815925842831469E-2</v>
          </cell>
          <cell r="R259">
            <v>1.326253461649321E-2</v>
          </cell>
          <cell r="S259">
            <v>5.1008508590999223E-2</v>
          </cell>
          <cell r="T259">
            <v>6.2024023121437469E-2</v>
          </cell>
          <cell r="U259">
            <v>8.3757479340963656E-3</v>
          </cell>
          <cell r="V259">
            <v>2.7238752362743791E-3</v>
          </cell>
          <cell r="W259">
            <v>1.1104619062363411E-2</v>
          </cell>
          <cell r="X259">
            <v>0.51004432887998141</v>
          </cell>
          <cell r="Y259">
            <v>9.3800030823621747E-2</v>
          </cell>
          <cell r="Z259">
            <v>0</v>
          </cell>
        </row>
        <row r="260">
          <cell r="A260" t="str">
            <v>ALL_WE_2022_51</v>
          </cell>
          <cell r="B260">
            <v>51</v>
          </cell>
          <cell r="C260">
            <v>1.4072608871210235</v>
          </cell>
          <cell r="D260">
            <v>3.2793594197369647</v>
          </cell>
          <cell r="E260">
            <v>0.25234287401285421</v>
          </cell>
          <cell r="F260">
            <v>0.37945996242808505</v>
          </cell>
          <cell r="G260">
            <v>0.15074834867169851</v>
          </cell>
          <cell r="H260">
            <v>0.12891712971315458</v>
          </cell>
          <cell r="I260">
            <v>0.11852490141667882</v>
          </cell>
          <cell r="J260">
            <v>1784.6095629560264</v>
          </cell>
          <cell r="K260">
            <v>1787.6029703704339</v>
          </cell>
          <cell r="L260">
            <v>0.22257621497846009</v>
          </cell>
          <cell r="M260">
            <v>0.21432018793594065</v>
          </cell>
          <cell r="N260"/>
          <cell r="O260"/>
          <cell r="P260"/>
          <cell r="Q260">
            <v>3.6222644778989767E-2</v>
          </cell>
          <cell r="R260">
            <v>2.6790070425067283E-2</v>
          </cell>
          <cell r="S260">
            <v>5.8964240433527965E-2</v>
          </cell>
          <cell r="T260">
            <v>2.6762623326597245E-2</v>
          </cell>
          <cell r="U260">
            <v>2.2807403525485298E-2</v>
          </cell>
          <cell r="V260">
            <v>5.4333768299524013E-3</v>
          </cell>
          <cell r="W260">
            <v>2.2966281529082755E-2</v>
          </cell>
          <cell r="X260">
            <v>0.30331741391328609</v>
          </cell>
          <cell r="Y260">
            <v>5.9560696715925725E-2</v>
          </cell>
          <cell r="Z260">
            <v>0</v>
          </cell>
        </row>
        <row r="261">
          <cell r="A261" t="str">
            <v>ALL_WE_2022_52</v>
          </cell>
          <cell r="B261">
            <v>52</v>
          </cell>
          <cell r="C261">
            <v>6.8595858056337109</v>
          </cell>
          <cell r="D261">
            <v>1.565168990639509</v>
          </cell>
          <cell r="E261">
            <v>0.44292715899621177</v>
          </cell>
          <cell r="F261">
            <v>0.1812929551048289</v>
          </cell>
          <cell r="G261">
            <v>6.8986604337221313E-2</v>
          </cell>
          <cell r="H261">
            <v>5.8264771698502131E-2</v>
          </cell>
          <cell r="I261">
            <v>5.3165747967187066E-2</v>
          </cell>
          <cell r="J261">
            <v>1075.563923588835</v>
          </cell>
          <cell r="K261">
            <v>1081.4170305011919</v>
          </cell>
          <cell r="L261">
            <v>0.40663351961107314</v>
          </cell>
          <cell r="M261">
            <v>0.10533631171333657</v>
          </cell>
          <cell r="N261"/>
          <cell r="O261"/>
          <cell r="P261"/>
          <cell r="Q261">
            <v>1.7691871692990187E-2</v>
          </cell>
          <cell r="R261">
            <v>1.3167086942000493E-2</v>
          </cell>
          <cell r="S261">
            <v>1.5486572058364203E-2</v>
          </cell>
          <cell r="T261">
            <v>2.2018718465192568E-2</v>
          </cell>
          <cell r="U261">
            <v>7.4570406794139399E-3</v>
          </cell>
          <cell r="V261">
            <v>2.6537694280337532E-3</v>
          </cell>
          <cell r="W261">
            <v>1.3946963635507901E-2</v>
          </cell>
          <cell r="X261">
            <v>0.5128376429865279</v>
          </cell>
          <cell r="Y261">
            <v>3.7679126263563095E-2</v>
          </cell>
          <cell r="Z261">
            <v>0</v>
          </cell>
        </row>
        <row r="262">
          <cell r="A262" t="str">
            <v>ALL_WE_2022_53</v>
          </cell>
          <cell r="B262">
            <v>53</v>
          </cell>
          <cell r="C262">
            <v>1.6237789187945295</v>
          </cell>
          <cell r="D262">
            <v>1.700725962659402</v>
          </cell>
          <cell r="E262">
            <v>0.26296399499443301</v>
          </cell>
          <cell r="F262">
            <v>0.21886919407613289</v>
          </cell>
          <cell r="G262">
            <v>7.8113623549764893E-2</v>
          </cell>
          <cell r="H262">
            <v>6.3341976893288507E-2</v>
          </cell>
          <cell r="I262">
            <v>5.8140140271738416E-2</v>
          </cell>
          <cell r="J262">
            <v>1012.4203303917932</v>
          </cell>
          <cell r="K262">
            <v>1016.0377589399211</v>
          </cell>
          <cell r="L262">
            <v>0.2293587204145198</v>
          </cell>
          <cell r="M262">
            <v>0.13422547903304227</v>
          </cell>
          <cell r="N262"/>
          <cell r="O262"/>
          <cell r="P262"/>
          <cell r="Q262">
            <v>2.1301738149802109E-2</v>
          </cell>
          <cell r="R262">
            <v>1.6778230571816988E-2</v>
          </cell>
          <cell r="S262">
            <v>1.5394993492399461E-2</v>
          </cell>
          <cell r="T262">
            <v>2.3376676079894545E-2</v>
          </cell>
          <cell r="U262">
            <v>1.059605217324572E-2</v>
          </cell>
          <cell r="V262">
            <v>3.1952527062094915E-3</v>
          </cell>
          <cell r="W262">
            <v>1.3030252406401335E-2</v>
          </cell>
          <cell r="X262">
            <v>0.3228587063593425</v>
          </cell>
          <cell r="Y262">
            <v>4.2745101182847384E-2</v>
          </cell>
          <cell r="Z262">
            <v>0</v>
          </cell>
        </row>
        <row r="263">
          <cell r="A263" t="str">
            <v>ALL_WE_2022_54</v>
          </cell>
          <cell r="B263">
            <v>54</v>
          </cell>
          <cell r="C263">
            <v>37.584846139476191</v>
          </cell>
          <cell r="D263">
            <v>4.4999452124210828</v>
          </cell>
          <cell r="E263">
            <v>2.1262031921795823</v>
          </cell>
          <cell r="F263">
            <v>0.35672863457643655</v>
          </cell>
          <cell r="G263">
            <v>0.23790716678319712</v>
          </cell>
          <cell r="H263">
            <v>0.24847361637437573</v>
          </cell>
          <cell r="I263">
            <v>0.22397290785668619</v>
          </cell>
          <cell r="J263">
            <v>1126.8928834156707</v>
          </cell>
          <cell r="K263">
            <v>1137.3226261564162</v>
          </cell>
          <cell r="L263">
            <v>2.012255373261834</v>
          </cell>
          <cell r="M263">
            <v>9.2158779990757847E-2</v>
          </cell>
          <cell r="N263"/>
          <cell r="O263"/>
          <cell r="P263"/>
          <cell r="Q263">
            <v>1.6096238211302984E-2</v>
          </cell>
          <cell r="R263">
            <v>1.1519842527566019E-2</v>
          </cell>
          <cell r="S263">
            <v>5.9748929435129071E-2</v>
          </cell>
          <cell r="T263">
            <v>0.11370300277386307</v>
          </cell>
          <cell r="U263">
            <v>6.5066275430714351E-3</v>
          </cell>
          <cell r="V263">
            <v>2.4144163989448962E-3</v>
          </cell>
          <cell r="W263">
            <v>1.4717399928435682E-2</v>
          </cell>
          <cell r="X263">
            <v>2.1186599821011876</v>
          </cell>
          <cell r="Y263">
            <v>0.16422400162085779</v>
          </cell>
          <cell r="Z263">
            <v>0</v>
          </cell>
        </row>
        <row r="264">
          <cell r="A264" t="str">
            <v>ALL_WE_2022_61</v>
          </cell>
          <cell r="B264">
            <v>61</v>
          </cell>
          <cell r="C264">
            <v>0.71137743209670068</v>
          </cell>
          <cell r="D264">
            <v>2.5972044522375874</v>
          </cell>
          <cell r="E264">
            <v>0.17126273373350603</v>
          </cell>
          <cell r="F264">
            <v>0.24894215018849342</v>
          </cell>
          <cell r="G264">
            <v>9.5670526647112508E-2</v>
          </cell>
          <cell r="H264">
            <v>8.0287480734071132E-2</v>
          </cell>
          <cell r="I264">
            <v>7.3863976870193512E-2</v>
          </cell>
          <cell r="J264">
            <v>1716.9019404096812</v>
          </cell>
          <cell r="K264">
            <v>1719.0705466573402</v>
          </cell>
          <cell r="L264">
            <v>0.15126483727106566</v>
          </cell>
          <cell r="M264">
            <v>0.13966539109433607</v>
          </cell>
          <cell r="N264"/>
          <cell r="O264"/>
          <cell r="P264"/>
          <cell r="Q264">
            <v>2.8989278360086222E-2</v>
          </cell>
          <cell r="R264">
            <v>1.7458167367386822E-2</v>
          </cell>
          <cell r="S264">
            <v>3.4953008144823286E-2</v>
          </cell>
          <cell r="T264">
            <v>1.4750856410796242E-2</v>
          </cell>
          <cell r="U264">
            <v>1.8707792062615497E-2</v>
          </cell>
          <cell r="V264">
            <v>4.3483824095321699E-3</v>
          </cell>
          <cell r="W264">
            <v>2.2091746459115463E-2</v>
          </cell>
          <cell r="X264">
            <v>0.21128319087430178</v>
          </cell>
          <cell r="Y264">
            <v>3.8910869908572732E-2</v>
          </cell>
          <cell r="Z264">
            <v>0</v>
          </cell>
        </row>
        <row r="265">
          <cell r="A265" t="str">
            <v>ALL_WE_2022_62</v>
          </cell>
          <cell r="B265">
            <v>62</v>
          </cell>
          <cell r="C265">
            <v>0.83176491406582476</v>
          </cell>
          <cell r="D265">
            <v>3.5325317236851417</v>
          </cell>
          <cell r="E265">
            <v>0.1953507028117028</v>
          </cell>
          <cell r="F265">
            <v>0.31780862403582461</v>
          </cell>
          <cell r="G265">
            <v>0.1445953043750747</v>
          </cell>
          <cell r="H265">
            <v>0.13089163960593</v>
          </cell>
          <cell r="I265">
            <v>0.12042013626038048</v>
          </cell>
          <cell r="J265">
            <v>1777.4284676732179</v>
          </cell>
          <cell r="K265">
            <v>1779.3090521387842</v>
          </cell>
          <cell r="L265">
            <v>0.17436167546357079</v>
          </cell>
          <cell r="M265">
            <v>0.15449519694193806</v>
          </cell>
          <cell r="N265"/>
          <cell r="O265"/>
          <cell r="P265"/>
          <cell r="Q265">
            <v>3.2421787487956565E-2</v>
          </cell>
          <cell r="R265">
            <v>1.9311921108854685E-2</v>
          </cell>
          <cell r="S265">
            <v>6.8310175417561084E-2</v>
          </cell>
          <cell r="T265">
            <v>2.2878130255277788E-2</v>
          </cell>
          <cell r="U265">
            <v>2.0721883596211375E-2</v>
          </cell>
          <cell r="V265">
            <v>4.8632470058395279E-3</v>
          </cell>
          <cell r="W265">
            <v>2.2870659757716297E-2</v>
          </cell>
          <cell r="X265">
            <v>0.2238206667955884</v>
          </cell>
          <cell r="Y265">
            <v>5.2110084242918187E-2</v>
          </cell>
          <cell r="Z265">
            <v>0</v>
          </cell>
        </row>
        <row r="266">
          <cell r="A266" t="str">
            <v>ALL_ALL_2022_Grand Total</v>
          </cell>
          <cell r="B266" t="str">
            <v>Grand Total</v>
          </cell>
          <cell r="C266">
            <v>5.4530414388910149</v>
          </cell>
          <cell r="D266">
            <v>0.53775429600399616</v>
          </cell>
          <cell r="E266">
            <v>0.46521274797945888</v>
          </cell>
          <cell r="F266">
            <v>9.4730003632389592E-2</v>
          </cell>
          <cell r="G266">
            <v>3.5408659871459081E-2</v>
          </cell>
          <cell r="H266">
            <v>3.0261383063211536E-2</v>
          </cell>
          <cell r="I266">
            <v>2.7063088642337928E-2</v>
          </cell>
          <cell r="J266">
            <v>497.13952408132309</v>
          </cell>
          <cell r="K266">
            <v>500.59870616407534</v>
          </cell>
          <cell r="L266">
            <v>0.45310636339597871</v>
          </cell>
          <cell r="M266">
            <v>5.2988578672503048E-2</v>
          </cell>
          <cell r="N266"/>
          <cell r="O266"/>
          <cell r="P266"/>
          <cell r="Q266">
            <v>1.1480041896675015E-2</v>
          </cell>
          <cell r="R266">
            <v>6.6235733360673335E-3</v>
          </cell>
          <cell r="S266">
            <v>9.7883269182091406E-3</v>
          </cell>
          <cell r="T266">
            <v>1.1553449398348304E-2</v>
          </cell>
          <cell r="U266">
            <v>1.605415755253354E-3</v>
          </cell>
          <cell r="V266">
            <v>1.721997893053818E-3</v>
          </cell>
          <cell r="W266">
            <v>6.5191918519190385E-3</v>
          </cell>
          <cell r="X266">
            <v>0.48042750486316194</v>
          </cell>
          <cell r="Y266">
            <v>1.7274755872646055E-2</v>
          </cell>
          <cell r="Z266">
            <v>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Starts"/>
      <sheetName val="Fwy"/>
      <sheetName val="Art"/>
      <sheetName val="VMTxVEH"/>
      <sheetName val="fVMTxSpeed"/>
      <sheetName val="aVMTxSpeed"/>
      <sheetName val="VehPOP"/>
      <sheetName val="VMTxHour"/>
      <sheetName val="VMTxDay"/>
      <sheetName val="VMTxMonth"/>
      <sheetName val="MV_Road_SL"/>
      <sheetName val="fVHTxSpeed"/>
      <sheetName val="aVHTxSpeed"/>
      <sheetName val="Rates-Art"/>
    </sheetNames>
    <sheetDataSet>
      <sheetData sheetId="0"/>
      <sheetData sheetId="1"/>
      <sheetData sheetId="2"/>
      <sheetData sheetId="3"/>
      <sheetData sheetId="4"/>
      <sheetData sheetId="5">
        <row r="2">
          <cell r="E2">
            <v>15.01</v>
          </cell>
          <cell r="F2">
            <v>0</v>
          </cell>
          <cell r="G2">
            <v>2.5</v>
          </cell>
          <cell r="H2">
            <v>0</v>
          </cell>
          <cell r="I2">
            <v>0</v>
          </cell>
        </row>
        <row r="3">
          <cell r="E3">
            <v>15.02</v>
          </cell>
          <cell r="F3">
            <v>0</v>
          </cell>
          <cell r="G3">
            <v>5</v>
          </cell>
          <cell r="H3">
            <v>0</v>
          </cell>
          <cell r="I3">
            <v>0</v>
          </cell>
        </row>
        <row r="4">
          <cell r="E4">
            <v>15.03</v>
          </cell>
          <cell r="F4">
            <v>0</v>
          </cell>
          <cell r="G4">
            <v>10</v>
          </cell>
          <cell r="H4">
            <v>0</v>
          </cell>
          <cell r="I4">
            <v>0</v>
          </cell>
        </row>
        <row r="5">
          <cell r="E5">
            <v>15.04</v>
          </cell>
          <cell r="F5">
            <v>1.43E-2</v>
          </cell>
          <cell r="G5">
            <v>15</v>
          </cell>
          <cell r="H5">
            <v>0.2145</v>
          </cell>
          <cell r="I5">
            <v>3.5667370591463111E-3</v>
          </cell>
        </row>
        <row r="6">
          <cell r="E6">
            <v>15.05</v>
          </cell>
          <cell r="F6">
            <v>7.2599999999999998E-2</v>
          </cell>
          <cell r="G6">
            <v>20</v>
          </cell>
          <cell r="H6">
            <v>1.452</v>
          </cell>
          <cell r="I6">
            <v>2.4144066246528876E-2</v>
          </cell>
        </row>
        <row r="7">
          <cell r="E7">
            <v>15.06</v>
          </cell>
          <cell r="F7">
            <v>1.72E-2</v>
          </cell>
          <cell r="G7">
            <v>25</v>
          </cell>
          <cell r="H7">
            <v>0.43</v>
          </cell>
          <cell r="I7">
            <v>7.150102263090507E-3</v>
          </cell>
        </row>
        <row r="8">
          <cell r="E8">
            <v>15.07</v>
          </cell>
          <cell r="F8">
            <v>8.9999999999999998E-4</v>
          </cell>
          <cell r="G8">
            <v>30</v>
          </cell>
          <cell r="H8">
            <v>2.7E-2</v>
          </cell>
          <cell r="I8">
            <v>4.4895990954289231E-4</v>
          </cell>
        </row>
        <row r="9">
          <cell r="E9">
            <v>15.08</v>
          </cell>
          <cell r="F9">
            <v>0</v>
          </cell>
          <cell r="G9">
            <v>35</v>
          </cell>
          <cell r="H9">
            <v>0</v>
          </cell>
          <cell r="I9">
            <v>0</v>
          </cell>
        </row>
        <row r="10">
          <cell r="E10">
            <v>15.09</v>
          </cell>
          <cell r="F10">
            <v>0</v>
          </cell>
          <cell r="G10">
            <v>40</v>
          </cell>
          <cell r="H10">
            <v>0</v>
          </cell>
          <cell r="I10">
            <v>0</v>
          </cell>
        </row>
        <row r="11">
          <cell r="E11">
            <v>15.1</v>
          </cell>
          <cell r="F11">
            <v>0</v>
          </cell>
          <cell r="G11">
            <v>45</v>
          </cell>
          <cell r="H11">
            <v>0</v>
          </cell>
          <cell r="I11">
            <v>0</v>
          </cell>
        </row>
        <row r="12">
          <cell r="E12">
            <v>15.11</v>
          </cell>
          <cell r="F12">
            <v>0</v>
          </cell>
          <cell r="G12">
            <v>50</v>
          </cell>
          <cell r="H12">
            <v>0</v>
          </cell>
          <cell r="I12">
            <v>0</v>
          </cell>
        </row>
        <row r="13">
          <cell r="E13">
            <v>15.12</v>
          </cell>
          <cell r="F13">
            <v>4.8099999999999997E-2</v>
          </cell>
          <cell r="G13">
            <v>55</v>
          </cell>
          <cell r="H13">
            <v>2.6454999999999997</v>
          </cell>
          <cell r="I13">
            <v>4.3989757062804502E-2</v>
          </cell>
        </row>
        <row r="14">
          <cell r="E14">
            <v>15.13</v>
          </cell>
          <cell r="F14">
            <v>0</v>
          </cell>
          <cell r="G14">
            <v>60</v>
          </cell>
          <cell r="H14">
            <v>0</v>
          </cell>
          <cell r="I14">
            <v>0</v>
          </cell>
        </row>
        <row r="15">
          <cell r="E15">
            <v>15.14</v>
          </cell>
          <cell r="F15">
            <v>0.79879999999999995</v>
          </cell>
          <cell r="G15">
            <v>65</v>
          </cell>
          <cell r="H15">
            <v>51.921999999999997</v>
          </cell>
          <cell r="I15">
            <v>0.8633665341957798</v>
          </cell>
        </row>
        <row r="16">
          <cell r="E16">
            <v>15.15</v>
          </cell>
          <cell r="F16">
            <v>3.1899999999999998E-2</v>
          </cell>
          <cell r="G16">
            <v>70</v>
          </cell>
          <cell r="H16">
            <v>2.2329999999999997</v>
          </cell>
          <cell r="I16">
            <v>3.7130647333676978E-2</v>
          </cell>
        </row>
        <row r="17">
          <cell r="E17">
            <v>15.16</v>
          </cell>
          <cell r="F17">
            <v>1.6199999999999999E-2</v>
          </cell>
          <cell r="G17">
            <v>75</v>
          </cell>
          <cell r="H17">
            <v>1.2149999999999999</v>
          </cell>
          <cell r="I17">
            <v>2.0203195929430151E-2</v>
          </cell>
        </row>
        <row r="18">
          <cell r="E18">
            <v>25.01</v>
          </cell>
          <cell r="F18">
            <v>0</v>
          </cell>
          <cell r="G18">
            <v>2.5</v>
          </cell>
          <cell r="H18">
            <v>0</v>
          </cell>
          <cell r="I18">
            <v>0</v>
          </cell>
        </row>
        <row r="19">
          <cell r="E19">
            <v>25.02</v>
          </cell>
          <cell r="F19">
            <v>0</v>
          </cell>
          <cell r="G19">
            <v>5</v>
          </cell>
          <cell r="H19">
            <v>0</v>
          </cell>
          <cell r="I19">
            <v>0</v>
          </cell>
        </row>
        <row r="20">
          <cell r="E20">
            <v>25.03</v>
          </cell>
          <cell r="F20">
            <v>0</v>
          </cell>
          <cell r="G20">
            <v>10</v>
          </cell>
          <cell r="H20">
            <v>0</v>
          </cell>
          <cell r="I20">
            <v>0</v>
          </cell>
        </row>
        <row r="21">
          <cell r="E21">
            <v>25.04</v>
          </cell>
          <cell r="F21">
            <v>1.43E-2</v>
          </cell>
          <cell r="G21">
            <v>15</v>
          </cell>
          <cell r="H21">
            <v>0.2145</v>
          </cell>
          <cell r="I21">
            <v>3.5667370591463111E-3</v>
          </cell>
        </row>
        <row r="22">
          <cell r="E22">
            <v>25.05</v>
          </cell>
          <cell r="F22">
            <v>7.2599999999999998E-2</v>
          </cell>
          <cell r="G22">
            <v>20</v>
          </cell>
          <cell r="H22">
            <v>1.452</v>
          </cell>
          <cell r="I22">
            <v>2.4144066246528876E-2</v>
          </cell>
        </row>
        <row r="23">
          <cell r="E23">
            <v>25.06</v>
          </cell>
          <cell r="F23">
            <v>1.72E-2</v>
          </cell>
          <cell r="G23">
            <v>25</v>
          </cell>
          <cell r="H23">
            <v>0.43</v>
          </cell>
          <cell r="I23">
            <v>7.150102263090507E-3</v>
          </cell>
        </row>
        <row r="24">
          <cell r="E24">
            <v>25.07</v>
          </cell>
          <cell r="F24">
            <v>8.9999999999999998E-4</v>
          </cell>
          <cell r="G24">
            <v>30</v>
          </cell>
          <cell r="H24">
            <v>2.7E-2</v>
          </cell>
          <cell r="I24">
            <v>4.4895990954289231E-4</v>
          </cell>
        </row>
        <row r="25">
          <cell r="E25">
            <v>25.08</v>
          </cell>
          <cell r="F25">
            <v>0</v>
          </cell>
          <cell r="G25">
            <v>35</v>
          </cell>
          <cell r="H25">
            <v>0</v>
          </cell>
          <cell r="I25">
            <v>0</v>
          </cell>
        </row>
        <row r="26">
          <cell r="E26">
            <v>25.09</v>
          </cell>
          <cell r="F26">
            <v>0</v>
          </cell>
          <cell r="G26">
            <v>40</v>
          </cell>
          <cell r="H26">
            <v>0</v>
          </cell>
          <cell r="I26">
            <v>0</v>
          </cell>
        </row>
        <row r="27">
          <cell r="E27">
            <v>25.1</v>
          </cell>
          <cell r="F27">
            <v>0</v>
          </cell>
          <cell r="G27">
            <v>45</v>
          </cell>
          <cell r="H27">
            <v>0</v>
          </cell>
          <cell r="I27">
            <v>0</v>
          </cell>
        </row>
        <row r="28">
          <cell r="E28">
            <v>25.11</v>
          </cell>
          <cell r="F28">
            <v>0</v>
          </cell>
          <cell r="G28">
            <v>50</v>
          </cell>
          <cell r="H28">
            <v>0</v>
          </cell>
          <cell r="I28">
            <v>0</v>
          </cell>
        </row>
        <row r="29">
          <cell r="E29">
            <v>25.12</v>
          </cell>
          <cell r="F29">
            <v>4.8099999999999997E-2</v>
          </cell>
          <cell r="G29">
            <v>55</v>
          </cell>
          <cell r="H29">
            <v>2.6454999999999997</v>
          </cell>
          <cell r="I29">
            <v>4.3989757062804502E-2</v>
          </cell>
        </row>
        <row r="30">
          <cell r="E30">
            <v>25.13</v>
          </cell>
          <cell r="F30">
            <v>0</v>
          </cell>
          <cell r="G30">
            <v>60</v>
          </cell>
          <cell r="H30">
            <v>0</v>
          </cell>
          <cell r="I30">
            <v>0</v>
          </cell>
        </row>
        <row r="31">
          <cell r="E31">
            <v>25.14</v>
          </cell>
          <cell r="F31">
            <v>0.79879999999999995</v>
          </cell>
          <cell r="G31">
            <v>65</v>
          </cell>
          <cell r="H31">
            <v>51.921999999999997</v>
          </cell>
          <cell r="I31">
            <v>0.8633665341957798</v>
          </cell>
        </row>
        <row r="32">
          <cell r="E32">
            <v>25.15</v>
          </cell>
          <cell r="F32">
            <v>3.1899999999999998E-2</v>
          </cell>
          <cell r="G32">
            <v>70</v>
          </cell>
          <cell r="H32">
            <v>2.2329999999999997</v>
          </cell>
          <cell r="I32">
            <v>3.7130647333676978E-2</v>
          </cell>
        </row>
        <row r="33">
          <cell r="E33">
            <v>25.16</v>
          </cell>
          <cell r="F33">
            <v>1.6199999999999999E-2</v>
          </cell>
          <cell r="G33">
            <v>75</v>
          </cell>
          <cell r="H33">
            <v>1.2149999999999999</v>
          </cell>
          <cell r="I33">
            <v>2.0203195929430151E-2</v>
          </cell>
        </row>
        <row r="34">
          <cell r="E34">
            <v>35.01</v>
          </cell>
          <cell r="F34">
            <v>0</v>
          </cell>
          <cell r="G34">
            <v>2.5</v>
          </cell>
          <cell r="H34">
            <v>0</v>
          </cell>
          <cell r="I34">
            <v>0</v>
          </cell>
        </row>
        <row r="35">
          <cell r="E35">
            <v>35.020000000000003</v>
          </cell>
          <cell r="F35">
            <v>0</v>
          </cell>
          <cell r="G35">
            <v>5</v>
          </cell>
          <cell r="H35">
            <v>0</v>
          </cell>
          <cell r="I35">
            <v>0</v>
          </cell>
        </row>
        <row r="36">
          <cell r="E36">
            <v>35.03</v>
          </cell>
          <cell r="F36">
            <v>0</v>
          </cell>
          <cell r="G36">
            <v>10</v>
          </cell>
          <cell r="H36">
            <v>0</v>
          </cell>
          <cell r="I36">
            <v>0</v>
          </cell>
        </row>
        <row r="37">
          <cell r="E37">
            <v>35.04</v>
          </cell>
          <cell r="F37">
            <v>1.43E-2</v>
          </cell>
          <cell r="G37">
            <v>15</v>
          </cell>
          <cell r="H37">
            <v>0.2145</v>
          </cell>
          <cell r="I37">
            <v>3.5667370591463111E-3</v>
          </cell>
        </row>
        <row r="38">
          <cell r="E38">
            <v>35.049999999999997</v>
          </cell>
          <cell r="F38">
            <v>7.2599999999999998E-2</v>
          </cell>
          <cell r="G38">
            <v>20</v>
          </cell>
          <cell r="H38">
            <v>1.452</v>
          </cell>
          <cell r="I38">
            <v>2.4144066246528876E-2</v>
          </cell>
        </row>
        <row r="39">
          <cell r="E39">
            <v>35.06</v>
          </cell>
          <cell r="F39">
            <v>1.72E-2</v>
          </cell>
          <cell r="G39">
            <v>25</v>
          </cell>
          <cell r="H39">
            <v>0.43</v>
          </cell>
          <cell r="I39">
            <v>7.150102263090507E-3</v>
          </cell>
        </row>
        <row r="40">
          <cell r="E40">
            <v>35.07</v>
          </cell>
          <cell r="F40">
            <v>8.9999999999999998E-4</v>
          </cell>
          <cell r="G40">
            <v>30</v>
          </cell>
          <cell r="H40">
            <v>2.7E-2</v>
          </cell>
          <cell r="I40">
            <v>4.4895990954289231E-4</v>
          </cell>
        </row>
        <row r="41">
          <cell r="E41">
            <v>35.08</v>
          </cell>
          <cell r="F41">
            <v>0</v>
          </cell>
          <cell r="G41">
            <v>35</v>
          </cell>
          <cell r="H41">
            <v>0</v>
          </cell>
          <cell r="I41">
            <v>0</v>
          </cell>
        </row>
        <row r="42">
          <cell r="E42">
            <v>35.090000000000003</v>
          </cell>
          <cell r="F42">
            <v>0</v>
          </cell>
          <cell r="G42">
            <v>40</v>
          </cell>
          <cell r="H42">
            <v>0</v>
          </cell>
          <cell r="I42">
            <v>0</v>
          </cell>
        </row>
        <row r="43">
          <cell r="E43">
            <v>35.1</v>
          </cell>
          <cell r="F43">
            <v>0</v>
          </cell>
          <cell r="G43">
            <v>45</v>
          </cell>
          <cell r="H43">
            <v>0</v>
          </cell>
          <cell r="I43">
            <v>0</v>
          </cell>
        </row>
        <row r="44">
          <cell r="E44">
            <v>35.11</v>
          </cell>
          <cell r="F44">
            <v>0</v>
          </cell>
          <cell r="G44">
            <v>50</v>
          </cell>
          <cell r="H44">
            <v>0</v>
          </cell>
          <cell r="I44">
            <v>0</v>
          </cell>
        </row>
        <row r="45">
          <cell r="E45">
            <v>35.119999999999997</v>
          </cell>
          <cell r="F45">
            <v>4.8099999999999997E-2</v>
          </cell>
          <cell r="G45">
            <v>55</v>
          </cell>
          <cell r="H45">
            <v>2.6454999999999997</v>
          </cell>
          <cell r="I45">
            <v>4.3989757062804502E-2</v>
          </cell>
        </row>
        <row r="46">
          <cell r="E46">
            <v>35.130000000000003</v>
          </cell>
          <cell r="F46">
            <v>0</v>
          </cell>
          <cell r="G46">
            <v>60</v>
          </cell>
          <cell r="H46">
            <v>0</v>
          </cell>
          <cell r="I46">
            <v>0</v>
          </cell>
        </row>
        <row r="47">
          <cell r="E47">
            <v>35.14</v>
          </cell>
          <cell r="F47">
            <v>0.79879999999999995</v>
          </cell>
          <cell r="G47">
            <v>65</v>
          </cell>
          <cell r="H47">
            <v>51.921999999999997</v>
          </cell>
          <cell r="I47">
            <v>0.8633665341957798</v>
          </cell>
        </row>
        <row r="48">
          <cell r="E48">
            <v>35.15</v>
          </cell>
          <cell r="F48">
            <v>3.1899999999999998E-2</v>
          </cell>
          <cell r="G48">
            <v>70</v>
          </cell>
          <cell r="H48">
            <v>2.2329999999999997</v>
          </cell>
          <cell r="I48">
            <v>3.7130647333676978E-2</v>
          </cell>
        </row>
        <row r="49">
          <cell r="E49">
            <v>35.159999999999997</v>
          </cell>
          <cell r="F49">
            <v>1.6199999999999999E-2</v>
          </cell>
          <cell r="G49">
            <v>75</v>
          </cell>
          <cell r="H49">
            <v>1.2149999999999999</v>
          </cell>
          <cell r="I49">
            <v>2.0203195929430151E-2</v>
          </cell>
        </row>
        <row r="50">
          <cell r="E50">
            <v>45.01</v>
          </cell>
          <cell r="F50">
            <v>0</v>
          </cell>
          <cell r="G50">
            <v>2.5</v>
          </cell>
          <cell r="H50">
            <v>0</v>
          </cell>
          <cell r="I50">
            <v>0</v>
          </cell>
        </row>
        <row r="51">
          <cell r="E51">
            <v>45.02</v>
          </cell>
          <cell r="F51">
            <v>0</v>
          </cell>
          <cell r="G51">
            <v>5</v>
          </cell>
          <cell r="H51">
            <v>0</v>
          </cell>
          <cell r="I51">
            <v>0</v>
          </cell>
        </row>
        <row r="52">
          <cell r="E52">
            <v>45.03</v>
          </cell>
          <cell r="F52">
            <v>0</v>
          </cell>
          <cell r="G52">
            <v>10</v>
          </cell>
          <cell r="H52">
            <v>0</v>
          </cell>
          <cell r="I52">
            <v>0</v>
          </cell>
        </row>
        <row r="53">
          <cell r="E53">
            <v>45.04</v>
          </cell>
          <cell r="F53">
            <v>1.43E-2</v>
          </cell>
          <cell r="G53">
            <v>15</v>
          </cell>
          <cell r="H53">
            <v>0.2145</v>
          </cell>
          <cell r="I53">
            <v>3.5667370591463111E-3</v>
          </cell>
        </row>
        <row r="54">
          <cell r="E54">
            <v>45.05</v>
          </cell>
          <cell r="F54">
            <v>7.2599999999999998E-2</v>
          </cell>
          <cell r="G54">
            <v>20</v>
          </cell>
          <cell r="H54">
            <v>1.452</v>
          </cell>
          <cell r="I54">
            <v>2.4144066246528876E-2</v>
          </cell>
        </row>
        <row r="55">
          <cell r="E55">
            <v>45.06</v>
          </cell>
          <cell r="F55">
            <v>1.72E-2</v>
          </cell>
          <cell r="G55">
            <v>25</v>
          </cell>
          <cell r="H55">
            <v>0.43</v>
          </cell>
          <cell r="I55">
            <v>7.150102263090507E-3</v>
          </cell>
        </row>
        <row r="56">
          <cell r="E56">
            <v>45.07</v>
          </cell>
          <cell r="F56">
            <v>8.9999999999999998E-4</v>
          </cell>
          <cell r="G56">
            <v>30</v>
          </cell>
          <cell r="H56">
            <v>2.7E-2</v>
          </cell>
          <cell r="I56">
            <v>4.4895990954289231E-4</v>
          </cell>
        </row>
        <row r="57">
          <cell r="E57">
            <v>45.08</v>
          </cell>
          <cell r="F57">
            <v>0</v>
          </cell>
          <cell r="G57">
            <v>35</v>
          </cell>
          <cell r="H57">
            <v>0</v>
          </cell>
          <cell r="I57">
            <v>0</v>
          </cell>
        </row>
        <row r="58">
          <cell r="E58">
            <v>45.09</v>
          </cell>
          <cell r="F58">
            <v>0</v>
          </cell>
          <cell r="G58">
            <v>40</v>
          </cell>
          <cell r="H58">
            <v>0</v>
          </cell>
          <cell r="I58">
            <v>0</v>
          </cell>
        </row>
        <row r="59">
          <cell r="E59">
            <v>45.1</v>
          </cell>
          <cell r="F59">
            <v>0</v>
          </cell>
          <cell r="G59">
            <v>45</v>
          </cell>
          <cell r="H59">
            <v>0</v>
          </cell>
          <cell r="I59">
            <v>0</v>
          </cell>
        </row>
        <row r="60">
          <cell r="E60">
            <v>45.11</v>
          </cell>
          <cell r="F60">
            <v>0</v>
          </cell>
          <cell r="G60">
            <v>50</v>
          </cell>
          <cell r="H60">
            <v>0</v>
          </cell>
          <cell r="I60">
            <v>0</v>
          </cell>
        </row>
        <row r="61">
          <cell r="E61">
            <v>45.12</v>
          </cell>
          <cell r="F61">
            <v>4.8099999999999997E-2</v>
          </cell>
          <cell r="G61">
            <v>55</v>
          </cell>
          <cell r="H61">
            <v>2.6454999999999997</v>
          </cell>
          <cell r="I61">
            <v>4.3989757062804502E-2</v>
          </cell>
        </row>
        <row r="62">
          <cell r="E62">
            <v>45.13</v>
          </cell>
          <cell r="F62">
            <v>0</v>
          </cell>
          <cell r="G62">
            <v>60</v>
          </cell>
          <cell r="H62">
            <v>0</v>
          </cell>
          <cell r="I62">
            <v>0</v>
          </cell>
        </row>
        <row r="63">
          <cell r="E63">
            <v>45.14</v>
          </cell>
          <cell r="F63">
            <v>0.79879999999999995</v>
          </cell>
          <cell r="G63">
            <v>65</v>
          </cell>
          <cell r="H63">
            <v>51.921999999999997</v>
          </cell>
          <cell r="I63">
            <v>0.8633665341957798</v>
          </cell>
        </row>
        <row r="64">
          <cell r="E64">
            <v>45.15</v>
          </cell>
          <cell r="F64">
            <v>3.1899999999999998E-2</v>
          </cell>
          <cell r="G64">
            <v>70</v>
          </cell>
          <cell r="H64">
            <v>2.2329999999999997</v>
          </cell>
          <cell r="I64">
            <v>3.7130647333676978E-2</v>
          </cell>
        </row>
        <row r="65">
          <cell r="E65">
            <v>45.16</v>
          </cell>
          <cell r="F65">
            <v>1.6199999999999999E-2</v>
          </cell>
          <cell r="G65">
            <v>75</v>
          </cell>
          <cell r="H65">
            <v>1.2149999999999999</v>
          </cell>
          <cell r="I65">
            <v>2.0203195929430151E-2</v>
          </cell>
        </row>
        <row r="66">
          <cell r="E66">
            <v>55.01</v>
          </cell>
          <cell r="F66">
            <v>0</v>
          </cell>
          <cell r="G66">
            <v>2.5</v>
          </cell>
          <cell r="H66">
            <v>0</v>
          </cell>
          <cell r="I66">
            <v>0</v>
          </cell>
        </row>
        <row r="67">
          <cell r="E67">
            <v>55.02</v>
          </cell>
          <cell r="F67">
            <v>0</v>
          </cell>
          <cell r="G67">
            <v>5</v>
          </cell>
          <cell r="H67">
            <v>0</v>
          </cell>
          <cell r="I67">
            <v>0</v>
          </cell>
        </row>
        <row r="68">
          <cell r="E68">
            <v>55.03</v>
          </cell>
          <cell r="F68">
            <v>0</v>
          </cell>
          <cell r="G68">
            <v>10</v>
          </cell>
          <cell r="H68">
            <v>0</v>
          </cell>
          <cell r="I68">
            <v>0</v>
          </cell>
        </row>
        <row r="69">
          <cell r="E69">
            <v>55.04</v>
          </cell>
          <cell r="F69">
            <v>1.43E-2</v>
          </cell>
          <cell r="G69">
            <v>15</v>
          </cell>
          <cell r="H69">
            <v>0.2145</v>
          </cell>
          <cell r="I69">
            <v>3.5667370591463111E-3</v>
          </cell>
        </row>
        <row r="70">
          <cell r="E70">
            <v>55.05</v>
          </cell>
          <cell r="F70">
            <v>7.2599999999999998E-2</v>
          </cell>
          <cell r="G70">
            <v>20</v>
          </cell>
          <cell r="H70">
            <v>1.452</v>
          </cell>
          <cell r="I70">
            <v>2.4144066246528876E-2</v>
          </cell>
        </row>
        <row r="71">
          <cell r="E71">
            <v>55.06</v>
          </cell>
          <cell r="F71">
            <v>1.72E-2</v>
          </cell>
          <cell r="G71">
            <v>25</v>
          </cell>
          <cell r="H71">
            <v>0.43</v>
          </cell>
          <cell r="I71">
            <v>7.150102263090507E-3</v>
          </cell>
        </row>
        <row r="72">
          <cell r="E72">
            <v>55.07</v>
          </cell>
          <cell r="F72">
            <v>8.9999999999999998E-4</v>
          </cell>
          <cell r="G72">
            <v>30</v>
          </cell>
          <cell r="H72">
            <v>2.7E-2</v>
          </cell>
          <cell r="I72">
            <v>4.4895990954289231E-4</v>
          </cell>
        </row>
        <row r="73">
          <cell r="E73">
            <v>55.08</v>
          </cell>
          <cell r="F73">
            <v>0</v>
          </cell>
          <cell r="G73">
            <v>35</v>
          </cell>
          <cell r="H73">
            <v>0</v>
          </cell>
          <cell r="I73">
            <v>0</v>
          </cell>
        </row>
        <row r="74">
          <cell r="E74">
            <v>55.09</v>
          </cell>
          <cell r="F74">
            <v>0</v>
          </cell>
          <cell r="G74">
            <v>40</v>
          </cell>
          <cell r="H74">
            <v>0</v>
          </cell>
          <cell r="I74">
            <v>0</v>
          </cell>
        </row>
        <row r="75">
          <cell r="E75">
            <v>55.1</v>
          </cell>
          <cell r="F75">
            <v>0</v>
          </cell>
          <cell r="G75">
            <v>45</v>
          </cell>
          <cell r="H75">
            <v>0</v>
          </cell>
          <cell r="I75">
            <v>0</v>
          </cell>
        </row>
        <row r="76">
          <cell r="E76">
            <v>55.11</v>
          </cell>
          <cell r="F76">
            <v>0</v>
          </cell>
          <cell r="G76">
            <v>50</v>
          </cell>
          <cell r="H76">
            <v>0</v>
          </cell>
          <cell r="I76">
            <v>0</v>
          </cell>
        </row>
        <row r="77">
          <cell r="E77">
            <v>55.12</v>
          </cell>
          <cell r="F77">
            <v>4.8099999999999997E-2</v>
          </cell>
          <cell r="G77">
            <v>55</v>
          </cell>
          <cell r="H77">
            <v>2.6454999999999997</v>
          </cell>
          <cell r="I77">
            <v>4.3989757062804502E-2</v>
          </cell>
        </row>
        <row r="78">
          <cell r="E78">
            <v>55.13</v>
          </cell>
          <cell r="F78">
            <v>0</v>
          </cell>
          <cell r="G78">
            <v>60</v>
          </cell>
          <cell r="H78">
            <v>0</v>
          </cell>
          <cell r="I78">
            <v>0</v>
          </cell>
        </row>
        <row r="79">
          <cell r="E79">
            <v>55.14</v>
          </cell>
          <cell r="F79">
            <v>0.79879999999999995</v>
          </cell>
          <cell r="G79">
            <v>65</v>
          </cell>
          <cell r="H79">
            <v>51.921999999999997</v>
          </cell>
          <cell r="I79">
            <v>0.8633665341957798</v>
          </cell>
        </row>
        <row r="80">
          <cell r="E80">
            <v>55.15</v>
          </cell>
          <cell r="F80">
            <v>3.1899999999999998E-2</v>
          </cell>
          <cell r="G80">
            <v>70</v>
          </cell>
          <cell r="H80">
            <v>2.2329999999999997</v>
          </cell>
          <cell r="I80">
            <v>3.7130647333676978E-2</v>
          </cell>
        </row>
        <row r="81">
          <cell r="E81">
            <v>55.16</v>
          </cell>
          <cell r="F81">
            <v>1.6199999999999999E-2</v>
          </cell>
          <cell r="G81">
            <v>75</v>
          </cell>
          <cell r="H81">
            <v>1.2149999999999999</v>
          </cell>
          <cell r="I81">
            <v>2.0203195929430151E-2</v>
          </cell>
        </row>
        <row r="82">
          <cell r="E82">
            <v>65.010000000000005</v>
          </cell>
          <cell r="F82">
            <v>0</v>
          </cell>
          <cell r="G82">
            <v>2.5</v>
          </cell>
          <cell r="H82">
            <v>0</v>
          </cell>
          <cell r="I82">
            <v>0</v>
          </cell>
        </row>
        <row r="83">
          <cell r="E83">
            <v>65.02</v>
          </cell>
          <cell r="F83">
            <v>6.4999999999999997E-3</v>
          </cell>
          <cell r="G83">
            <v>5</v>
          </cell>
          <cell r="H83">
            <v>3.2500000000000001E-2</v>
          </cell>
          <cell r="I83">
            <v>6.4004096262160789E-4</v>
          </cell>
        </row>
        <row r="84">
          <cell r="E84">
            <v>65.03</v>
          </cell>
          <cell r="F84">
            <v>4.4200000000000003E-2</v>
          </cell>
          <cell r="G84">
            <v>10</v>
          </cell>
          <cell r="H84">
            <v>0.44200000000000006</v>
          </cell>
          <cell r="I84">
            <v>8.7045570916538684E-3</v>
          </cell>
        </row>
        <row r="85">
          <cell r="E85">
            <v>65.040000000000006</v>
          </cell>
          <cell r="F85">
            <v>3.9E-2</v>
          </cell>
          <cell r="G85">
            <v>15</v>
          </cell>
          <cell r="H85">
            <v>0.58499999999999996</v>
          </cell>
          <cell r="I85">
            <v>1.1520737327188941E-2</v>
          </cell>
        </row>
        <row r="86">
          <cell r="E86">
            <v>65.05</v>
          </cell>
          <cell r="F86">
            <v>1.9400000000000001E-2</v>
          </cell>
          <cell r="G86">
            <v>20</v>
          </cell>
          <cell r="H86">
            <v>0.38800000000000001</v>
          </cell>
          <cell r="I86">
            <v>7.6411044152979654E-3</v>
          </cell>
        </row>
        <row r="87">
          <cell r="E87">
            <v>65.06</v>
          </cell>
          <cell r="F87">
            <v>6.3E-3</v>
          </cell>
          <cell r="G87">
            <v>25</v>
          </cell>
          <cell r="H87">
            <v>0.1575</v>
          </cell>
          <cell r="I87">
            <v>3.1017369727047153E-3</v>
          </cell>
        </row>
        <row r="88">
          <cell r="E88">
            <v>65.069999999999993</v>
          </cell>
          <cell r="F88">
            <v>5.1999999999999998E-3</v>
          </cell>
          <cell r="G88">
            <v>30</v>
          </cell>
          <cell r="H88">
            <v>0.156</v>
          </cell>
          <cell r="I88">
            <v>3.0721966205837178E-3</v>
          </cell>
        </row>
        <row r="89">
          <cell r="E89">
            <v>65.08</v>
          </cell>
          <cell r="F89">
            <v>0.12470000000000001</v>
          </cell>
          <cell r="G89">
            <v>35</v>
          </cell>
          <cell r="H89">
            <v>4.3645000000000005</v>
          </cell>
          <cell r="I89">
            <v>8.5952577888061779E-2</v>
          </cell>
        </row>
        <row r="90">
          <cell r="E90">
            <v>65.09</v>
          </cell>
          <cell r="F90">
            <v>3.4500000000000003E-2</v>
          </cell>
          <cell r="G90">
            <v>40</v>
          </cell>
          <cell r="H90">
            <v>1.3800000000000001</v>
          </cell>
          <cell r="I90">
            <v>2.7177123951317505E-2</v>
          </cell>
        </row>
        <row r="91">
          <cell r="E91">
            <v>65.099999999999994</v>
          </cell>
          <cell r="F91">
            <v>5.8799999999999998E-2</v>
          </cell>
          <cell r="G91">
            <v>45</v>
          </cell>
          <cell r="H91">
            <v>2.6459999999999999</v>
          </cell>
          <cell r="I91">
            <v>5.2109181141439212E-2</v>
          </cell>
        </row>
        <row r="92">
          <cell r="E92">
            <v>65.11</v>
          </cell>
          <cell r="F92">
            <v>8.77E-2</v>
          </cell>
          <cell r="G92">
            <v>50</v>
          </cell>
          <cell r="H92">
            <v>4.3849999999999998</v>
          </cell>
          <cell r="I92">
            <v>8.6356296033715405E-2</v>
          </cell>
        </row>
        <row r="93">
          <cell r="E93">
            <v>65.12</v>
          </cell>
          <cell r="F93">
            <v>8.2000000000000003E-2</v>
          </cell>
          <cell r="G93">
            <v>55</v>
          </cell>
          <cell r="H93">
            <v>4.51</v>
          </cell>
          <cell r="I93">
            <v>8.8817992043798505E-2</v>
          </cell>
        </row>
        <row r="94">
          <cell r="E94">
            <v>65.13</v>
          </cell>
          <cell r="F94">
            <v>9.8400000000000001E-2</v>
          </cell>
          <cell r="G94">
            <v>60</v>
          </cell>
          <cell r="H94">
            <v>5.9039999999999999</v>
          </cell>
          <cell r="I94">
            <v>0.11627082594824532</v>
          </cell>
        </row>
        <row r="95">
          <cell r="E95">
            <v>65.14</v>
          </cell>
          <cell r="F95">
            <v>0.34799999999999998</v>
          </cell>
          <cell r="G95">
            <v>65</v>
          </cell>
          <cell r="H95">
            <v>22.619999999999997</v>
          </cell>
          <cell r="I95">
            <v>0.44546850998463905</v>
          </cell>
        </row>
        <row r="96">
          <cell r="E96">
            <v>65.150000000000006</v>
          </cell>
          <cell r="F96">
            <v>4.1000000000000002E-2</v>
          </cell>
          <cell r="G96">
            <v>70</v>
          </cell>
          <cell r="H96">
            <v>2.87</v>
          </cell>
          <cell r="I96">
            <v>5.6520540391508146E-2</v>
          </cell>
        </row>
        <row r="97">
          <cell r="E97">
            <v>65.16</v>
          </cell>
          <cell r="F97">
            <v>4.4999999999999997E-3</v>
          </cell>
          <cell r="G97">
            <v>75</v>
          </cell>
          <cell r="H97">
            <v>0.33749999999999997</v>
          </cell>
          <cell r="I97">
            <v>6.6465792272243892E-3</v>
          </cell>
        </row>
        <row r="98">
          <cell r="E98">
            <v>75.010000000000005</v>
          </cell>
          <cell r="F98">
            <v>0</v>
          </cell>
          <cell r="G98">
            <v>2.5</v>
          </cell>
          <cell r="H98">
            <v>0</v>
          </cell>
          <cell r="I98">
            <v>0</v>
          </cell>
        </row>
        <row r="99">
          <cell r="E99">
            <v>75.02</v>
          </cell>
          <cell r="F99">
            <v>6.4999999999999997E-3</v>
          </cell>
          <cell r="G99">
            <v>5</v>
          </cell>
          <cell r="H99">
            <v>3.2500000000000001E-2</v>
          </cell>
          <cell r="I99">
            <v>6.4004096262160789E-4</v>
          </cell>
        </row>
        <row r="100">
          <cell r="E100">
            <v>75.03</v>
          </cell>
          <cell r="F100">
            <v>4.4200000000000003E-2</v>
          </cell>
          <cell r="G100">
            <v>10</v>
          </cell>
          <cell r="H100">
            <v>0.44200000000000006</v>
          </cell>
          <cell r="I100">
            <v>8.7045570916538684E-3</v>
          </cell>
        </row>
        <row r="101">
          <cell r="E101">
            <v>75.040000000000006</v>
          </cell>
          <cell r="F101">
            <v>3.9E-2</v>
          </cell>
          <cell r="G101">
            <v>15</v>
          </cell>
          <cell r="H101">
            <v>0.58499999999999996</v>
          </cell>
          <cell r="I101">
            <v>1.1520737327188941E-2</v>
          </cell>
        </row>
        <row r="102">
          <cell r="E102">
            <v>75.05</v>
          </cell>
          <cell r="F102">
            <v>1.9400000000000001E-2</v>
          </cell>
          <cell r="G102">
            <v>20</v>
          </cell>
          <cell r="H102">
            <v>0.38800000000000001</v>
          </cell>
          <cell r="I102">
            <v>7.6411044152979654E-3</v>
          </cell>
        </row>
        <row r="103">
          <cell r="E103">
            <v>75.06</v>
          </cell>
          <cell r="F103">
            <v>6.3E-3</v>
          </cell>
          <cell r="G103">
            <v>25</v>
          </cell>
          <cell r="H103">
            <v>0.1575</v>
          </cell>
          <cell r="I103">
            <v>3.1017369727047153E-3</v>
          </cell>
        </row>
        <row r="104">
          <cell r="E104">
            <v>75.069999999999993</v>
          </cell>
          <cell r="F104">
            <v>5.1999999999999998E-3</v>
          </cell>
          <cell r="G104">
            <v>30</v>
          </cell>
          <cell r="H104">
            <v>0.156</v>
          </cell>
          <cell r="I104">
            <v>3.0721966205837178E-3</v>
          </cell>
        </row>
        <row r="105">
          <cell r="E105">
            <v>75.08</v>
          </cell>
          <cell r="F105">
            <v>0.12470000000000001</v>
          </cell>
          <cell r="G105">
            <v>35</v>
          </cell>
          <cell r="H105">
            <v>4.3645000000000005</v>
          </cell>
          <cell r="I105">
            <v>8.5952577888061779E-2</v>
          </cell>
        </row>
        <row r="106">
          <cell r="E106">
            <v>75.09</v>
          </cell>
          <cell r="F106">
            <v>3.4500000000000003E-2</v>
          </cell>
          <cell r="G106">
            <v>40</v>
          </cell>
          <cell r="H106">
            <v>1.3800000000000001</v>
          </cell>
          <cell r="I106">
            <v>2.7177123951317505E-2</v>
          </cell>
        </row>
        <row r="107">
          <cell r="E107">
            <v>75.099999999999994</v>
          </cell>
          <cell r="F107">
            <v>5.8799999999999998E-2</v>
          </cell>
          <cell r="G107">
            <v>45</v>
          </cell>
          <cell r="H107">
            <v>2.6459999999999999</v>
          </cell>
          <cell r="I107">
            <v>5.2109181141439212E-2</v>
          </cell>
        </row>
        <row r="108">
          <cell r="E108">
            <v>75.11</v>
          </cell>
          <cell r="F108">
            <v>8.77E-2</v>
          </cell>
          <cell r="G108">
            <v>50</v>
          </cell>
          <cell r="H108">
            <v>4.3849999999999998</v>
          </cell>
          <cell r="I108">
            <v>8.6356296033715405E-2</v>
          </cell>
        </row>
        <row r="109">
          <cell r="E109">
            <v>75.12</v>
          </cell>
          <cell r="F109">
            <v>8.2000000000000003E-2</v>
          </cell>
          <cell r="G109">
            <v>55</v>
          </cell>
          <cell r="H109">
            <v>4.51</v>
          </cell>
          <cell r="I109">
            <v>8.8817992043798505E-2</v>
          </cell>
        </row>
        <row r="110">
          <cell r="E110">
            <v>75.13</v>
          </cell>
          <cell r="F110">
            <v>9.8400000000000001E-2</v>
          </cell>
          <cell r="G110">
            <v>60</v>
          </cell>
          <cell r="H110">
            <v>5.9039999999999999</v>
          </cell>
          <cell r="I110">
            <v>0.11627082594824532</v>
          </cell>
        </row>
        <row r="111">
          <cell r="E111">
            <v>75.14</v>
          </cell>
          <cell r="F111">
            <v>0.34799999999999998</v>
          </cell>
          <cell r="G111">
            <v>65</v>
          </cell>
          <cell r="H111">
            <v>22.619999999999997</v>
          </cell>
          <cell r="I111">
            <v>0.44546850998463905</v>
          </cell>
        </row>
        <row r="112">
          <cell r="E112">
            <v>75.150000000000006</v>
          </cell>
          <cell r="F112">
            <v>4.1000000000000002E-2</v>
          </cell>
          <cell r="G112">
            <v>70</v>
          </cell>
          <cell r="H112">
            <v>2.87</v>
          </cell>
          <cell r="I112">
            <v>5.6520540391508146E-2</v>
          </cell>
        </row>
        <row r="113">
          <cell r="E113">
            <v>75.16</v>
          </cell>
          <cell r="F113">
            <v>4.4999999999999997E-3</v>
          </cell>
          <cell r="G113">
            <v>75</v>
          </cell>
          <cell r="H113">
            <v>0.33749999999999997</v>
          </cell>
          <cell r="I113">
            <v>6.6465792272243892E-3</v>
          </cell>
        </row>
        <row r="114">
          <cell r="E114">
            <v>85.01</v>
          </cell>
          <cell r="F114">
            <v>0</v>
          </cell>
          <cell r="G114">
            <v>2.5</v>
          </cell>
          <cell r="H114">
            <v>0</v>
          </cell>
          <cell r="I114">
            <v>0</v>
          </cell>
        </row>
        <row r="115">
          <cell r="E115">
            <v>85.02</v>
          </cell>
          <cell r="F115">
            <v>6.4999999999999997E-3</v>
          </cell>
          <cell r="G115">
            <v>5</v>
          </cell>
          <cell r="H115">
            <v>3.2500000000000001E-2</v>
          </cell>
          <cell r="I115">
            <v>6.4004096262160789E-4</v>
          </cell>
        </row>
        <row r="116">
          <cell r="E116">
            <v>85.03</v>
          </cell>
          <cell r="F116">
            <v>4.4200000000000003E-2</v>
          </cell>
          <cell r="G116">
            <v>10</v>
          </cell>
          <cell r="H116">
            <v>0.44200000000000006</v>
          </cell>
          <cell r="I116">
            <v>8.7045570916538684E-3</v>
          </cell>
        </row>
        <row r="117">
          <cell r="E117">
            <v>85.04</v>
          </cell>
          <cell r="F117">
            <v>3.9E-2</v>
          </cell>
          <cell r="G117">
            <v>15</v>
          </cell>
          <cell r="H117">
            <v>0.58499999999999996</v>
          </cell>
          <cell r="I117">
            <v>1.1520737327188941E-2</v>
          </cell>
        </row>
        <row r="118">
          <cell r="E118">
            <v>85.05</v>
          </cell>
          <cell r="F118">
            <v>1.9400000000000001E-2</v>
          </cell>
          <cell r="G118">
            <v>20</v>
          </cell>
          <cell r="H118">
            <v>0.38800000000000001</v>
          </cell>
          <cell r="I118">
            <v>7.6411044152979654E-3</v>
          </cell>
        </row>
        <row r="119">
          <cell r="E119">
            <v>85.06</v>
          </cell>
          <cell r="F119">
            <v>6.3E-3</v>
          </cell>
          <cell r="G119">
            <v>25</v>
          </cell>
          <cell r="H119">
            <v>0.1575</v>
          </cell>
          <cell r="I119">
            <v>3.1017369727047153E-3</v>
          </cell>
        </row>
        <row r="120">
          <cell r="E120">
            <v>85.07</v>
          </cell>
          <cell r="F120">
            <v>5.1999999999999998E-3</v>
          </cell>
          <cell r="G120">
            <v>30</v>
          </cell>
          <cell r="H120">
            <v>0.156</v>
          </cell>
          <cell r="I120">
            <v>3.0721966205837178E-3</v>
          </cell>
        </row>
        <row r="121">
          <cell r="E121">
            <v>85.08</v>
          </cell>
          <cell r="F121">
            <v>0.12470000000000001</v>
          </cell>
          <cell r="G121">
            <v>35</v>
          </cell>
          <cell r="H121">
            <v>4.3645000000000005</v>
          </cell>
          <cell r="I121">
            <v>8.5952577888061779E-2</v>
          </cell>
        </row>
        <row r="122">
          <cell r="E122">
            <v>85.09</v>
          </cell>
          <cell r="F122">
            <v>3.4500000000000003E-2</v>
          </cell>
          <cell r="G122">
            <v>40</v>
          </cell>
          <cell r="H122">
            <v>1.3800000000000001</v>
          </cell>
          <cell r="I122">
            <v>2.7177123951317505E-2</v>
          </cell>
        </row>
        <row r="123">
          <cell r="E123">
            <v>85.1</v>
          </cell>
          <cell r="F123">
            <v>5.8799999999999998E-2</v>
          </cell>
          <cell r="G123">
            <v>45</v>
          </cell>
          <cell r="H123">
            <v>2.6459999999999999</v>
          </cell>
          <cell r="I123">
            <v>5.2109181141439212E-2</v>
          </cell>
        </row>
        <row r="124">
          <cell r="E124">
            <v>85.11</v>
          </cell>
          <cell r="F124">
            <v>8.77E-2</v>
          </cell>
          <cell r="G124">
            <v>50</v>
          </cell>
          <cell r="H124">
            <v>4.3849999999999998</v>
          </cell>
          <cell r="I124">
            <v>8.6356296033715405E-2</v>
          </cell>
        </row>
        <row r="125">
          <cell r="E125">
            <v>85.12</v>
          </cell>
          <cell r="F125">
            <v>8.2000000000000003E-2</v>
          </cell>
          <cell r="G125">
            <v>55</v>
          </cell>
          <cell r="H125">
            <v>4.51</v>
          </cell>
          <cell r="I125">
            <v>8.8817992043798505E-2</v>
          </cell>
        </row>
        <row r="126">
          <cell r="E126">
            <v>85.13</v>
          </cell>
          <cell r="F126">
            <v>9.8400000000000001E-2</v>
          </cell>
          <cell r="G126">
            <v>60</v>
          </cell>
          <cell r="H126">
            <v>5.9039999999999999</v>
          </cell>
          <cell r="I126">
            <v>0.11627082594824532</v>
          </cell>
        </row>
        <row r="127">
          <cell r="E127">
            <v>85.14</v>
          </cell>
          <cell r="F127">
            <v>0.34799999999999998</v>
          </cell>
          <cell r="G127">
            <v>65</v>
          </cell>
          <cell r="H127">
            <v>22.619999999999997</v>
          </cell>
          <cell r="I127">
            <v>0.44546850998463905</v>
          </cell>
        </row>
        <row r="128">
          <cell r="E128">
            <v>85.15</v>
          </cell>
          <cell r="F128">
            <v>4.1000000000000002E-2</v>
          </cell>
          <cell r="G128">
            <v>70</v>
          </cell>
          <cell r="H128">
            <v>2.87</v>
          </cell>
          <cell r="I128">
            <v>5.6520540391508146E-2</v>
          </cell>
        </row>
        <row r="129">
          <cell r="E129">
            <v>85.16</v>
          </cell>
          <cell r="F129">
            <v>4.4999999999999997E-3</v>
          </cell>
          <cell r="G129">
            <v>75</v>
          </cell>
          <cell r="H129">
            <v>0.33749999999999997</v>
          </cell>
          <cell r="I129">
            <v>6.6465792272243892E-3</v>
          </cell>
        </row>
        <row r="130">
          <cell r="E130">
            <v>95.01</v>
          </cell>
          <cell r="F130">
            <v>0</v>
          </cell>
          <cell r="G130">
            <v>2.5</v>
          </cell>
          <cell r="H130">
            <v>0</v>
          </cell>
          <cell r="I130">
            <v>0</v>
          </cell>
        </row>
        <row r="131">
          <cell r="E131">
            <v>95.02</v>
          </cell>
          <cell r="F131">
            <v>7.7999999999999996E-3</v>
          </cell>
          <cell r="G131">
            <v>5</v>
          </cell>
          <cell r="H131">
            <v>3.9E-2</v>
          </cell>
          <cell r="I131">
            <v>7.0646414694454265E-4</v>
          </cell>
        </row>
        <row r="132">
          <cell r="E132">
            <v>95.03</v>
          </cell>
          <cell r="F132">
            <v>6.3399999999999998E-2</v>
          </cell>
          <cell r="G132">
            <v>10</v>
          </cell>
          <cell r="H132">
            <v>0.63400000000000001</v>
          </cell>
          <cell r="I132">
            <v>1.1484571004175385E-2</v>
          </cell>
        </row>
        <row r="133">
          <cell r="E133">
            <v>95.04</v>
          </cell>
          <cell r="F133">
            <v>4.53E-2</v>
          </cell>
          <cell r="G133">
            <v>15</v>
          </cell>
          <cell r="H133">
            <v>0.67949999999999999</v>
          </cell>
          <cell r="I133">
            <v>1.2308779175610685E-2</v>
          </cell>
        </row>
        <row r="134">
          <cell r="E134">
            <v>95.05</v>
          </cell>
          <cell r="F134">
            <v>2.6499999999999999E-2</v>
          </cell>
          <cell r="G134">
            <v>20</v>
          </cell>
          <cell r="H134">
            <v>0.53</v>
          </cell>
          <cell r="I134">
            <v>9.6006666123232727E-3</v>
          </cell>
        </row>
        <row r="135">
          <cell r="E135">
            <v>95.06</v>
          </cell>
          <cell r="F135">
            <v>1.1999999999999999E-3</v>
          </cell>
          <cell r="G135">
            <v>25</v>
          </cell>
          <cell r="H135">
            <v>0.03</v>
          </cell>
          <cell r="I135">
            <v>5.4343395918810965E-4</v>
          </cell>
        </row>
        <row r="136">
          <cell r="E136">
            <v>95.07</v>
          </cell>
          <cell r="F136">
            <v>2.0000000000000001E-4</v>
          </cell>
          <cell r="G136">
            <v>30</v>
          </cell>
          <cell r="H136">
            <v>6.0000000000000001E-3</v>
          </cell>
          <cell r="I136">
            <v>1.0868679183762194E-4</v>
          </cell>
        </row>
        <row r="137">
          <cell r="E137">
            <v>95.08</v>
          </cell>
          <cell r="F137">
            <v>0</v>
          </cell>
          <cell r="G137">
            <v>35</v>
          </cell>
          <cell r="H137">
            <v>0</v>
          </cell>
          <cell r="I137">
            <v>0</v>
          </cell>
        </row>
        <row r="138">
          <cell r="E138">
            <v>95.09</v>
          </cell>
          <cell r="F138">
            <v>0</v>
          </cell>
          <cell r="G138">
            <v>40</v>
          </cell>
          <cell r="H138">
            <v>0</v>
          </cell>
          <cell r="I138">
            <v>0</v>
          </cell>
        </row>
        <row r="139">
          <cell r="E139">
            <v>95.1</v>
          </cell>
          <cell r="F139">
            <v>8.9999999999999993E-3</v>
          </cell>
          <cell r="G139">
            <v>45</v>
          </cell>
          <cell r="H139">
            <v>0.40499999999999997</v>
          </cell>
          <cell r="I139">
            <v>7.3363584490394804E-3</v>
          </cell>
        </row>
        <row r="140">
          <cell r="E140">
            <v>95.11</v>
          </cell>
          <cell r="F140">
            <v>4.6600000000000003E-2</v>
          </cell>
          <cell r="G140">
            <v>50</v>
          </cell>
          <cell r="H140">
            <v>2.33</v>
          </cell>
          <cell r="I140">
            <v>4.2206704163609852E-2</v>
          </cell>
        </row>
        <row r="141">
          <cell r="E141">
            <v>95.12</v>
          </cell>
          <cell r="F141">
            <v>0.1017</v>
          </cell>
          <cell r="G141">
            <v>55</v>
          </cell>
          <cell r="H141">
            <v>5.5934999999999997</v>
          </cell>
          <cell r="I141">
            <v>0.10132326169062304</v>
          </cell>
        </row>
        <row r="142">
          <cell r="E142">
            <v>95.13</v>
          </cell>
          <cell r="F142">
            <v>0.1326</v>
          </cell>
          <cell r="G142">
            <v>60</v>
          </cell>
          <cell r="H142">
            <v>7.9559999999999995</v>
          </cell>
          <cell r="I142">
            <v>0.14411868597668667</v>
          </cell>
        </row>
        <row r="143">
          <cell r="E143">
            <v>95.14</v>
          </cell>
          <cell r="F143">
            <v>0.52949999999999997</v>
          </cell>
          <cell r="G143">
            <v>65</v>
          </cell>
          <cell r="H143">
            <v>34.417499999999997</v>
          </cell>
          <cell r="I143">
            <v>0.62345460967855881</v>
          </cell>
        </row>
        <row r="144">
          <cell r="E144">
            <v>95.15</v>
          </cell>
          <cell r="F144">
            <v>2.6200000000000001E-2</v>
          </cell>
          <cell r="G144">
            <v>70</v>
          </cell>
          <cell r="H144">
            <v>1.8340000000000001</v>
          </cell>
          <cell r="I144">
            <v>3.3221929371699772E-2</v>
          </cell>
        </row>
        <row r="145">
          <cell r="E145">
            <v>95.16</v>
          </cell>
          <cell r="F145">
            <v>0.01</v>
          </cell>
          <cell r="G145">
            <v>75</v>
          </cell>
          <cell r="H145">
            <v>0.75</v>
          </cell>
          <cell r="I145">
            <v>1.3585848979702742E-2</v>
          </cell>
        </row>
        <row r="146">
          <cell r="E146">
            <v>105.01</v>
          </cell>
          <cell r="F146">
            <v>0</v>
          </cell>
          <cell r="G146">
            <v>2.5</v>
          </cell>
          <cell r="H146">
            <v>0</v>
          </cell>
          <cell r="I146">
            <v>0</v>
          </cell>
        </row>
        <row r="147">
          <cell r="E147">
            <v>105.02</v>
          </cell>
          <cell r="F147">
            <v>7.7999999999999996E-3</v>
          </cell>
          <cell r="G147">
            <v>5</v>
          </cell>
          <cell r="H147">
            <v>3.9E-2</v>
          </cell>
          <cell r="I147">
            <v>7.0646414694454265E-4</v>
          </cell>
        </row>
        <row r="148">
          <cell r="E148">
            <v>105.03</v>
          </cell>
          <cell r="F148">
            <v>6.3399999999999998E-2</v>
          </cell>
          <cell r="G148">
            <v>10</v>
          </cell>
          <cell r="H148">
            <v>0.63400000000000001</v>
          </cell>
          <cell r="I148">
            <v>1.1484571004175385E-2</v>
          </cell>
        </row>
        <row r="149">
          <cell r="E149">
            <v>105.04</v>
          </cell>
          <cell r="F149">
            <v>4.53E-2</v>
          </cell>
          <cell r="G149">
            <v>15</v>
          </cell>
          <cell r="H149">
            <v>0.67949999999999999</v>
          </cell>
          <cell r="I149">
            <v>1.2308779175610685E-2</v>
          </cell>
        </row>
        <row r="150">
          <cell r="E150">
            <v>105.05</v>
          </cell>
          <cell r="F150">
            <v>2.6499999999999999E-2</v>
          </cell>
          <cell r="G150">
            <v>20</v>
          </cell>
          <cell r="H150">
            <v>0.53</v>
          </cell>
          <cell r="I150">
            <v>9.6006666123232727E-3</v>
          </cell>
        </row>
        <row r="151">
          <cell r="E151">
            <v>105.06</v>
          </cell>
          <cell r="F151">
            <v>1.1999999999999999E-3</v>
          </cell>
          <cell r="G151">
            <v>25</v>
          </cell>
          <cell r="H151">
            <v>0.03</v>
          </cell>
          <cell r="I151">
            <v>5.4343395918810965E-4</v>
          </cell>
        </row>
        <row r="152">
          <cell r="E152">
            <v>105.07</v>
          </cell>
          <cell r="F152">
            <v>2.0000000000000001E-4</v>
          </cell>
          <cell r="G152">
            <v>30</v>
          </cell>
          <cell r="H152">
            <v>6.0000000000000001E-3</v>
          </cell>
          <cell r="I152">
            <v>1.0868679183762194E-4</v>
          </cell>
        </row>
        <row r="153">
          <cell r="E153">
            <v>105.08</v>
          </cell>
          <cell r="F153">
            <v>0</v>
          </cell>
          <cell r="G153">
            <v>35</v>
          </cell>
          <cell r="H153">
            <v>0</v>
          </cell>
          <cell r="I153">
            <v>0</v>
          </cell>
        </row>
        <row r="154">
          <cell r="E154">
            <v>105.09</v>
          </cell>
          <cell r="F154">
            <v>0</v>
          </cell>
          <cell r="G154">
            <v>40</v>
          </cell>
          <cell r="H154">
            <v>0</v>
          </cell>
          <cell r="I154">
            <v>0</v>
          </cell>
        </row>
        <row r="155">
          <cell r="E155">
            <v>105.1</v>
          </cell>
          <cell r="F155">
            <v>8.9999999999999993E-3</v>
          </cell>
          <cell r="G155">
            <v>45</v>
          </cell>
          <cell r="H155">
            <v>0.40499999999999997</v>
          </cell>
          <cell r="I155">
            <v>7.3363584490394804E-3</v>
          </cell>
        </row>
        <row r="156">
          <cell r="E156">
            <v>105.11</v>
          </cell>
          <cell r="F156">
            <v>4.6600000000000003E-2</v>
          </cell>
          <cell r="G156">
            <v>50</v>
          </cell>
          <cell r="H156">
            <v>2.33</v>
          </cell>
          <cell r="I156">
            <v>4.2206704163609852E-2</v>
          </cell>
        </row>
        <row r="157">
          <cell r="E157">
            <v>105.12</v>
          </cell>
          <cell r="F157">
            <v>0.1017</v>
          </cell>
          <cell r="G157">
            <v>55</v>
          </cell>
          <cell r="H157">
            <v>5.5934999999999997</v>
          </cell>
          <cell r="I157">
            <v>0.10132326169062304</v>
          </cell>
        </row>
        <row r="158">
          <cell r="E158">
            <v>105.13</v>
          </cell>
          <cell r="F158">
            <v>0.1326</v>
          </cell>
          <cell r="G158">
            <v>60</v>
          </cell>
          <cell r="H158">
            <v>7.9559999999999995</v>
          </cell>
          <cell r="I158">
            <v>0.14411868597668667</v>
          </cell>
        </row>
        <row r="159">
          <cell r="E159">
            <v>105.14</v>
          </cell>
          <cell r="F159">
            <v>0.52949999999999997</v>
          </cell>
          <cell r="G159">
            <v>65</v>
          </cell>
          <cell r="H159">
            <v>34.417499999999997</v>
          </cell>
          <cell r="I159">
            <v>0.62345460967855881</v>
          </cell>
        </row>
        <row r="160">
          <cell r="E160">
            <v>105.15</v>
          </cell>
          <cell r="F160">
            <v>2.6200000000000001E-2</v>
          </cell>
          <cell r="G160">
            <v>70</v>
          </cell>
          <cell r="H160">
            <v>1.8340000000000001</v>
          </cell>
          <cell r="I160">
            <v>3.3221929371699772E-2</v>
          </cell>
        </row>
        <row r="161">
          <cell r="E161">
            <v>105.16</v>
          </cell>
          <cell r="F161">
            <v>0.01</v>
          </cell>
          <cell r="G161">
            <v>75</v>
          </cell>
          <cell r="H161">
            <v>0.75</v>
          </cell>
          <cell r="I161">
            <v>1.3585848979702742E-2</v>
          </cell>
        </row>
        <row r="162">
          <cell r="E162">
            <v>115.01</v>
          </cell>
          <cell r="F162">
            <v>0</v>
          </cell>
          <cell r="G162">
            <v>2.5</v>
          </cell>
          <cell r="H162">
            <v>0</v>
          </cell>
          <cell r="I162">
            <v>0</v>
          </cell>
        </row>
        <row r="163">
          <cell r="E163">
            <v>115.02</v>
          </cell>
          <cell r="F163">
            <v>7.7999999999999996E-3</v>
          </cell>
          <cell r="G163">
            <v>5</v>
          </cell>
          <cell r="H163">
            <v>3.9E-2</v>
          </cell>
          <cell r="I163">
            <v>7.0646414694454265E-4</v>
          </cell>
        </row>
        <row r="164">
          <cell r="E164">
            <v>115.03</v>
          </cell>
          <cell r="F164">
            <v>6.3399999999999998E-2</v>
          </cell>
          <cell r="G164">
            <v>10</v>
          </cell>
          <cell r="H164">
            <v>0.63400000000000001</v>
          </cell>
          <cell r="I164">
            <v>1.1484571004175385E-2</v>
          </cell>
        </row>
        <row r="165">
          <cell r="E165">
            <v>115.04</v>
          </cell>
          <cell r="F165">
            <v>4.53E-2</v>
          </cell>
          <cell r="G165">
            <v>15</v>
          </cell>
          <cell r="H165">
            <v>0.67949999999999999</v>
          </cell>
          <cell r="I165">
            <v>1.2308779175610685E-2</v>
          </cell>
        </row>
        <row r="166">
          <cell r="E166">
            <v>115.05</v>
          </cell>
          <cell r="F166">
            <v>2.6499999999999999E-2</v>
          </cell>
          <cell r="G166">
            <v>20</v>
          </cell>
          <cell r="H166">
            <v>0.53</v>
          </cell>
          <cell r="I166">
            <v>9.6006666123232727E-3</v>
          </cell>
        </row>
        <row r="167">
          <cell r="E167">
            <v>115.06</v>
          </cell>
          <cell r="F167">
            <v>1.1999999999999999E-3</v>
          </cell>
          <cell r="G167">
            <v>25</v>
          </cell>
          <cell r="H167">
            <v>0.03</v>
          </cell>
          <cell r="I167">
            <v>5.4343395918810965E-4</v>
          </cell>
        </row>
        <row r="168">
          <cell r="E168">
            <v>115.07</v>
          </cell>
          <cell r="F168">
            <v>2.0000000000000001E-4</v>
          </cell>
          <cell r="G168">
            <v>30</v>
          </cell>
          <cell r="H168">
            <v>6.0000000000000001E-3</v>
          </cell>
          <cell r="I168">
            <v>1.0868679183762194E-4</v>
          </cell>
        </row>
        <row r="169">
          <cell r="E169">
            <v>115.08</v>
          </cell>
          <cell r="F169">
            <v>0</v>
          </cell>
          <cell r="G169">
            <v>35</v>
          </cell>
          <cell r="H169">
            <v>0</v>
          </cell>
          <cell r="I169">
            <v>0</v>
          </cell>
        </row>
        <row r="170">
          <cell r="E170">
            <v>115.09</v>
          </cell>
          <cell r="F170">
            <v>0</v>
          </cell>
          <cell r="G170">
            <v>40</v>
          </cell>
          <cell r="H170">
            <v>0</v>
          </cell>
          <cell r="I170">
            <v>0</v>
          </cell>
        </row>
        <row r="171">
          <cell r="E171">
            <v>115.1</v>
          </cell>
          <cell r="F171">
            <v>8.9999999999999993E-3</v>
          </cell>
          <cell r="G171">
            <v>45</v>
          </cell>
          <cell r="H171">
            <v>0.40499999999999997</v>
          </cell>
          <cell r="I171">
            <v>7.3363584490394804E-3</v>
          </cell>
        </row>
        <row r="172">
          <cell r="E172">
            <v>115.11</v>
          </cell>
          <cell r="F172">
            <v>4.6600000000000003E-2</v>
          </cell>
          <cell r="G172">
            <v>50</v>
          </cell>
          <cell r="H172">
            <v>2.33</v>
          </cell>
          <cell r="I172">
            <v>4.2206704163609852E-2</v>
          </cell>
        </row>
        <row r="173">
          <cell r="E173">
            <v>115.12</v>
          </cell>
          <cell r="F173">
            <v>0.1017</v>
          </cell>
          <cell r="G173">
            <v>55</v>
          </cell>
          <cell r="H173">
            <v>5.5934999999999997</v>
          </cell>
          <cell r="I173">
            <v>0.10132326169062304</v>
          </cell>
        </row>
        <row r="174">
          <cell r="E174">
            <v>115.13</v>
          </cell>
          <cell r="F174">
            <v>0.1326</v>
          </cell>
          <cell r="G174">
            <v>60</v>
          </cell>
          <cell r="H174">
            <v>7.9559999999999995</v>
          </cell>
          <cell r="I174">
            <v>0.14411868597668667</v>
          </cell>
        </row>
        <row r="175">
          <cell r="E175">
            <v>115.14</v>
          </cell>
          <cell r="F175">
            <v>0.52949999999999997</v>
          </cell>
          <cell r="G175">
            <v>65</v>
          </cell>
          <cell r="H175">
            <v>34.417499999999997</v>
          </cell>
          <cell r="I175">
            <v>0.62345460967855881</v>
          </cell>
        </row>
        <row r="176">
          <cell r="E176">
            <v>115.15</v>
          </cell>
          <cell r="F176">
            <v>2.6200000000000001E-2</v>
          </cell>
          <cell r="G176">
            <v>70</v>
          </cell>
          <cell r="H176">
            <v>1.8340000000000001</v>
          </cell>
          <cell r="I176">
            <v>3.3221929371699772E-2</v>
          </cell>
        </row>
        <row r="177">
          <cell r="E177">
            <v>115.16</v>
          </cell>
          <cell r="F177">
            <v>0.01</v>
          </cell>
          <cell r="G177">
            <v>75</v>
          </cell>
          <cell r="H177">
            <v>0.75</v>
          </cell>
          <cell r="I177">
            <v>1.3585848979702742E-2</v>
          </cell>
        </row>
        <row r="178">
          <cell r="E178">
            <v>125.01</v>
          </cell>
          <cell r="F178">
            <v>0</v>
          </cell>
          <cell r="G178">
            <v>2.5</v>
          </cell>
          <cell r="H178">
            <v>0</v>
          </cell>
          <cell r="I178">
            <v>0</v>
          </cell>
        </row>
        <row r="179">
          <cell r="E179">
            <v>125.02</v>
          </cell>
          <cell r="F179">
            <v>7.7999999999999996E-3</v>
          </cell>
          <cell r="G179">
            <v>5</v>
          </cell>
          <cell r="H179">
            <v>3.9E-2</v>
          </cell>
          <cell r="I179">
            <v>7.0646414694454265E-4</v>
          </cell>
        </row>
        <row r="180">
          <cell r="E180">
            <v>125.03</v>
          </cell>
          <cell r="F180">
            <v>6.3399999999999998E-2</v>
          </cell>
          <cell r="G180">
            <v>10</v>
          </cell>
          <cell r="H180">
            <v>0.63400000000000001</v>
          </cell>
          <cell r="I180">
            <v>1.1484571004175385E-2</v>
          </cell>
        </row>
        <row r="181">
          <cell r="E181">
            <v>125.04</v>
          </cell>
          <cell r="F181">
            <v>4.53E-2</v>
          </cell>
          <cell r="G181">
            <v>15</v>
          </cell>
          <cell r="H181">
            <v>0.67949999999999999</v>
          </cell>
          <cell r="I181">
            <v>1.2308779175610685E-2</v>
          </cell>
        </row>
        <row r="182">
          <cell r="E182">
            <v>125.05</v>
          </cell>
          <cell r="F182">
            <v>2.6499999999999999E-2</v>
          </cell>
          <cell r="G182">
            <v>20</v>
          </cell>
          <cell r="H182">
            <v>0.53</v>
          </cell>
          <cell r="I182">
            <v>9.6006666123232727E-3</v>
          </cell>
        </row>
        <row r="183">
          <cell r="E183">
            <v>125.06</v>
          </cell>
          <cell r="F183">
            <v>1.1999999999999999E-3</v>
          </cell>
          <cell r="G183">
            <v>25</v>
          </cell>
          <cell r="H183">
            <v>0.03</v>
          </cell>
          <cell r="I183">
            <v>5.4343395918810965E-4</v>
          </cell>
        </row>
        <row r="184">
          <cell r="E184">
            <v>125.07</v>
          </cell>
          <cell r="F184">
            <v>2.0000000000000001E-4</v>
          </cell>
          <cell r="G184">
            <v>30</v>
          </cell>
          <cell r="H184">
            <v>6.0000000000000001E-3</v>
          </cell>
          <cell r="I184">
            <v>1.0868679183762194E-4</v>
          </cell>
        </row>
        <row r="185">
          <cell r="E185">
            <v>125.08</v>
          </cell>
          <cell r="F185">
            <v>0</v>
          </cell>
          <cell r="G185">
            <v>35</v>
          </cell>
          <cell r="H185">
            <v>0</v>
          </cell>
          <cell r="I185">
            <v>0</v>
          </cell>
        </row>
        <row r="186">
          <cell r="E186">
            <v>125.09</v>
          </cell>
          <cell r="F186">
            <v>0</v>
          </cell>
          <cell r="G186">
            <v>40</v>
          </cell>
          <cell r="H186">
            <v>0</v>
          </cell>
          <cell r="I186">
            <v>0</v>
          </cell>
        </row>
        <row r="187">
          <cell r="E187">
            <v>125.1</v>
          </cell>
          <cell r="F187">
            <v>8.9999999999999993E-3</v>
          </cell>
          <cell r="G187">
            <v>45</v>
          </cell>
          <cell r="H187">
            <v>0.40499999999999997</v>
          </cell>
          <cell r="I187">
            <v>7.3363584490394804E-3</v>
          </cell>
        </row>
        <row r="188">
          <cell r="E188">
            <v>125.11</v>
          </cell>
          <cell r="F188">
            <v>4.6600000000000003E-2</v>
          </cell>
          <cell r="G188">
            <v>50</v>
          </cell>
          <cell r="H188">
            <v>2.33</v>
          </cell>
          <cell r="I188">
            <v>4.2206704163609852E-2</v>
          </cell>
        </row>
        <row r="189">
          <cell r="E189">
            <v>125.12</v>
          </cell>
          <cell r="F189">
            <v>0.1017</v>
          </cell>
          <cell r="G189">
            <v>55</v>
          </cell>
          <cell r="H189">
            <v>5.5934999999999997</v>
          </cell>
          <cell r="I189">
            <v>0.10132326169062304</v>
          </cell>
        </row>
        <row r="190">
          <cell r="E190">
            <v>125.13</v>
          </cell>
          <cell r="F190">
            <v>0.1326</v>
          </cell>
          <cell r="G190">
            <v>60</v>
          </cell>
          <cell r="H190">
            <v>7.9559999999999995</v>
          </cell>
          <cell r="I190">
            <v>0.14411868597668667</v>
          </cell>
        </row>
        <row r="191">
          <cell r="E191">
            <v>125.14</v>
          </cell>
          <cell r="F191">
            <v>0.52949999999999997</v>
          </cell>
          <cell r="G191">
            <v>65</v>
          </cell>
          <cell r="H191">
            <v>34.417499999999997</v>
          </cell>
          <cell r="I191">
            <v>0.62345460967855881</v>
          </cell>
        </row>
        <row r="192">
          <cell r="E192">
            <v>125.15</v>
          </cell>
          <cell r="F192">
            <v>2.6200000000000001E-2</v>
          </cell>
          <cell r="G192">
            <v>70</v>
          </cell>
          <cell r="H192">
            <v>1.8340000000000001</v>
          </cell>
          <cell r="I192">
            <v>3.3221929371699772E-2</v>
          </cell>
        </row>
        <row r="193">
          <cell r="E193">
            <v>125.16</v>
          </cell>
          <cell r="F193">
            <v>0.01</v>
          </cell>
          <cell r="G193">
            <v>75</v>
          </cell>
          <cell r="H193">
            <v>0.75</v>
          </cell>
          <cell r="I193">
            <v>1.3585848979702742E-2</v>
          </cell>
        </row>
        <row r="194">
          <cell r="E194">
            <v>135.01</v>
          </cell>
          <cell r="F194">
            <v>0</v>
          </cell>
          <cell r="G194">
            <v>2.5</v>
          </cell>
          <cell r="H194">
            <v>0</v>
          </cell>
          <cell r="I194">
            <v>0</v>
          </cell>
        </row>
        <row r="195">
          <cell r="E195">
            <v>135.02000000000001</v>
          </cell>
          <cell r="F195">
            <v>7.7999999999999996E-3</v>
          </cell>
          <cell r="G195">
            <v>5</v>
          </cell>
          <cell r="H195">
            <v>3.9E-2</v>
          </cell>
          <cell r="I195">
            <v>7.0646414694454265E-4</v>
          </cell>
        </row>
        <row r="196">
          <cell r="E196">
            <v>135.03</v>
          </cell>
          <cell r="F196">
            <v>6.3399999999999998E-2</v>
          </cell>
          <cell r="G196">
            <v>10</v>
          </cell>
          <cell r="H196">
            <v>0.63400000000000001</v>
          </cell>
          <cell r="I196">
            <v>1.1484571004175385E-2</v>
          </cell>
        </row>
        <row r="197">
          <cell r="E197">
            <v>135.04</v>
          </cell>
          <cell r="F197">
            <v>4.53E-2</v>
          </cell>
          <cell r="G197">
            <v>15</v>
          </cell>
          <cell r="H197">
            <v>0.67949999999999999</v>
          </cell>
          <cell r="I197">
            <v>1.2308779175610685E-2</v>
          </cell>
        </row>
        <row r="198">
          <cell r="E198">
            <v>135.05000000000001</v>
          </cell>
          <cell r="F198">
            <v>2.6499999999999999E-2</v>
          </cell>
          <cell r="G198">
            <v>20</v>
          </cell>
          <cell r="H198">
            <v>0.53</v>
          </cell>
          <cell r="I198">
            <v>9.6006666123232727E-3</v>
          </cell>
        </row>
        <row r="199">
          <cell r="E199">
            <v>135.06</v>
          </cell>
          <cell r="F199">
            <v>1.1999999999999999E-3</v>
          </cell>
          <cell r="G199">
            <v>25</v>
          </cell>
          <cell r="H199">
            <v>0.03</v>
          </cell>
          <cell r="I199">
            <v>5.4343395918810965E-4</v>
          </cell>
        </row>
        <row r="200">
          <cell r="E200">
            <v>135.07</v>
          </cell>
          <cell r="F200">
            <v>2.0000000000000001E-4</v>
          </cell>
          <cell r="G200">
            <v>30</v>
          </cell>
          <cell r="H200">
            <v>6.0000000000000001E-3</v>
          </cell>
          <cell r="I200">
            <v>1.0868679183762194E-4</v>
          </cell>
        </row>
        <row r="201">
          <cell r="E201">
            <v>135.08000000000001</v>
          </cell>
          <cell r="F201">
            <v>0</v>
          </cell>
          <cell r="G201">
            <v>35</v>
          </cell>
          <cell r="H201">
            <v>0</v>
          </cell>
          <cell r="I201">
            <v>0</v>
          </cell>
        </row>
        <row r="202">
          <cell r="E202">
            <v>135.09</v>
          </cell>
          <cell r="F202">
            <v>0</v>
          </cell>
          <cell r="G202">
            <v>40</v>
          </cell>
          <cell r="H202">
            <v>0</v>
          </cell>
          <cell r="I202">
            <v>0</v>
          </cell>
        </row>
        <row r="203">
          <cell r="E203">
            <v>135.1</v>
          </cell>
          <cell r="F203">
            <v>8.9999999999999993E-3</v>
          </cell>
          <cell r="G203">
            <v>45</v>
          </cell>
          <cell r="H203">
            <v>0.40499999999999997</v>
          </cell>
          <cell r="I203">
            <v>7.3363584490394804E-3</v>
          </cell>
        </row>
        <row r="204">
          <cell r="E204">
            <v>135.11000000000001</v>
          </cell>
          <cell r="F204">
            <v>4.6600000000000003E-2</v>
          </cell>
          <cell r="G204">
            <v>50</v>
          </cell>
          <cell r="H204">
            <v>2.33</v>
          </cell>
          <cell r="I204">
            <v>4.2206704163609852E-2</v>
          </cell>
        </row>
        <row r="205">
          <cell r="E205">
            <v>135.12</v>
          </cell>
          <cell r="F205">
            <v>0.1017</v>
          </cell>
          <cell r="G205">
            <v>55</v>
          </cell>
          <cell r="H205">
            <v>5.5934999999999997</v>
          </cell>
          <cell r="I205">
            <v>0.10132326169062304</v>
          </cell>
        </row>
        <row r="206">
          <cell r="E206">
            <v>135.13</v>
          </cell>
          <cell r="F206">
            <v>0.1326</v>
          </cell>
          <cell r="G206">
            <v>60</v>
          </cell>
          <cell r="H206">
            <v>7.9559999999999995</v>
          </cell>
          <cell r="I206">
            <v>0.14411868597668667</v>
          </cell>
        </row>
        <row r="207">
          <cell r="E207">
            <v>135.13999999999999</v>
          </cell>
          <cell r="F207">
            <v>0.52949999999999997</v>
          </cell>
          <cell r="G207">
            <v>65</v>
          </cell>
          <cell r="H207">
            <v>34.417499999999997</v>
          </cell>
          <cell r="I207">
            <v>0.62345460967855881</v>
          </cell>
        </row>
        <row r="208">
          <cell r="E208">
            <v>135.15</v>
          </cell>
          <cell r="F208">
            <v>2.6200000000000001E-2</v>
          </cell>
          <cell r="G208">
            <v>70</v>
          </cell>
          <cell r="H208">
            <v>1.8340000000000001</v>
          </cell>
          <cell r="I208">
            <v>3.3221929371699772E-2</v>
          </cell>
        </row>
        <row r="209">
          <cell r="E209">
            <v>135.16</v>
          </cell>
          <cell r="F209">
            <v>0.01</v>
          </cell>
          <cell r="G209">
            <v>75</v>
          </cell>
          <cell r="H209">
            <v>0.75</v>
          </cell>
          <cell r="I209">
            <v>1.3585848979702742E-2</v>
          </cell>
        </row>
        <row r="210">
          <cell r="E210">
            <v>145.01</v>
          </cell>
          <cell r="F210">
            <v>0</v>
          </cell>
          <cell r="G210">
            <v>2.5</v>
          </cell>
          <cell r="H210">
            <v>0</v>
          </cell>
          <cell r="I210">
            <v>0</v>
          </cell>
        </row>
        <row r="211">
          <cell r="E211">
            <v>145.02000000000001</v>
          </cell>
          <cell r="F211">
            <v>7.7999999999999996E-3</v>
          </cell>
          <cell r="G211">
            <v>5</v>
          </cell>
          <cell r="H211">
            <v>3.9E-2</v>
          </cell>
          <cell r="I211">
            <v>7.0646414694454265E-4</v>
          </cell>
        </row>
        <row r="212">
          <cell r="E212">
            <v>145.03</v>
          </cell>
          <cell r="F212">
            <v>6.3399999999999998E-2</v>
          </cell>
          <cell r="G212">
            <v>10</v>
          </cell>
          <cell r="H212">
            <v>0.63400000000000001</v>
          </cell>
          <cell r="I212">
            <v>1.1484571004175385E-2</v>
          </cell>
        </row>
        <row r="213">
          <cell r="E213">
            <v>145.04</v>
          </cell>
          <cell r="F213">
            <v>4.53E-2</v>
          </cell>
          <cell r="G213">
            <v>15</v>
          </cell>
          <cell r="H213">
            <v>0.67949999999999999</v>
          </cell>
          <cell r="I213">
            <v>1.2308779175610685E-2</v>
          </cell>
        </row>
        <row r="214">
          <cell r="E214">
            <v>145.05000000000001</v>
          </cell>
          <cell r="F214">
            <v>2.6499999999999999E-2</v>
          </cell>
          <cell r="G214">
            <v>20</v>
          </cell>
          <cell r="H214">
            <v>0.53</v>
          </cell>
          <cell r="I214">
            <v>9.6006666123232727E-3</v>
          </cell>
        </row>
        <row r="215">
          <cell r="E215">
            <v>145.06</v>
          </cell>
          <cell r="F215">
            <v>1.1999999999999999E-3</v>
          </cell>
          <cell r="G215">
            <v>25</v>
          </cell>
          <cell r="H215">
            <v>0.03</v>
          </cell>
          <cell r="I215">
            <v>5.4343395918810965E-4</v>
          </cell>
        </row>
        <row r="216">
          <cell r="E216">
            <v>145.07</v>
          </cell>
          <cell r="F216">
            <v>2.0000000000000001E-4</v>
          </cell>
          <cell r="G216">
            <v>30</v>
          </cell>
          <cell r="H216">
            <v>6.0000000000000001E-3</v>
          </cell>
          <cell r="I216">
            <v>1.0868679183762194E-4</v>
          </cell>
        </row>
        <row r="217">
          <cell r="E217">
            <v>145.08000000000001</v>
          </cell>
          <cell r="F217">
            <v>0</v>
          </cell>
          <cell r="G217">
            <v>35</v>
          </cell>
          <cell r="H217">
            <v>0</v>
          </cell>
          <cell r="I217">
            <v>0</v>
          </cell>
        </row>
        <row r="218">
          <cell r="E218">
            <v>145.09</v>
          </cell>
          <cell r="F218">
            <v>0</v>
          </cell>
          <cell r="G218">
            <v>40</v>
          </cell>
          <cell r="H218">
            <v>0</v>
          </cell>
          <cell r="I218">
            <v>0</v>
          </cell>
        </row>
        <row r="219">
          <cell r="E219">
            <v>145.1</v>
          </cell>
          <cell r="F219">
            <v>8.9999999999999993E-3</v>
          </cell>
          <cell r="G219">
            <v>45</v>
          </cell>
          <cell r="H219">
            <v>0.40499999999999997</v>
          </cell>
          <cell r="I219">
            <v>7.3363584490394804E-3</v>
          </cell>
        </row>
        <row r="220">
          <cell r="E220">
            <v>145.11000000000001</v>
          </cell>
          <cell r="F220">
            <v>4.6600000000000003E-2</v>
          </cell>
          <cell r="G220">
            <v>50</v>
          </cell>
          <cell r="H220">
            <v>2.33</v>
          </cell>
          <cell r="I220">
            <v>4.2206704163609852E-2</v>
          </cell>
        </row>
        <row r="221">
          <cell r="E221">
            <v>145.12</v>
          </cell>
          <cell r="F221">
            <v>0.1017</v>
          </cell>
          <cell r="G221">
            <v>55</v>
          </cell>
          <cell r="H221">
            <v>5.5934999999999997</v>
          </cell>
          <cell r="I221">
            <v>0.10132326169062304</v>
          </cell>
        </row>
        <row r="222">
          <cell r="E222">
            <v>145.13</v>
          </cell>
          <cell r="F222">
            <v>0.1326</v>
          </cell>
          <cell r="G222">
            <v>60</v>
          </cell>
          <cell r="H222">
            <v>7.9559999999999995</v>
          </cell>
          <cell r="I222">
            <v>0.14411868597668667</v>
          </cell>
        </row>
        <row r="223">
          <cell r="E223">
            <v>145.13999999999999</v>
          </cell>
          <cell r="F223">
            <v>0.52949999999999997</v>
          </cell>
          <cell r="G223">
            <v>65</v>
          </cell>
          <cell r="H223">
            <v>34.417499999999997</v>
          </cell>
          <cell r="I223">
            <v>0.62345460967855881</v>
          </cell>
        </row>
        <row r="224">
          <cell r="E224">
            <v>145.15</v>
          </cell>
          <cell r="F224">
            <v>2.6200000000000001E-2</v>
          </cell>
          <cell r="G224">
            <v>70</v>
          </cell>
          <cell r="H224">
            <v>1.8340000000000001</v>
          </cell>
          <cell r="I224">
            <v>3.3221929371699772E-2</v>
          </cell>
        </row>
        <row r="225">
          <cell r="E225">
            <v>145.16</v>
          </cell>
          <cell r="F225">
            <v>0.01</v>
          </cell>
          <cell r="G225">
            <v>75</v>
          </cell>
          <cell r="H225">
            <v>0.75</v>
          </cell>
          <cell r="I225">
            <v>1.3585848979702742E-2</v>
          </cell>
        </row>
        <row r="226">
          <cell r="E226">
            <v>155.01</v>
          </cell>
          <cell r="F226">
            <v>0</v>
          </cell>
          <cell r="G226">
            <v>2.5</v>
          </cell>
          <cell r="H226">
            <v>0</v>
          </cell>
          <cell r="I226">
            <v>0</v>
          </cell>
        </row>
        <row r="227">
          <cell r="E227">
            <v>155.02000000000001</v>
          </cell>
          <cell r="F227">
            <v>4.0099999999999997E-2</v>
          </cell>
          <cell r="G227">
            <v>5</v>
          </cell>
          <cell r="H227">
            <v>0.20049999999999998</v>
          </cell>
          <cell r="I227">
            <v>4.6222119762549712E-3</v>
          </cell>
        </row>
        <row r="228">
          <cell r="E228">
            <v>155.03</v>
          </cell>
          <cell r="F228">
            <v>5.4199999999999998E-2</v>
          </cell>
          <cell r="G228">
            <v>10</v>
          </cell>
          <cell r="H228">
            <v>0.54200000000000004</v>
          </cell>
          <cell r="I228">
            <v>1.2494957062993488E-2</v>
          </cell>
        </row>
        <row r="229">
          <cell r="E229">
            <v>155.04</v>
          </cell>
          <cell r="F229">
            <v>3.95E-2</v>
          </cell>
          <cell r="G229">
            <v>15</v>
          </cell>
          <cell r="H229">
            <v>0.59250000000000003</v>
          </cell>
          <cell r="I229">
            <v>1.3659155091925539E-2</v>
          </cell>
        </row>
        <row r="230">
          <cell r="E230">
            <v>155.05000000000001</v>
          </cell>
          <cell r="F230">
            <v>3.09E-2</v>
          </cell>
          <cell r="G230">
            <v>20</v>
          </cell>
          <cell r="H230">
            <v>0.61799999999999999</v>
          </cell>
          <cell r="I230">
            <v>1.4247017462970435E-2</v>
          </cell>
        </row>
        <row r="231">
          <cell r="E231">
            <v>155.06</v>
          </cell>
          <cell r="F231">
            <v>3.95E-2</v>
          </cell>
          <cell r="G231">
            <v>25</v>
          </cell>
          <cell r="H231">
            <v>0.98750000000000004</v>
          </cell>
          <cell r="I231">
            <v>2.2765258486542563E-2</v>
          </cell>
        </row>
        <row r="232">
          <cell r="E232">
            <v>155.07</v>
          </cell>
          <cell r="F232">
            <v>7.0999999999999994E-2</v>
          </cell>
          <cell r="G232">
            <v>30</v>
          </cell>
          <cell r="H232">
            <v>2.13</v>
          </cell>
          <cell r="I232">
            <v>4.9103798051985476E-2</v>
          </cell>
        </row>
        <row r="233">
          <cell r="E233">
            <v>155.08000000000001</v>
          </cell>
          <cell r="F233">
            <v>9.4399999999999998E-2</v>
          </cell>
          <cell r="G233">
            <v>35</v>
          </cell>
          <cell r="H233">
            <v>3.3039999999999998</v>
          </cell>
          <cell r="I233">
            <v>7.6168520546366206E-2</v>
          </cell>
        </row>
        <row r="234">
          <cell r="E234">
            <v>155.09</v>
          </cell>
          <cell r="F234">
            <v>9.0800000000000006E-2</v>
          </cell>
          <cell r="G234">
            <v>40</v>
          </cell>
          <cell r="H234">
            <v>3.6320000000000001</v>
          </cell>
          <cell r="I234">
            <v>8.3730044377845661E-2</v>
          </cell>
        </row>
        <row r="235">
          <cell r="E235">
            <v>155.1</v>
          </cell>
          <cell r="F235">
            <v>5.5399999999999998E-2</v>
          </cell>
          <cell r="G235">
            <v>45</v>
          </cell>
          <cell r="H235">
            <v>2.4929999999999999</v>
          </cell>
          <cell r="I235">
            <v>5.7472191804506946E-2</v>
          </cell>
        </row>
        <row r="236">
          <cell r="E236">
            <v>155.11000000000001</v>
          </cell>
          <cell r="F236">
            <v>7.7200000000000005E-2</v>
          </cell>
          <cell r="G236">
            <v>50</v>
          </cell>
          <cell r="H236">
            <v>3.8600000000000003</v>
          </cell>
          <cell r="I236">
            <v>8.8986225577776509E-2</v>
          </cell>
        </row>
        <row r="237">
          <cell r="E237">
            <v>155.12</v>
          </cell>
          <cell r="F237">
            <v>0.1173</v>
          </cell>
          <cell r="G237">
            <v>55</v>
          </cell>
          <cell r="H237">
            <v>6.4515000000000002</v>
          </cell>
          <cell r="I237">
            <v>0.14872917987435885</v>
          </cell>
        </row>
        <row r="238">
          <cell r="E238">
            <v>155.13</v>
          </cell>
          <cell r="F238">
            <v>9.0700000000000003E-2</v>
          </cell>
          <cell r="G238">
            <v>60</v>
          </cell>
          <cell r="H238">
            <v>5.4420000000000002</v>
          </cell>
          <cell r="I238">
            <v>0.12545674600887557</v>
          </cell>
        </row>
        <row r="239">
          <cell r="E239">
            <v>155.13999999999999</v>
          </cell>
          <cell r="F239">
            <v>0.16569999999999999</v>
          </cell>
          <cell r="G239">
            <v>65</v>
          </cell>
          <cell r="H239">
            <v>10.770499999999998</v>
          </cell>
          <cell r="I239">
            <v>0.24829692813094345</v>
          </cell>
        </row>
        <row r="240">
          <cell r="E240">
            <v>155.15</v>
          </cell>
          <cell r="F240">
            <v>2.87E-2</v>
          </cell>
          <cell r="G240">
            <v>70</v>
          </cell>
          <cell r="H240">
            <v>2.0089999999999999</v>
          </cell>
          <cell r="I240">
            <v>4.6314333467811657E-2</v>
          </cell>
        </row>
        <row r="241">
          <cell r="E241">
            <v>155.16</v>
          </cell>
          <cell r="F241">
            <v>4.5999999999999999E-3</v>
          </cell>
          <cell r="G241">
            <v>75</v>
          </cell>
          <cell r="H241">
            <v>0.34499999999999997</v>
          </cell>
          <cell r="I241">
            <v>7.9534320788427169E-3</v>
          </cell>
        </row>
        <row r="242">
          <cell r="E242">
            <v>165.01</v>
          </cell>
          <cell r="F242">
            <v>0</v>
          </cell>
          <cell r="G242">
            <v>2.5</v>
          </cell>
          <cell r="H242">
            <v>0</v>
          </cell>
          <cell r="I242">
            <v>0</v>
          </cell>
        </row>
        <row r="243">
          <cell r="E243">
            <v>165.02</v>
          </cell>
          <cell r="F243">
            <v>4.0099999999999997E-2</v>
          </cell>
          <cell r="G243">
            <v>5</v>
          </cell>
          <cell r="H243">
            <v>0.20049999999999998</v>
          </cell>
          <cell r="I243">
            <v>4.6222119762549712E-3</v>
          </cell>
        </row>
        <row r="244">
          <cell r="E244">
            <v>165.03</v>
          </cell>
          <cell r="F244">
            <v>5.4199999999999998E-2</v>
          </cell>
          <cell r="G244">
            <v>10</v>
          </cell>
          <cell r="H244">
            <v>0.54200000000000004</v>
          </cell>
          <cell r="I244">
            <v>1.2494957062993488E-2</v>
          </cell>
        </row>
        <row r="245">
          <cell r="E245">
            <v>165.04</v>
          </cell>
          <cell r="F245">
            <v>3.95E-2</v>
          </cell>
          <cell r="G245">
            <v>15</v>
          </cell>
          <cell r="H245">
            <v>0.59250000000000003</v>
          </cell>
          <cell r="I245">
            <v>1.3659155091925539E-2</v>
          </cell>
        </row>
        <row r="246">
          <cell r="E246">
            <v>165.05</v>
          </cell>
          <cell r="F246">
            <v>3.09E-2</v>
          </cell>
          <cell r="G246">
            <v>20</v>
          </cell>
          <cell r="H246">
            <v>0.61799999999999999</v>
          </cell>
          <cell r="I246">
            <v>1.4247017462970435E-2</v>
          </cell>
        </row>
        <row r="247">
          <cell r="E247">
            <v>165.06</v>
          </cell>
          <cell r="F247">
            <v>3.95E-2</v>
          </cell>
          <cell r="G247">
            <v>25</v>
          </cell>
          <cell r="H247">
            <v>0.98750000000000004</v>
          </cell>
          <cell r="I247">
            <v>2.2765258486542563E-2</v>
          </cell>
        </row>
        <row r="248">
          <cell r="E248">
            <v>165.07</v>
          </cell>
          <cell r="F248">
            <v>7.0999999999999994E-2</v>
          </cell>
          <cell r="G248">
            <v>30</v>
          </cell>
          <cell r="H248">
            <v>2.13</v>
          </cell>
          <cell r="I248">
            <v>4.9103798051985476E-2</v>
          </cell>
        </row>
        <row r="249">
          <cell r="E249">
            <v>165.08</v>
          </cell>
          <cell r="F249">
            <v>9.4399999999999998E-2</v>
          </cell>
          <cell r="G249">
            <v>35</v>
          </cell>
          <cell r="H249">
            <v>3.3039999999999998</v>
          </cell>
          <cell r="I249">
            <v>7.6168520546366206E-2</v>
          </cell>
        </row>
        <row r="250">
          <cell r="E250">
            <v>165.09</v>
          </cell>
          <cell r="F250">
            <v>9.0800000000000006E-2</v>
          </cell>
          <cell r="G250">
            <v>40</v>
          </cell>
          <cell r="H250">
            <v>3.6320000000000001</v>
          </cell>
          <cell r="I250">
            <v>8.3730044377845661E-2</v>
          </cell>
        </row>
        <row r="251">
          <cell r="E251">
            <v>165.1</v>
          </cell>
          <cell r="F251">
            <v>5.5399999999999998E-2</v>
          </cell>
          <cell r="G251">
            <v>45</v>
          </cell>
          <cell r="H251">
            <v>2.4929999999999999</v>
          </cell>
          <cell r="I251">
            <v>5.7472191804506946E-2</v>
          </cell>
        </row>
        <row r="252">
          <cell r="E252">
            <v>165.11</v>
          </cell>
          <cell r="F252">
            <v>7.7200000000000005E-2</v>
          </cell>
          <cell r="G252">
            <v>50</v>
          </cell>
          <cell r="H252">
            <v>3.8600000000000003</v>
          </cell>
          <cell r="I252">
            <v>8.8986225577776509E-2</v>
          </cell>
        </row>
        <row r="253">
          <cell r="E253">
            <v>165.12</v>
          </cell>
          <cell r="F253">
            <v>0.1173</v>
          </cell>
          <cell r="G253">
            <v>55</v>
          </cell>
          <cell r="H253">
            <v>6.4515000000000002</v>
          </cell>
          <cell r="I253">
            <v>0.14872917987435885</v>
          </cell>
        </row>
        <row r="254">
          <cell r="E254">
            <v>165.13</v>
          </cell>
          <cell r="F254">
            <v>9.0700000000000003E-2</v>
          </cell>
          <cell r="G254">
            <v>60</v>
          </cell>
          <cell r="H254">
            <v>5.4420000000000002</v>
          </cell>
          <cell r="I254">
            <v>0.12545674600887557</v>
          </cell>
        </row>
        <row r="255">
          <cell r="E255">
            <v>165.14</v>
          </cell>
          <cell r="F255">
            <v>0.16569999999999999</v>
          </cell>
          <cell r="G255">
            <v>65</v>
          </cell>
          <cell r="H255">
            <v>10.770499999999998</v>
          </cell>
          <cell r="I255">
            <v>0.24829692813094345</v>
          </cell>
        </row>
        <row r="256">
          <cell r="E256">
            <v>165.15</v>
          </cell>
          <cell r="F256">
            <v>2.87E-2</v>
          </cell>
          <cell r="G256">
            <v>70</v>
          </cell>
          <cell r="H256">
            <v>2.0089999999999999</v>
          </cell>
          <cell r="I256">
            <v>4.6314333467811657E-2</v>
          </cell>
        </row>
        <row r="257">
          <cell r="E257">
            <v>165.16</v>
          </cell>
          <cell r="F257">
            <v>4.5999999999999999E-3</v>
          </cell>
          <cell r="G257">
            <v>75</v>
          </cell>
          <cell r="H257">
            <v>0.34499999999999997</v>
          </cell>
          <cell r="I257">
            <v>7.9534320788427169E-3</v>
          </cell>
        </row>
        <row r="258">
          <cell r="E258">
            <v>175.01</v>
          </cell>
          <cell r="F258">
            <v>0</v>
          </cell>
          <cell r="G258">
            <v>2.5</v>
          </cell>
          <cell r="H258">
            <v>0</v>
          </cell>
          <cell r="I258">
            <v>0</v>
          </cell>
        </row>
        <row r="259">
          <cell r="E259">
            <v>175.02</v>
          </cell>
          <cell r="F259">
            <v>4.0099999999999997E-2</v>
          </cell>
          <cell r="G259">
            <v>5</v>
          </cell>
          <cell r="H259">
            <v>0.20049999999999998</v>
          </cell>
          <cell r="I259">
            <v>4.6222119762549712E-3</v>
          </cell>
        </row>
        <row r="260">
          <cell r="E260">
            <v>175.03</v>
          </cell>
          <cell r="F260">
            <v>5.4199999999999998E-2</v>
          </cell>
          <cell r="G260">
            <v>10</v>
          </cell>
          <cell r="H260">
            <v>0.54200000000000004</v>
          </cell>
          <cell r="I260">
            <v>1.2494957062993488E-2</v>
          </cell>
        </row>
        <row r="261">
          <cell r="E261">
            <v>175.04</v>
          </cell>
          <cell r="F261">
            <v>3.95E-2</v>
          </cell>
          <cell r="G261">
            <v>15</v>
          </cell>
          <cell r="H261">
            <v>0.59250000000000003</v>
          </cell>
          <cell r="I261">
            <v>1.3659155091925539E-2</v>
          </cell>
        </row>
        <row r="262">
          <cell r="E262">
            <v>175.05</v>
          </cell>
          <cell r="F262">
            <v>3.09E-2</v>
          </cell>
          <cell r="G262">
            <v>20</v>
          </cell>
          <cell r="H262">
            <v>0.61799999999999999</v>
          </cell>
          <cell r="I262">
            <v>1.4247017462970435E-2</v>
          </cell>
        </row>
        <row r="263">
          <cell r="E263">
            <v>175.06</v>
          </cell>
          <cell r="F263">
            <v>3.95E-2</v>
          </cell>
          <cell r="G263">
            <v>25</v>
          </cell>
          <cell r="H263">
            <v>0.98750000000000004</v>
          </cell>
          <cell r="I263">
            <v>2.2765258486542563E-2</v>
          </cell>
        </row>
        <row r="264">
          <cell r="E264">
            <v>175.07</v>
          </cell>
          <cell r="F264">
            <v>7.0999999999999994E-2</v>
          </cell>
          <cell r="G264">
            <v>30</v>
          </cell>
          <cell r="H264">
            <v>2.13</v>
          </cell>
          <cell r="I264">
            <v>4.9103798051985476E-2</v>
          </cell>
        </row>
        <row r="265">
          <cell r="E265">
            <v>175.08</v>
          </cell>
          <cell r="F265">
            <v>9.4399999999999998E-2</v>
          </cell>
          <cell r="G265">
            <v>35</v>
          </cell>
          <cell r="H265">
            <v>3.3039999999999998</v>
          </cell>
          <cell r="I265">
            <v>7.6168520546366206E-2</v>
          </cell>
        </row>
        <row r="266">
          <cell r="E266">
            <v>175.09</v>
          </cell>
          <cell r="F266">
            <v>9.0800000000000006E-2</v>
          </cell>
          <cell r="G266">
            <v>40</v>
          </cell>
          <cell r="H266">
            <v>3.6320000000000001</v>
          </cell>
          <cell r="I266">
            <v>8.3730044377845661E-2</v>
          </cell>
        </row>
        <row r="267">
          <cell r="E267">
            <v>175.1</v>
          </cell>
          <cell r="F267">
            <v>5.5399999999999998E-2</v>
          </cell>
          <cell r="G267">
            <v>45</v>
          </cell>
          <cell r="H267">
            <v>2.4929999999999999</v>
          </cell>
          <cell r="I267">
            <v>5.7472191804506946E-2</v>
          </cell>
        </row>
        <row r="268">
          <cell r="E268">
            <v>175.11</v>
          </cell>
          <cell r="F268">
            <v>7.7200000000000005E-2</v>
          </cell>
          <cell r="G268">
            <v>50</v>
          </cell>
          <cell r="H268">
            <v>3.8600000000000003</v>
          </cell>
          <cell r="I268">
            <v>8.8986225577776509E-2</v>
          </cell>
        </row>
        <row r="269">
          <cell r="E269">
            <v>175.12</v>
          </cell>
          <cell r="F269">
            <v>0.1173</v>
          </cell>
          <cell r="G269">
            <v>55</v>
          </cell>
          <cell r="H269">
            <v>6.4515000000000002</v>
          </cell>
          <cell r="I269">
            <v>0.14872917987435885</v>
          </cell>
        </row>
        <row r="270">
          <cell r="E270">
            <v>175.13</v>
          </cell>
          <cell r="F270">
            <v>9.0700000000000003E-2</v>
          </cell>
          <cell r="G270">
            <v>60</v>
          </cell>
          <cell r="H270">
            <v>5.4420000000000002</v>
          </cell>
          <cell r="I270">
            <v>0.12545674600887557</v>
          </cell>
        </row>
        <row r="271">
          <cell r="E271">
            <v>175.14</v>
          </cell>
          <cell r="F271">
            <v>0.16569999999999999</v>
          </cell>
          <cell r="G271">
            <v>65</v>
          </cell>
          <cell r="H271">
            <v>10.770499999999998</v>
          </cell>
          <cell r="I271">
            <v>0.24829692813094345</v>
          </cell>
        </row>
        <row r="272">
          <cell r="E272">
            <v>175.15</v>
          </cell>
          <cell r="F272">
            <v>2.87E-2</v>
          </cell>
          <cell r="G272">
            <v>70</v>
          </cell>
          <cell r="H272">
            <v>2.0089999999999999</v>
          </cell>
          <cell r="I272">
            <v>4.6314333467811657E-2</v>
          </cell>
        </row>
        <row r="273">
          <cell r="E273">
            <v>175.16</v>
          </cell>
          <cell r="F273">
            <v>4.5999999999999999E-3</v>
          </cell>
          <cell r="G273">
            <v>75</v>
          </cell>
          <cell r="H273">
            <v>0.34499999999999997</v>
          </cell>
          <cell r="I273">
            <v>7.9534320788427169E-3</v>
          </cell>
        </row>
        <row r="274">
          <cell r="E274">
            <v>185.01</v>
          </cell>
          <cell r="F274">
            <v>0</v>
          </cell>
          <cell r="G274">
            <v>2.5</v>
          </cell>
          <cell r="H274">
            <v>0</v>
          </cell>
          <cell r="I274">
            <v>0</v>
          </cell>
        </row>
        <row r="275">
          <cell r="E275">
            <v>185.02</v>
          </cell>
          <cell r="F275">
            <v>0</v>
          </cell>
          <cell r="G275">
            <v>5</v>
          </cell>
          <cell r="H275">
            <v>0</v>
          </cell>
          <cell r="I275">
            <v>0</v>
          </cell>
        </row>
        <row r="276">
          <cell r="E276">
            <v>185.03</v>
          </cell>
          <cell r="F276">
            <v>0</v>
          </cell>
          <cell r="G276">
            <v>10</v>
          </cell>
          <cell r="H276">
            <v>0</v>
          </cell>
          <cell r="I276">
            <v>0</v>
          </cell>
        </row>
        <row r="277">
          <cell r="E277">
            <v>185.04</v>
          </cell>
          <cell r="F277">
            <v>1.43E-2</v>
          </cell>
          <cell r="G277">
            <v>15</v>
          </cell>
          <cell r="H277">
            <v>0.2145</v>
          </cell>
          <cell r="I277">
            <v>3.5667370591463111E-3</v>
          </cell>
        </row>
        <row r="278">
          <cell r="E278">
            <v>185.05</v>
          </cell>
          <cell r="F278">
            <v>7.2599999999999998E-2</v>
          </cell>
          <cell r="G278">
            <v>20</v>
          </cell>
          <cell r="H278">
            <v>1.452</v>
          </cell>
          <cell r="I278">
            <v>2.4144066246528876E-2</v>
          </cell>
        </row>
        <row r="279">
          <cell r="E279">
            <v>185.06</v>
          </cell>
          <cell r="F279">
            <v>1.72E-2</v>
          </cell>
          <cell r="G279">
            <v>25</v>
          </cell>
          <cell r="H279">
            <v>0.43</v>
          </cell>
          <cell r="I279">
            <v>7.150102263090507E-3</v>
          </cell>
        </row>
        <row r="280">
          <cell r="E280">
            <v>185.07</v>
          </cell>
          <cell r="F280">
            <v>8.9999999999999998E-4</v>
          </cell>
          <cell r="G280">
            <v>30</v>
          </cell>
          <cell r="H280">
            <v>2.7E-2</v>
          </cell>
          <cell r="I280">
            <v>4.4895990954289231E-4</v>
          </cell>
        </row>
        <row r="281">
          <cell r="E281">
            <v>185.08</v>
          </cell>
          <cell r="F281">
            <v>0</v>
          </cell>
          <cell r="G281">
            <v>35</v>
          </cell>
          <cell r="H281">
            <v>0</v>
          </cell>
          <cell r="I281">
            <v>0</v>
          </cell>
        </row>
        <row r="282">
          <cell r="E282">
            <v>185.09</v>
          </cell>
          <cell r="F282">
            <v>0</v>
          </cell>
          <cell r="G282">
            <v>40</v>
          </cell>
          <cell r="H282">
            <v>0</v>
          </cell>
          <cell r="I282">
            <v>0</v>
          </cell>
        </row>
        <row r="283">
          <cell r="E283">
            <v>185.1</v>
          </cell>
          <cell r="F283">
            <v>0</v>
          </cell>
          <cell r="G283">
            <v>45</v>
          </cell>
          <cell r="H283">
            <v>0</v>
          </cell>
          <cell r="I283">
            <v>0</v>
          </cell>
        </row>
        <row r="284">
          <cell r="E284">
            <v>185.11</v>
          </cell>
          <cell r="F284">
            <v>0</v>
          </cell>
          <cell r="G284">
            <v>50</v>
          </cell>
          <cell r="H284">
            <v>0</v>
          </cell>
          <cell r="I284">
            <v>0</v>
          </cell>
        </row>
        <row r="285">
          <cell r="E285">
            <v>185.12</v>
          </cell>
          <cell r="F285">
            <v>4.8099999999999997E-2</v>
          </cell>
          <cell r="G285">
            <v>55</v>
          </cell>
          <cell r="H285">
            <v>2.6454999999999997</v>
          </cell>
          <cell r="I285">
            <v>4.3989757062804502E-2</v>
          </cell>
        </row>
        <row r="286">
          <cell r="E286">
            <v>185.13</v>
          </cell>
          <cell r="F286">
            <v>0</v>
          </cell>
          <cell r="G286">
            <v>60</v>
          </cell>
          <cell r="H286">
            <v>0</v>
          </cell>
          <cell r="I286">
            <v>0</v>
          </cell>
        </row>
        <row r="287">
          <cell r="E287">
            <v>185.14</v>
          </cell>
          <cell r="F287">
            <v>0.79879999999999995</v>
          </cell>
          <cell r="G287">
            <v>65</v>
          </cell>
          <cell r="H287">
            <v>51.921999999999997</v>
          </cell>
          <cell r="I287">
            <v>0.8633665341957798</v>
          </cell>
        </row>
        <row r="288">
          <cell r="E288">
            <v>185.15</v>
          </cell>
          <cell r="F288">
            <v>3.1899999999999998E-2</v>
          </cell>
          <cell r="G288">
            <v>70</v>
          </cell>
          <cell r="H288">
            <v>2.2329999999999997</v>
          </cell>
          <cell r="I288">
            <v>3.7130647333676978E-2</v>
          </cell>
        </row>
        <row r="289">
          <cell r="E289">
            <v>185.16</v>
          </cell>
          <cell r="F289">
            <v>1.6199999999999999E-2</v>
          </cell>
          <cell r="G289">
            <v>75</v>
          </cell>
          <cell r="H289">
            <v>1.2149999999999999</v>
          </cell>
          <cell r="I289">
            <v>2.0203195929430151E-2</v>
          </cell>
        </row>
        <row r="290">
          <cell r="E290">
            <v>195.01</v>
          </cell>
          <cell r="F290">
            <v>0</v>
          </cell>
          <cell r="G290">
            <v>2.5</v>
          </cell>
          <cell r="H290">
            <v>0</v>
          </cell>
          <cell r="I290">
            <v>0</v>
          </cell>
        </row>
        <row r="291">
          <cell r="E291">
            <v>195.02</v>
          </cell>
          <cell r="F291">
            <v>0</v>
          </cell>
          <cell r="G291">
            <v>5</v>
          </cell>
          <cell r="H291">
            <v>0</v>
          </cell>
          <cell r="I291">
            <v>0</v>
          </cell>
        </row>
        <row r="292">
          <cell r="E292">
            <v>195.03</v>
          </cell>
          <cell r="F292">
            <v>0</v>
          </cell>
          <cell r="G292">
            <v>10</v>
          </cell>
          <cell r="H292">
            <v>0</v>
          </cell>
          <cell r="I292">
            <v>0</v>
          </cell>
        </row>
        <row r="293">
          <cell r="E293">
            <v>195.04</v>
          </cell>
          <cell r="F293">
            <v>1.43E-2</v>
          </cell>
          <cell r="G293">
            <v>15</v>
          </cell>
          <cell r="H293">
            <v>0.2145</v>
          </cell>
          <cell r="I293">
            <v>3.5667370591463111E-3</v>
          </cell>
        </row>
        <row r="294">
          <cell r="E294">
            <v>195.05</v>
          </cell>
          <cell r="F294">
            <v>7.2599999999999998E-2</v>
          </cell>
          <cell r="G294">
            <v>20</v>
          </cell>
          <cell r="H294">
            <v>1.452</v>
          </cell>
          <cell r="I294">
            <v>2.4144066246528876E-2</v>
          </cell>
        </row>
        <row r="295">
          <cell r="E295">
            <v>195.06</v>
          </cell>
          <cell r="F295">
            <v>1.72E-2</v>
          </cell>
          <cell r="G295">
            <v>25</v>
          </cell>
          <cell r="H295">
            <v>0.43</v>
          </cell>
          <cell r="I295">
            <v>7.150102263090507E-3</v>
          </cell>
        </row>
        <row r="296">
          <cell r="E296">
            <v>195.07</v>
          </cell>
          <cell r="F296">
            <v>8.9999999999999998E-4</v>
          </cell>
          <cell r="G296">
            <v>30</v>
          </cell>
          <cell r="H296">
            <v>2.7E-2</v>
          </cell>
          <cell r="I296">
            <v>4.4895990954289231E-4</v>
          </cell>
        </row>
        <row r="297">
          <cell r="E297">
            <v>195.08</v>
          </cell>
          <cell r="F297">
            <v>0</v>
          </cell>
          <cell r="G297">
            <v>35</v>
          </cell>
          <cell r="H297">
            <v>0</v>
          </cell>
          <cell r="I297">
            <v>0</v>
          </cell>
        </row>
        <row r="298">
          <cell r="E298">
            <v>195.09</v>
          </cell>
          <cell r="F298">
            <v>0</v>
          </cell>
          <cell r="G298">
            <v>40</v>
          </cell>
          <cell r="H298">
            <v>0</v>
          </cell>
          <cell r="I298">
            <v>0</v>
          </cell>
        </row>
        <row r="299">
          <cell r="E299">
            <v>195.1</v>
          </cell>
          <cell r="F299">
            <v>0</v>
          </cell>
          <cell r="G299">
            <v>45</v>
          </cell>
          <cell r="H299">
            <v>0</v>
          </cell>
          <cell r="I299">
            <v>0</v>
          </cell>
        </row>
        <row r="300">
          <cell r="E300">
            <v>195.11</v>
          </cell>
          <cell r="F300">
            <v>0</v>
          </cell>
          <cell r="G300">
            <v>50</v>
          </cell>
          <cell r="H300">
            <v>0</v>
          </cell>
          <cell r="I300">
            <v>0</v>
          </cell>
        </row>
        <row r="301">
          <cell r="E301">
            <v>195.12</v>
          </cell>
          <cell r="F301">
            <v>4.8099999999999997E-2</v>
          </cell>
          <cell r="G301">
            <v>55</v>
          </cell>
          <cell r="H301">
            <v>2.6454999999999997</v>
          </cell>
          <cell r="I301">
            <v>4.3989757062804502E-2</v>
          </cell>
        </row>
        <row r="302">
          <cell r="E302">
            <v>195.13</v>
          </cell>
          <cell r="F302">
            <v>0</v>
          </cell>
          <cell r="G302">
            <v>60</v>
          </cell>
          <cell r="H302">
            <v>0</v>
          </cell>
          <cell r="I302">
            <v>0</v>
          </cell>
        </row>
        <row r="303">
          <cell r="E303">
            <v>195.14</v>
          </cell>
          <cell r="F303">
            <v>0.79879999999999995</v>
          </cell>
          <cell r="G303">
            <v>65</v>
          </cell>
          <cell r="H303">
            <v>51.921999999999997</v>
          </cell>
          <cell r="I303">
            <v>0.8633665341957798</v>
          </cell>
        </row>
        <row r="304">
          <cell r="E304">
            <v>195.15</v>
          </cell>
          <cell r="F304">
            <v>3.1899999999999998E-2</v>
          </cell>
          <cell r="G304">
            <v>70</v>
          </cell>
          <cell r="H304">
            <v>2.2329999999999997</v>
          </cell>
          <cell r="I304">
            <v>3.7130647333676978E-2</v>
          </cell>
        </row>
        <row r="305">
          <cell r="E305">
            <v>195.16</v>
          </cell>
          <cell r="F305">
            <v>1.6199999999999999E-2</v>
          </cell>
          <cell r="G305">
            <v>75</v>
          </cell>
          <cell r="H305">
            <v>1.2149999999999999</v>
          </cell>
          <cell r="I305">
            <v>2.0203195929430151E-2</v>
          </cell>
        </row>
        <row r="306">
          <cell r="E306">
            <v>205.01</v>
          </cell>
          <cell r="F306">
            <v>0</v>
          </cell>
          <cell r="G306">
            <v>2.5</v>
          </cell>
          <cell r="H306">
            <v>0</v>
          </cell>
          <cell r="I306">
            <v>0</v>
          </cell>
        </row>
        <row r="307">
          <cell r="E307">
            <v>205.02</v>
          </cell>
          <cell r="F307">
            <v>0</v>
          </cell>
          <cell r="G307">
            <v>5</v>
          </cell>
          <cell r="H307">
            <v>0</v>
          </cell>
          <cell r="I307">
            <v>0</v>
          </cell>
        </row>
        <row r="308">
          <cell r="E308">
            <v>205.03</v>
          </cell>
          <cell r="F308">
            <v>0</v>
          </cell>
          <cell r="G308">
            <v>10</v>
          </cell>
          <cell r="H308">
            <v>0</v>
          </cell>
          <cell r="I308">
            <v>0</v>
          </cell>
        </row>
        <row r="309">
          <cell r="E309">
            <v>205.04</v>
          </cell>
          <cell r="F309">
            <v>1.43E-2</v>
          </cell>
          <cell r="G309">
            <v>15</v>
          </cell>
          <cell r="H309">
            <v>0.2145</v>
          </cell>
          <cell r="I309">
            <v>3.5667370591463111E-3</v>
          </cell>
        </row>
        <row r="310">
          <cell r="E310">
            <v>205.05</v>
          </cell>
          <cell r="F310">
            <v>7.2599999999999998E-2</v>
          </cell>
          <cell r="G310">
            <v>20</v>
          </cell>
          <cell r="H310">
            <v>1.452</v>
          </cell>
          <cell r="I310">
            <v>2.4144066246528876E-2</v>
          </cell>
        </row>
        <row r="311">
          <cell r="E311">
            <v>205.06</v>
          </cell>
          <cell r="F311">
            <v>1.72E-2</v>
          </cell>
          <cell r="G311">
            <v>25</v>
          </cell>
          <cell r="H311">
            <v>0.43</v>
          </cell>
          <cell r="I311">
            <v>7.150102263090507E-3</v>
          </cell>
        </row>
        <row r="312">
          <cell r="E312">
            <v>205.07</v>
          </cell>
          <cell r="F312">
            <v>8.9999999999999998E-4</v>
          </cell>
          <cell r="G312">
            <v>30</v>
          </cell>
          <cell r="H312">
            <v>2.7E-2</v>
          </cell>
          <cell r="I312">
            <v>4.4895990954289231E-4</v>
          </cell>
        </row>
        <row r="313">
          <cell r="E313">
            <v>205.08</v>
          </cell>
          <cell r="F313">
            <v>0</v>
          </cell>
          <cell r="G313">
            <v>35</v>
          </cell>
          <cell r="H313">
            <v>0</v>
          </cell>
          <cell r="I313">
            <v>0</v>
          </cell>
        </row>
        <row r="314">
          <cell r="E314">
            <v>205.09</v>
          </cell>
          <cell r="F314">
            <v>0</v>
          </cell>
          <cell r="G314">
            <v>40</v>
          </cell>
          <cell r="H314">
            <v>0</v>
          </cell>
          <cell r="I314">
            <v>0</v>
          </cell>
        </row>
        <row r="315">
          <cell r="E315">
            <v>205.1</v>
          </cell>
          <cell r="F315">
            <v>0</v>
          </cell>
          <cell r="G315">
            <v>45</v>
          </cell>
          <cell r="H315">
            <v>0</v>
          </cell>
          <cell r="I315">
            <v>0</v>
          </cell>
        </row>
        <row r="316">
          <cell r="E316">
            <v>205.11</v>
          </cell>
          <cell r="F316">
            <v>0</v>
          </cell>
          <cell r="G316">
            <v>50</v>
          </cell>
          <cell r="H316">
            <v>0</v>
          </cell>
          <cell r="I316">
            <v>0</v>
          </cell>
        </row>
        <row r="317">
          <cell r="E317">
            <v>205.12</v>
          </cell>
          <cell r="F317">
            <v>4.8099999999999997E-2</v>
          </cell>
          <cell r="G317">
            <v>55</v>
          </cell>
          <cell r="H317">
            <v>2.6454999999999997</v>
          </cell>
          <cell r="I317">
            <v>4.3989757062804502E-2</v>
          </cell>
        </row>
        <row r="318">
          <cell r="E318">
            <v>205.13</v>
          </cell>
          <cell r="F318">
            <v>0</v>
          </cell>
          <cell r="G318">
            <v>60</v>
          </cell>
          <cell r="H318">
            <v>0</v>
          </cell>
          <cell r="I318">
            <v>0</v>
          </cell>
        </row>
        <row r="319">
          <cell r="E319">
            <v>205.14</v>
          </cell>
          <cell r="F319">
            <v>0.79879999999999995</v>
          </cell>
          <cell r="G319">
            <v>65</v>
          </cell>
          <cell r="H319">
            <v>51.921999999999997</v>
          </cell>
          <cell r="I319">
            <v>0.8633665341957798</v>
          </cell>
        </row>
        <row r="320">
          <cell r="E320">
            <v>205.15</v>
          </cell>
          <cell r="F320">
            <v>3.1899999999999998E-2</v>
          </cell>
          <cell r="G320">
            <v>70</v>
          </cell>
          <cell r="H320">
            <v>2.2329999999999997</v>
          </cell>
          <cell r="I320">
            <v>3.7130647333676978E-2</v>
          </cell>
        </row>
        <row r="321">
          <cell r="E321">
            <v>205.16</v>
          </cell>
          <cell r="F321">
            <v>1.6199999999999999E-2</v>
          </cell>
          <cell r="G321">
            <v>75</v>
          </cell>
          <cell r="H321">
            <v>1.2149999999999999</v>
          </cell>
          <cell r="I321">
            <v>2.0203195929430151E-2</v>
          </cell>
        </row>
        <row r="322">
          <cell r="E322">
            <v>215.01</v>
          </cell>
          <cell r="F322">
            <v>0</v>
          </cell>
          <cell r="G322">
            <v>2.5</v>
          </cell>
          <cell r="H322">
            <v>0</v>
          </cell>
          <cell r="I322">
            <v>0</v>
          </cell>
        </row>
        <row r="323">
          <cell r="E323">
            <v>215.02</v>
          </cell>
          <cell r="F323">
            <v>0</v>
          </cell>
          <cell r="G323">
            <v>5</v>
          </cell>
          <cell r="H323">
            <v>0</v>
          </cell>
          <cell r="I323">
            <v>0</v>
          </cell>
        </row>
        <row r="324">
          <cell r="E324">
            <v>215.03</v>
          </cell>
          <cell r="F324">
            <v>0</v>
          </cell>
          <cell r="G324">
            <v>10</v>
          </cell>
          <cell r="H324">
            <v>0</v>
          </cell>
          <cell r="I324">
            <v>0</v>
          </cell>
        </row>
        <row r="325">
          <cell r="E325">
            <v>215.04</v>
          </cell>
          <cell r="F325">
            <v>1.43E-2</v>
          </cell>
          <cell r="G325">
            <v>15</v>
          </cell>
          <cell r="H325">
            <v>0.2145</v>
          </cell>
          <cell r="I325">
            <v>3.5667370591463111E-3</v>
          </cell>
        </row>
        <row r="326">
          <cell r="E326">
            <v>215.05</v>
          </cell>
          <cell r="F326">
            <v>7.2599999999999998E-2</v>
          </cell>
          <cell r="G326">
            <v>20</v>
          </cell>
          <cell r="H326">
            <v>1.452</v>
          </cell>
          <cell r="I326">
            <v>2.4144066246528876E-2</v>
          </cell>
        </row>
        <row r="327">
          <cell r="E327">
            <v>215.06</v>
          </cell>
          <cell r="F327">
            <v>1.72E-2</v>
          </cell>
          <cell r="G327">
            <v>25</v>
          </cell>
          <cell r="H327">
            <v>0.43</v>
          </cell>
          <cell r="I327">
            <v>7.150102263090507E-3</v>
          </cell>
        </row>
        <row r="328">
          <cell r="E328">
            <v>215.07</v>
          </cell>
          <cell r="F328">
            <v>8.9999999999999998E-4</v>
          </cell>
          <cell r="G328">
            <v>30</v>
          </cell>
          <cell r="H328">
            <v>2.7E-2</v>
          </cell>
          <cell r="I328">
            <v>4.4895990954289231E-4</v>
          </cell>
        </row>
        <row r="329">
          <cell r="E329">
            <v>215.08</v>
          </cell>
          <cell r="F329">
            <v>0</v>
          </cell>
          <cell r="G329">
            <v>35</v>
          </cell>
          <cell r="H329">
            <v>0</v>
          </cell>
          <cell r="I329">
            <v>0</v>
          </cell>
        </row>
        <row r="330">
          <cell r="E330">
            <v>215.09</v>
          </cell>
          <cell r="F330">
            <v>0</v>
          </cell>
          <cell r="G330">
            <v>40</v>
          </cell>
          <cell r="H330">
            <v>0</v>
          </cell>
          <cell r="I330">
            <v>0</v>
          </cell>
        </row>
        <row r="331">
          <cell r="E331">
            <v>215.1</v>
          </cell>
          <cell r="F331">
            <v>0</v>
          </cell>
          <cell r="G331">
            <v>45</v>
          </cell>
          <cell r="H331">
            <v>0</v>
          </cell>
          <cell r="I331">
            <v>0</v>
          </cell>
        </row>
        <row r="332">
          <cell r="E332">
            <v>215.11</v>
          </cell>
          <cell r="F332">
            <v>0</v>
          </cell>
          <cell r="G332">
            <v>50</v>
          </cell>
          <cell r="H332">
            <v>0</v>
          </cell>
          <cell r="I332">
            <v>0</v>
          </cell>
        </row>
        <row r="333">
          <cell r="E333">
            <v>215.12</v>
          </cell>
          <cell r="F333">
            <v>4.8099999999999997E-2</v>
          </cell>
          <cell r="G333">
            <v>55</v>
          </cell>
          <cell r="H333">
            <v>2.6454999999999997</v>
          </cell>
          <cell r="I333">
            <v>4.3989757062804502E-2</v>
          </cell>
        </row>
        <row r="334">
          <cell r="E334">
            <v>215.13</v>
          </cell>
          <cell r="F334">
            <v>0</v>
          </cell>
          <cell r="G334">
            <v>60</v>
          </cell>
          <cell r="H334">
            <v>0</v>
          </cell>
          <cell r="I334">
            <v>0</v>
          </cell>
        </row>
        <row r="335">
          <cell r="E335">
            <v>215.14</v>
          </cell>
          <cell r="F335">
            <v>0.79879999999999995</v>
          </cell>
          <cell r="G335">
            <v>65</v>
          </cell>
          <cell r="H335">
            <v>51.921999999999997</v>
          </cell>
          <cell r="I335">
            <v>0.8633665341957798</v>
          </cell>
        </row>
        <row r="336">
          <cell r="E336">
            <v>215.15</v>
          </cell>
          <cell r="F336">
            <v>3.1899999999999998E-2</v>
          </cell>
          <cell r="G336">
            <v>70</v>
          </cell>
          <cell r="H336">
            <v>2.2329999999999997</v>
          </cell>
          <cell r="I336">
            <v>3.7130647333676978E-2</v>
          </cell>
        </row>
        <row r="337">
          <cell r="E337">
            <v>215.16</v>
          </cell>
          <cell r="F337">
            <v>1.6199999999999999E-2</v>
          </cell>
          <cell r="G337">
            <v>75</v>
          </cell>
          <cell r="H337">
            <v>1.2149999999999999</v>
          </cell>
          <cell r="I337">
            <v>2.0203195929430151E-2</v>
          </cell>
        </row>
        <row r="338">
          <cell r="E338">
            <v>225.01</v>
          </cell>
          <cell r="F338">
            <v>0</v>
          </cell>
          <cell r="G338">
            <v>2.5</v>
          </cell>
          <cell r="H338">
            <v>0</v>
          </cell>
          <cell r="I338">
            <v>0</v>
          </cell>
        </row>
        <row r="339">
          <cell r="E339">
            <v>225.02</v>
          </cell>
          <cell r="F339">
            <v>0</v>
          </cell>
          <cell r="G339">
            <v>5</v>
          </cell>
          <cell r="H339">
            <v>0</v>
          </cell>
          <cell r="I339">
            <v>0</v>
          </cell>
        </row>
        <row r="340">
          <cell r="E340">
            <v>225.03</v>
          </cell>
          <cell r="F340">
            <v>0</v>
          </cell>
          <cell r="G340">
            <v>10</v>
          </cell>
          <cell r="H340">
            <v>0</v>
          </cell>
          <cell r="I340">
            <v>0</v>
          </cell>
        </row>
        <row r="341">
          <cell r="E341">
            <v>225.04</v>
          </cell>
          <cell r="F341">
            <v>1.43E-2</v>
          </cell>
          <cell r="G341">
            <v>15</v>
          </cell>
          <cell r="H341">
            <v>0.2145</v>
          </cell>
          <cell r="I341">
            <v>3.5667370591463111E-3</v>
          </cell>
        </row>
        <row r="342">
          <cell r="E342">
            <v>225.05</v>
          </cell>
          <cell r="F342">
            <v>7.2599999999999998E-2</v>
          </cell>
          <cell r="G342">
            <v>20</v>
          </cell>
          <cell r="H342">
            <v>1.452</v>
          </cell>
          <cell r="I342">
            <v>2.4144066246528876E-2</v>
          </cell>
        </row>
        <row r="343">
          <cell r="E343">
            <v>225.06</v>
          </cell>
          <cell r="F343">
            <v>1.72E-2</v>
          </cell>
          <cell r="G343">
            <v>25</v>
          </cell>
          <cell r="H343">
            <v>0.43</v>
          </cell>
          <cell r="I343">
            <v>7.150102263090507E-3</v>
          </cell>
        </row>
        <row r="344">
          <cell r="E344">
            <v>225.07</v>
          </cell>
          <cell r="F344">
            <v>8.9999999999999998E-4</v>
          </cell>
          <cell r="G344">
            <v>30</v>
          </cell>
          <cell r="H344">
            <v>2.7E-2</v>
          </cell>
          <cell r="I344">
            <v>4.4895990954289231E-4</v>
          </cell>
        </row>
        <row r="345">
          <cell r="E345">
            <v>225.08</v>
          </cell>
          <cell r="F345">
            <v>0</v>
          </cell>
          <cell r="G345">
            <v>35</v>
          </cell>
          <cell r="H345">
            <v>0</v>
          </cell>
          <cell r="I345">
            <v>0</v>
          </cell>
        </row>
        <row r="346">
          <cell r="E346">
            <v>225.09</v>
          </cell>
          <cell r="F346">
            <v>0</v>
          </cell>
          <cell r="G346">
            <v>40</v>
          </cell>
          <cell r="H346">
            <v>0</v>
          </cell>
          <cell r="I346">
            <v>0</v>
          </cell>
        </row>
        <row r="347">
          <cell r="E347">
            <v>225.1</v>
          </cell>
          <cell r="F347">
            <v>0</v>
          </cell>
          <cell r="G347">
            <v>45</v>
          </cell>
          <cell r="H347">
            <v>0</v>
          </cell>
          <cell r="I347">
            <v>0</v>
          </cell>
        </row>
        <row r="348">
          <cell r="E348">
            <v>225.11</v>
          </cell>
          <cell r="F348">
            <v>0</v>
          </cell>
          <cell r="G348">
            <v>50</v>
          </cell>
          <cell r="H348">
            <v>0</v>
          </cell>
          <cell r="I348">
            <v>0</v>
          </cell>
        </row>
        <row r="349">
          <cell r="E349">
            <v>225.12</v>
          </cell>
          <cell r="F349">
            <v>4.8099999999999997E-2</v>
          </cell>
          <cell r="G349">
            <v>55</v>
          </cell>
          <cell r="H349">
            <v>2.6454999999999997</v>
          </cell>
          <cell r="I349">
            <v>4.3989757062804502E-2</v>
          </cell>
        </row>
        <row r="350">
          <cell r="E350">
            <v>225.13</v>
          </cell>
          <cell r="F350">
            <v>0</v>
          </cell>
          <cell r="G350">
            <v>60</v>
          </cell>
          <cell r="H350">
            <v>0</v>
          </cell>
          <cell r="I350">
            <v>0</v>
          </cell>
        </row>
        <row r="351">
          <cell r="E351">
            <v>225.14</v>
          </cell>
          <cell r="F351">
            <v>0.79879999999999995</v>
          </cell>
          <cell r="G351">
            <v>65</v>
          </cell>
          <cell r="H351">
            <v>51.921999999999997</v>
          </cell>
          <cell r="I351">
            <v>0.8633665341957798</v>
          </cell>
        </row>
        <row r="352">
          <cell r="E352">
            <v>225.15</v>
          </cell>
          <cell r="F352">
            <v>3.1899999999999998E-2</v>
          </cell>
          <cell r="G352">
            <v>70</v>
          </cell>
          <cell r="H352">
            <v>2.2329999999999997</v>
          </cell>
          <cell r="I352">
            <v>3.7130647333676978E-2</v>
          </cell>
        </row>
        <row r="353">
          <cell r="E353">
            <v>225.16</v>
          </cell>
          <cell r="F353">
            <v>1.6199999999999999E-2</v>
          </cell>
          <cell r="G353">
            <v>75</v>
          </cell>
          <cell r="H353">
            <v>1.2149999999999999</v>
          </cell>
          <cell r="I353">
            <v>2.0203195929430151E-2</v>
          </cell>
        </row>
        <row r="354">
          <cell r="E354">
            <v>235.01</v>
          </cell>
          <cell r="F354">
            <v>0</v>
          </cell>
          <cell r="G354">
            <v>2.5</v>
          </cell>
          <cell r="H354">
            <v>0</v>
          </cell>
          <cell r="I354">
            <v>0</v>
          </cell>
        </row>
        <row r="355">
          <cell r="E355">
            <v>235.02</v>
          </cell>
          <cell r="F355">
            <v>0</v>
          </cell>
          <cell r="G355">
            <v>5</v>
          </cell>
          <cell r="H355">
            <v>0</v>
          </cell>
          <cell r="I355">
            <v>0</v>
          </cell>
        </row>
        <row r="356">
          <cell r="E356">
            <v>235.03</v>
          </cell>
          <cell r="F356">
            <v>0</v>
          </cell>
          <cell r="G356">
            <v>10</v>
          </cell>
          <cell r="H356">
            <v>0</v>
          </cell>
          <cell r="I356">
            <v>0</v>
          </cell>
        </row>
        <row r="357">
          <cell r="E357">
            <v>235.04</v>
          </cell>
          <cell r="F357">
            <v>1.43E-2</v>
          </cell>
          <cell r="G357">
            <v>15</v>
          </cell>
          <cell r="H357">
            <v>0.2145</v>
          </cell>
          <cell r="I357">
            <v>3.5667370591463111E-3</v>
          </cell>
        </row>
        <row r="358">
          <cell r="E358">
            <v>235.05</v>
          </cell>
          <cell r="F358">
            <v>7.2599999999999998E-2</v>
          </cell>
          <cell r="G358">
            <v>20</v>
          </cell>
          <cell r="H358">
            <v>1.452</v>
          </cell>
          <cell r="I358">
            <v>2.4144066246528876E-2</v>
          </cell>
        </row>
        <row r="359">
          <cell r="E359">
            <v>235.06</v>
          </cell>
          <cell r="F359">
            <v>1.72E-2</v>
          </cell>
          <cell r="G359">
            <v>25</v>
          </cell>
          <cell r="H359">
            <v>0.43</v>
          </cell>
          <cell r="I359">
            <v>7.150102263090507E-3</v>
          </cell>
        </row>
        <row r="360">
          <cell r="E360">
            <v>235.07</v>
          </cell>
          <cell r="F360">
            <v>8.9999999999999998E-4</v>
          </cell>
          <cell r="G360">
            <v>30</v>
          </cell>
          <cell r="H360">
            <v>2.7E-2</v>
          </cell>
          <cell r="I360">
            <v>4.4895990954289231E-4</v>
          </cell>
        </row>
        <row r="361">
          <cell r="E361">
            <v>235.08</v>
          </cell>
          <cell r="F361">
            <v>0</v>
          </cell>
          <cell r="G361">
            <v>35</v>
          </cell>
          <cell r="H361">
            <v>0</v>
          </cell>
          <cell r="I361">
            <v>0</v>
          </cell>
        </row>
        <row r="362">
          <cell r="E362">
            <v>235.09</v>
          </cell>
          <cell r="F362">
            <v>0</v>
          </cell>
          <cell r="G362">
            <v>40</v>
          </cell>
          <cell r="H362">
            <v>0</v>
          </cell>
          <cell r="I362">
            <v>0</v>
          </cell>
        </row>
        <row r="363">
          <cell r="E363">
            <v>235.1</v>
          </cell>
          <cell r="F363">
            <v>0</v>
          </cell>
          <cell r="G363">
            <v>45</v>
          </cell>
          <cell r="H363">
            <v>0</v>
          </cell>
          <cell r="I363">
            <v>0</v>
          </cell>
        </row>
        <row r="364">
          <cell r="E364">
            <v>235.11</v>
          </cell>
          <cell r="F364">
            <v>0</v>
          </cell>
          <cell r="G364">
            <v>50</v>
          </cell>
          <cell r="H364">
            <v>0</v>
          </cell>
          <cell r="I364">
            <v>0</v>
          </cell>
        </row>
        <row r="365">
          <cell r="E365">
            <v>235.12</v>
          </cell>
          <cell r="F365">
            <v>4.8099999999999997E-2</v>
          </cell>
          <cell r="G365">
            <v>55</v>
          </cell>
          <cell r="H365">
            <v>2.6454999999999997</v>
          </cell>
          <cell r="I365">
            <v>4.3989757062804502E-2</v>
          </cell>
        </row>
        <row r="366">
          <cell r="E366">
            <v>235.13</v>
          </cell>
          <cell r="F366">
            <v>0</v>
          </cell>
          <cell r="G366">
            <v>60</v>
          </cell>
          <cell r="H366">
            <v>0</v>
          </cell>
          <cell r="I366">
            <v>0</v>
          </cell>
        </row>
        <row r="367">
          <cell r="E367">
            <v>235.14</v>
          </cell>
          <cell r="F367">
            <v>0.79879999999999995</v>
          </cell>
          <cell r="G367">
            <v>65</v>
          </cell>
          <cell r="H367">
            <v>51.921999999999997</v>
          </cell>
          <cell r="I367">
            <v>0.8633665341957798</v>
          </cell>
        </row>
        <row r="368">
          <cell r="E368">
            <v>235.15</v>
          </cell>
          <cell r="F368">
            <v>3.1899999999999998E-2</v>
          </cell>
          <cell r="G368">
            <v>70</v>
          </cell>
          <cell r="H368">
            <v>2.2329999999999997</v>
          </cell>
          <cell r="I368">
            <v>3.7130647333676978E-2</v>
          </cell>
        </row>
        <row r="369">
          <cell r="E369">
            <v>235.16</v>
          </cell>
          <cell r="F369">
            <v>1.6199999999999999E-2</v>
          </cell>
          <cell r="G369">
            <v>75</v>
          </cell>
          <cell r="H369">
            <v>1.2149999999999999</v>
          </cell>
          <cell r="I369">
            <v>2.0203195929430151E-2</v>
          </cell>
        </row>
        <row r="370">
          <cell r="E370">
            <v>245.01</v>
          </cell>
          <cell r="F370">
            <v>0</v>
          </cell>
          <cell r="G370">
            <v>2.5</v>
          </cell>
          <cell r="H370">
            <v>0</v>
          </cell>
          <cell r="I370">
            <v>0</v>
          </cell>
        </row>
        <row r="371">
          <cell r="E371">
            <v>245.02</v>
          </cell>
          <cell r="F371">
            <v>0</v>
          </cell>
          <cell r="G371">
            <v>5</v>
          </cell>
          <cell r="H371">
            <v>0</v>
          </cell>
          <cell r="I371">
            <v>0</v>
          </cell>
        </row>
        <row r="372">
          <cell r="E372">
            <v>245.03</v>
          </cell>
          <cell r="F372">
            <v>0</v>
          </cell>
          <cell r="G372">
            <v>10</v>
          </cell>
          <cell r="H372">
            <v>0</v>
          </cell>
          <cell r="I372">
            <v>0</v>
          </cell>
        </row>
        <row r="373">
          <cell r="E373">
            <v>245.04</v>
          </cell>
          <cell r="F373">
            <v>1.43E-2</v>
          </cell>
          <cell r="G373">
            <v>15</v>
          </cell>
          <cell r="H373">
            <v>0.2145</v>
          </cell>
          <cell r="I373">
            <v>3.5667370591463111E-3</v>
          </cell>
        </row>
        <row r="374">
          <cell r="E374">
            <v>245.05</v>
          </cell>
          <cell r="F374">
            <v>7.2599999999999998E-2</v>
          </cell>
          <cell r="G374">
            <v>20</v>
          </cell>
          <cell r="H374">
            <v>1.452</v>
          </cell>
          <cell r="I374">
            <v>2.4144066246528876E-2</v>
          </cell>
        </row>
        <row r="375">
          <cell r="E375">
            <v>245.06</v>
          </cell>
          <cell r="F375">
            <v>1.72E-2</v>
          </cell>
          <cell r="G375">
            <v>25</v>
          </cell>
          <cell r="H375">
            <v>0.43</v>
          </cell>
          <cell r="I375">
            <v>7.150102263090507E-3</v>
          </cell>
        </row>
        <row r="376">
          <cell r="E376">
            <v>245.07</v>
          </cell>
          <cell r="F376">
            <v>8.9999999999999998E-4</v>
          </cell>
          <cell r="G376">
            <v>30</v>
          </cell>
          <cell r="H376">
            <v>2.7E-2</v>
          </cell>
          <cell r="I376">
            <v>4.4895990954289231E-4</v>
          </cell>
        </row>
        <row r="377">
          <cell r="E377">
            <v>245.08</v>
          </cell>
          <cell r="F377">
            <v>0</v>
          </cell>
          <cell r="G377">
            <v>35</v>
          </cell>
          <cell r="H377">
            <v>0</v>
          </cell>
          <cell r="I377">
            <v>0</v>
          </cell>
        </row>
        <row r="378">
          <cell r="E378">
            <v>245.09</v>
          </cell>
          <cell r="F378">
            <v>0</v>
          </cell>
          <cell r="G378">
            <v>40</v>
          </cell>
          <cell r="H378">
            <v>0</v>
          </cell>
          <cell r="I378">
            <v>0</v>
          </cell>
        </row>
        <row r="379">
          <cell r="E379">
            <v>245.1</v>
          </cell>
          <cell r="F379">
            <v>0</v>
          </cell>
          <cell r="G379">
            <v>45</v>
          </cell>
          <cell r="H379">
            <v>0</v>
          </cell>
          <cell r="I379">
            <v>0</v>
          </cell>
        </row>
        <row r="380">
          <cell r="E380">
            <v>245.11</v>
          </cell>
          <cell r="F380">
            <v>0</v>
          </cell>
          <cell r="G380">
            <v>50</v>
          </cell>
          <cell r="H380">
            <v>0</v>
          </cell>
          <cell r="I380">
            <v>0</v>
          </cell>
        </row>
        <row r="381">
          <cell r="E381">
            <v>245.12</v>
          </cell>
          <cell r="F381">
            <v>4.8099999999999997E-2</v>
          </cell>
          <cell r="G381">
            <v>55</v>
          </cell>
          <cell r="H381">
            <v>2.6454999999999997</v>
          </cell>
          <cell r="I381">
            <v>4.3989757062804502E-2</v>
          </cell>
        </row>
        <row r="382">
          <cell r="E382">
            <v>245.13</v>
          </cell>
          <cell r="F382">
            <v>0</v>
          </cell>
          <cell r="G382">
            <v>60</v>
          </cell>
          <cell r="H382">
            <v>0</v>
          </cell>
          <cell r="I382">
            <v>0</v>
          </cell>
        </row>
        <row r="383">
          <cell r="E383">
            <v>245.14</v>
          </cell>
          <cell r="F383">
            <v>0.79879999999999995</v>
          </cell>
          <cell r="G383">
            <v>65</v>
          </cell>
          <cell r="H383">
            <v>51.921999999999997</v>
          </cell>
          <cell r="I383">
            <v>0.8633665341957798</v>
          </cell>
        </row>
        <row r="384">
          <cell r="E384">
            <v>245.15</v>
          </cell>
          <cell r="F384">
            <v>3.1899999999999998E-2</v>
          </cell>
          <cell r="G384">
            <v>70</v>
          </cell>
          <cell r="H384">
            <v>2.2329999999999997</v>
          </cell>
          <cell r="I384">
            <v>3.7130647333676978E-2</v>
          </cell>
        </row>
        <row r="385">
          <cell r="E385">
            <v>245.16</v>
          </cell>
          <cell r="F385">
            <v>1.6199999999999999E-2</v>
          </cell>
          <cell r="G385">
            <v>75</v>
          </cell>
          <cell r="H385">
            <v>1.2149999999999999</v>
          </cell>
          <cell r="I385">
            <v>2.0203195929430151E-2</v>
          </cell>
        </row>
      </sheetData>
      <sheetData sheetId="6"/>
      <sheetData sheetId="7"/>
      <sheetData sheetId="8">
        <row r="74">
          <cell r="D74">
            <v>1</v>
          </cell>
          <cell r="E74">
            <v>9.8621100000000003E-3</v>
          </cell>
        </row>
        <row r="75">
          <cell r="D75">
            <v>2</v>
          </cell>
          <cell r="E75">
            <v>6.2724800000000004E-3</v>
          </cell>
        </row>
        <row r="76">
          <cell r="D76">
            <v>3</v>
          </cell>
          <cell r="E76">
            <v>5.0576700000000002E-3</v>
          </cell>
        </row>
        <row r="77">
          <cell r="D77">
            <v>4</v>
          </cell>
          <cell r="E77">
            <v>4.6668600000000001E-3</v>
          </cell>
        </row>
        <row r="78">
          <cell r="D78">
            <v>5</v>
          </cell>
          <cell r="E78">
            <v>6.9946899999999996E-3</v>
          </cell>
        </row>
        <row r="79">
          <cell r="D79">
            <v>6</v>
          </cell>
          <cell r="E79">
            <v>1.8494E-2</v>
          </cell>
        </row>
        <row r="80">
          <cell r="D80">
            <v>7</v>
          </cell>
          <cell r="E80">
            <v>4.5956499999999997E-2</v>
          </cell>
        </row>
        <row r="81">
          <cell r="D81">
            <v>8</v>
          </cell>
          <cell r="E81">
            <v>6.9644399999999995E-2</v>
          </cell>
        </row>
        <row r="82">
          <cell r="D82">
            <v>9</v>
          </cell>
          <cell r="E82">
            <v>6.0827899999999997E-2</v>
          </cell>
        </row>
        <row r="83">
          <cell r="D83">
            <v>10</v>
          </cell>
          <cell r="E83">
            <v>5.0286200000000003E-2</v>
          </cell>
        </row>
        <row r="84">
          <cell r="D84">
            <v>11</v>
          </cell>
          <cell r="E84">
            <v>4.9935100000000003E-2</v>
          </cell>
        </row>
        <row r="85">
          <cell r="D85">
            <v>12</v>
          </cell>
          <cell r="E85">
            <v>5.4365400000000001E-2</v>
          </cell>
        </row>
        <row r="86">
          <cell r="D86">
            <v>13</v>
          </cell>
          <cell r="E86">
            <v>5.7646200000000002E-2</v>
          </cell>
        </row>
        <row r="87">
          <cell r="D87">
            <v>14</v>
          </cell>
          <cell r="E87">
            <v>5.8031899999999997E-2</v>
          </cell>
        </row>
        <row r="88">
          <cell r="D88">
            <v>15</v>
          </cell>
          <cell r="E88">
            <v>6.2255400000000002E-2</v>
          </cell>
        </row>
        <row r="89">
          <cell r="D89">
            <v>16</v>
          </cell>
          <cell r="E89">
            <v>7.1004899999999996E-2</v>
          </cell>
        </row>
        <row r="90">
          <cell r="D90">
            <v>17</v>
          </cell>
          <cell r="E90">
            <v>7.6972499999999999E-2</v>
          </cell>
        </row>
        <row r="91">
          <cell r="D91">
            <v>18</v>
          </cell>
          <cell r="E91">
            <v>7.7432000000000001E-2</v>
          </cell>
        </row>
        <row r="92">
          <cell r="D92">
            <v>19</v>
          </cell>
          <cell r="E92">
            <v>5.9783000000000003E-2</v>
          </cell>
        </row>
        <row r="93">
          <cell r="D93">
            <v>20</v>
          </cell>
          <cell r="E93">
            <v>4.4392300000000003E-2</v>
          </cell>
        </row>
        <row r="94">
          <cell r="D94">
            <v>21</v>
          </cell>
          <cell r="E94">
            <v>3.54458E-2</v>
          </cell>
        </row>
        <row r="95">
          <cell r="D95">
            <v>22</v>
          </cell>
          <cell r="E95">
            <v>3.1823999999999998E-2</v>
          </cell>
        </row>
        <row r="96">
          <cell r="D96">
            <v>23</v>
          </cell>
          <cell r="E96">
            <v>2.4941899999999999E-2</v>
          </cell>
        </row>
        <row r="97">
          <cell r="D97">
            <v>24</v>
          </cell>
          <cell r="E97">
            <v>1.79068E-2</v>
          </cell>
        </row>
      </sheetData>
      <sheetData sheetId="9"/>
      <sheetData sheetId="10"/>
      <sheetData sheetId="11">
        <row r="5">
          <cell r="C5">
            <v>0.5071</v>
          </cell>
        </row>
      </sheetData>
      <sheetData sheetId="12"/>
      <sheetData sheetId="13"/>
      <sheetData sheetId="1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mailto:kip@wfrc.org"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kip@wfrc.org"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mailto:kip@wfrc.org"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mailto:kip@wfrc.org"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mailto:kip@wfrc.org"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mailto:kip@wfrc.org"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mailto:kip@wfrc.org"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mailto:kip@wfrc.org"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mailto:kip@wfrc.org" TargetMode="Externa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19.bin"/><Relationship Id="rId1" Type="http://schemas.openxmlformats.org/officeDocument/2006/relationships/hyperlink" Target="mailto:kip@wfrc.org" TargetMode="External"/><Relationship Id="rId4" Type="http://schemas.openxmlformats.org/officeDocument/2006/relationships/comments" Target="../comments3.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kip@wfrc.org" TargetMode="Externa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kip@wfrc.org" TargetMode="Externa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hyperlink" Target="mailto:kip@wfrc.org" TargetMode="Externa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mailto:kip@wfrc.org"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5.bin"/><Relationship Id="rId1" Type="http://schemas.openxmlformats.org/officeDocument/2006/relationships/hyperlink" Target="mailto:kip@wfrc.org" TargetMode="Externa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mailto:kip@wfrc.org"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mailto:kip@wfrc.org"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mailto:kip@wfrc.org"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mailto:kip@wfrc.or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B48"/>
  <sheetViews>
    <sheetView topLeftCell="A16" workbookViewId="0">
      <selection activeCell="A42" sqref="A42"/>
    </sheetView>
  </sheetViews>
  <sheetFormatPr defaultRowHeight="13" x14ac:dyDescent="0.3"/>
  <cols>
    <col min="1" max="1" width="55.54296875" customWidth="1"/>
  </cols>
  <sheetData>
    <row r="1" spans="1:2" ht="55.5" x14ac:dyDescent="0.4">
      <c r="A1" s="172" t="s">
        <v>238</v>
      </c>
    </row>
    <row r="2" spans="1:2" ht="18.5" x14ac:dyDescent="0.4">
      <c r="A2" s="83"/>
    </row>
    <row r="3" spans="1:2" ht="23.5" customHeight="1" x14ac:dyDescent="0.35">
      <c r="A3" s="264" t="s">
        <v>92</v>
      </c>
      <c r="B3" s="2"/>
    </row>
    <row r="4" spans="1:2" ht="23.5" customHeight="1" x14ac:dyDescent="0.35">
      <c r="A4" s="264" t="s">
        <v>93</v>
      </c>
    </row>
    <row r="5" spans="1:2" ht="23.5" customHeight="1" x14ac:dyDescent="0.35">
      <c r="A5" s="264" t="s">
        <v>47</v>
      </c>
    </row>
    <row r="6" spans="1:2" ht="23.5" customHeight="1" x14ac:dyDescent="0.35">
      <c r="A6" s="265" t="s">
        <v>94</v>
      </c>
    </row>
    <row r="7" spans="1:2" ht="23.5" customHeight="1" x14ac:dyDescent="0.35">
      <c r="A7" s="265" t="s">
        <v>54</v>
      </c>
    </row>
    <row r="8" spans="1:2" ht="23.5" customHeight="1" x14ac:dyDescent="0.35">
      <c r="A8" s="265" t="s">
        <v>55</v>
      </c>
    </row>
    <row r="9" spans="1:2" ht="23.5" customHeight="1" x14ac:dyDescent="0.35">
      <c r="A9" s="265" t="s">
        <v>56</v>
      </c>
    </row>
    <row r="10" spans="1:2" ht="23.5" customHeight="1" x14ac:dyDescent="0.35">
      <c r="A10" s="265" t="s">
        <v>95</v>
      </c>
    </row>
    <row r="11" spans="1:2" ht="23.5" customHeight="1" x14ac:dyDescent="0.35">
      <c r="A11" s="265" t="s">
        <v>97</v>
      </c>
    </row>
    <row r="12" spans="1:2" ht="23.5" customHeight="1" x14ac:dyDescent="0.35">
      <c r="A12" s="266" t="s">
        <v>25</v>
      </c>
    </row>
    <row r="13" spans="1:2" ht="23.5" customHeight="1" x14ac:dyDescent="0.35">
      <c r="A13" s="266" t="s">
        <v>52</v>
      </c>
    </row>
    <row r="14" spans="1:2" ht="23.5" customHeight="1" x14ac:dyDescent="0.35">
      <c r="A14" s="266" t="s">
        <v>27</v>
      </c>
    </row>
    <row r="15" spans="1:2" ht="23.5" customHeight="1" x14ac:dyDescent="0.35">
      <c r="A15" s="267" t="s">
        <v>96</v>
      </c>
    </row>
    <row r="16" spans="1:2" ht="23.5" customHeight="1" x14ac:dyDescent="0.35">
      <c r="A16" s="267" t="s">
        <v>87</v>
      </c>
    </row>
    <row r="17" spans="1:1" ht="23.5" customHeight="1" x14ac:dyDescent="0.35">
      <c r="A17" s="267" t="s">
        <v>88</v>
      </c>
    </row>
    <row r="18" spans="1:1" ht="23.5" customHeight="1" x14ac:dyDescent="0.35">
      <c r="A18" s="268" t="s">
        <v>216</v>
      </c>
    </row>
    <row r="19" spans="1:1" ht="23.5" customHeight="1" x14ac:dyDescent="0.35">
      <c r="A19" s="268" t="s">
        <v>389</v>
      </c>
    </row>
    <row r="20" spans="1:1" ht="23.5" customHeight="1" x14ac:dyDescent="0.35">
      <c r="A20" s="268" t="s">
        <v>59</v>
      </c>
    </row>
    <row r="21" spans="1:1" ht="13.5" thickBot="1" x14ac:dyDescent="0.35">
      <c r="A21" s="269"/>
    </row>
    <row r="22" spans="1:1" ht="17" thickBot="1" x14ac:dyDescent="0.4">
      <c r="A22" s="270" t="s">
        <v>215</v>
      </c>
    </row>
    <row r="42" spans="1:2" x14ac:dyDescent="0.3">
      <c r="A42">
        <v>2030</v>
      </c>
    </row>
    <row r="44" spans="1:2" x14ac:dyDescent="0.3">
      <c r="A44">
        <v>49003</v>
      </c>
      <c r="B44" t="s">
        <v>274</v>
      </c>
    </row>
    <row r="45" spans="1:2" x14ac:dyDescent="0.3">
      <c r="A45">
        <v>49011</v>
      </c>
      <c r="B45" t="s">
        <v>275</v>
      </c>
    </row>
    <row r="46" spans="1:2" x14ac:dyDescent="0.3">
      <c r="A46">
        <v>49035</v>
      </c>
      <c r="B46" t="s">
        <v>102</v>
      </c>
    </row>
    <row r="47" spans="1:2" x14ac:dyDescent="0.3">
      <c r="A47">
        <v>49045</v>
      </c>
      <c r="B47" t="s">
        <v>276</v>
      </c>
    </row>
    <row r="48" spans="1:2" x14ac:dyDescent="0.3">
      <c r="A48">
        <v>49057</v>
      </c>
      <c r="B48" t="s">
        <v>277</v>
      </c>
    </row>
  </sheetData>
  <sheetProtection selectLockedCells="1"/>
  <hyperlinks>
    <hyperlink ref="A3" location="'ATMS or ITS'!C7" display="ATMS or ITS" xr:uid="{00000000-0004-0000-0000-000000000000}"/>
    <hyperlink ref="A4" location="'Intersections &amp; Signals'!C7" display="Intersections &amp; Signals" xr:uid="{00000000-0004-0000-0000-000001000000}"/>
    <hyperlink ref="A5" location="'Incident Management'!C7" display="Incident Management" xr:uid="{00000000-0004-0000-0000-000002000000}"/>
    <hyperlink ref="A6" location="'Transit - Bus Service'!C7" display="Transit - Bus Service" xr:uid="{00000000-0004-0000-0000-000003000000}"/>
    <hyperlink ref="A7" location="'Transit - Capital'!C7" display="Transit - Capital" xr:uid="{00000000-0004-0000-0000-000004000000}"/>
    <hyperlink ref="A8" location="'Transit - Fares'!C7" display="Transit - Fares" xr:uid="{00000000-0004-0000-0000-000005000000}"/>
    <hyperlink ref="A9" location="'Transit - ITS'!C7" display="Transit - ITS" xr:uid="{00000000-0004-0000-0000-000006000000}"/>
    <hyperlink ref="A10" location="'Transit - LRT Service'!C7" display="Transit - LRT Service" xr:uid="{00000000-0004-0000-0000-000007000000}"/>
    <hyperlink ref="A11" location="'Transit - New ECO Pass'!C7" display="Transit - New ECO Pass" xr:uid="{00000000-0004-0000-0000-000008000000}"/>
    <hyperlink ref="A12" location="Bicycle!C7" display="Bicycle" xr:uid="{00000000-0004-0000-0000-000009000000}"/>
    <hyperlink ref="A13" location="Pedestrian!C7" display="Pedestrian" xr:uid="{00000000-0004-0000-0000-00000A000000}"/>
    <hyperlink ref="A14" location="'Park &amp; Ride'!C7" display="Park &amp; Ride" xr:uid="{00000000-0004-0000-0000-00000B000000}"/>
    <hyperlink ref="A15" location="'Vanpools - Expansion'!C7" display="Vanpools - Expansion" xr:uid="{00000000-0004-0000-0000-00000C000000}"/>
    <hyperlink ref="A16" location="'Carpool Management'!C7" display="Rideshare Management - Carpools" xr:uid="{00000000-0004-0000-0000-00000D000000}"/>
    <hyperlink ref="A17" location="'Vanpool Management'!C7" display="Rideshare Management - Vanpools" xr:uid="{00000000-0004-0000-0000-00000E000000}"/>
    <hyperlink ref="A18" location="'Alt Fuel'!C7" display="Alternative Fuels" xr:uid="{00000000-0004-0000-0000-00000F000000}"/>
    <hyperlink ref="A20" location="Other!C7" display="Other" xr:uid="{00000000-0004-0000-0000-000010000000}"/>
    <hyperlink ref="A22" location="'Sample Traffic Study'!A1" display="Sample Traffic Study" xr:uid="{00000000-0004-0000-0000-000011000000}"/>
    <hyperlink ref="A19" location="'Alt Fuel'!C7" display="Alternative Fuels" xr:uid="{00000000-0004-0000-0000-000012000000}"/>
    <hyperlink ref="A19" location="'HD Diesel Replacement'!C7" display="HD Diesel Replacement" xr:uid="{00000000-0004-0000-0000-000014000000}"/>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rgb="FFFF0000"/>
    <pageSetUpPr fitToPage="1"/>
  </sheetPr>
  <dimension ref="A1:CB74"/>
  <sheetViews>
    <sheetView showGridLines="0" topLeftCell="A3" zoomScaleNormal="100" workbookViewId="0">
      <selection activeCell="B3" sqref="B3"/>
    </sheetView>
  </sheetViews>
  <sheetFormatPr defaultRowHeight="13" x14ac:dyDescent="0.3"/>
  <cols>
    <col min="2" max="2" width="12" customWidth="1"/>
    <col min="3" max="3" width="9.453125" bestFit="1" customWidth="1"/>
    <col min="4" max="4" width="11" customWidth="1"/>
    <col min="5" max="5" width="13.453125" customWidth="1"/>
    <col min="6" max="6" width="11.7265625" customWidth="1"/>
    <col min="7" max="8" width="10" customWidth="1"/>
    <col min="9" max="9" width="11.54296875" customWidth="1"/>
    <col min="11" max="11" width="9.54296875" bestFit="1" customWidth="1"/>
    <col min="13" max="13" width="12.7265625" bestFit="1" customWidth="1"/>
    <col min="14" max="15" width="10.453125" bestFit="1" customWidth="1"/>
    <col min="16" max="16" width="8.7265625" customWidth="1"/>
    <col min="17" max="17" width="16" bestFit="1" customWidth="1"/>
    <col min="18" max="18" width="7.1796875" bestFit="1" customWidth="1"/>
    <col min="19" max="19" width="7.54296875" bestFit="1" customWidth="1"/>
    <col min="20" max="20" width="5.26953125" bestFit="1" customWidth="1"/>
    <col min="21" max="21" width="12.1796875" bestFit="1" customWidth="1"/>
    <col min="22" max="22" width="19.1796875" bestFit="1" customWidth="1"/>
    <col min="23" max="23" width="13.7265625" bestFit="1" customWidth="1"/>
    <col min="24" max="24" width="11.7265625" bestFit="1" customWidth="1"/>
    <col min="25" max="25" width="6.26953125" bestFit="1" customWidth="1"/>
    <col min="26" max="26" width="9.7265625" bestFit="1" customWidth="1"/>
    <col min="27" max="27" width="6.81640625" bestFit="1" customWidth="1"/>
    <col min="28" max="28" width="11.1796875" bestFit="1" customWidth="1"/>
    <col min="29" max="29" width="20.54296875" bestFit="1" customWidth="1"/>
    <col min="30" max="30" width="11.81640625" bestFit="1" customWidth="1"/>
    <col min="31" max="32" width="11.81640625" customWidth="1"/>
    <col min="33" max="57" width="14.1796875" customWidth="1"/>
    <col min="58" max="58" width="7.81640625" bestFit="1" customWidth="1"/>
    <col min="60" max="63" width="10.54296875" customWidth="1"/>
    <col min="64" max="64" width="12.1796875" customWidth="1"/>
    <col min="65" max="65" width="11.81640625" customWidth="1"/>
    <col min="72" max="72" width="11" customWidth="1"/>
    <col min="80" max="80" width="9.7265625" customWidth="1"/>
  </cols>
  <sheetData>
    <row r="1" spans="1:22" ht="17.5" thickTop="1" x14ac:dyDescent="0.35">
      <c r="A1" s="415" t="str">
        <f>CONCATENATE("Emissions Analysis Form (",I18-5,"-",I18," TIP)")</f>
        <v>Emissions Analysis Form (2025-2030 TIP)</v>
      </c>
      <c r="B1" s="416"/>
      <c r="C1" s="416"/>
      <c r="D1" s="416"/>
      <c r="E1" s="416"/>
      <c r="F1" s="416"/>
      <c r="G1" s="416"/>
      <c r="H1" s="416"/>
      <c r="I1" s="416"/>
      <c r="J1" s="416"/>
      <c r="K1" s="416"/>
      <c r="L1" s="417"/>
    </row>
    <row r="2" spans="1:22" ht="16" thickBot="1" x14ac:dyDescent="0.4">
      <c r="A2" s="418" t="s">
        <v>170</v>
      </c>
      <c r="B2" s="419"/>
      <c r="C2" s="419"/>
      <c r="D2" s="419"/>
      <c r="E2" s="419"/>
      <c r="F2" s="419"/>
      <c r="G2" s="419"/>
      <c r="H2" s="419"/>
      <c r="I2" s="419"/>
      <c r="J2" s="419"/>
      <c r="K2" s="419"/>
      <c r="L2" s="420"/>
    </row>
    <row r="3" spans="1:22" ht="13.5" thickTop="1" x14ac:dyDescent="0.3">
      <c r="A3" s="27"/>
      <c r="B3" s="170"/>
      <c r="C3" s="28"/>
      <c r="D3" s="392"/>
      <c r="E3" s="392"/>
      <c r="F3" s="392"/>
      <c r="G3" s="392"/>
      <c r="H3" s="392"/>
      <c r="I3" s="392"/>
      <c r="J3" s="28"/>
      <c r="K3" s="28"/>
      <c r="L3" s="28"/>
    </row>
    <row r="4" spans="1:22" ht="17.5" x14ac:dyDescent="0.35">
      <c r="A4" s="424" t="s">
        <v>236</v>
      </c>
      <c r="B4" s="425"/>
      <c r="C4" s="425"/>
      <c r="D4" s="425"/>
      <c r="E4" s="425"/>
      <c r="F4" s="425"/>
      <c r="G4" s="425"/>
      <c r="H4" s="425"/>
      <c r="I4" s="425"/>
      <c r="J4" s="425"/>
      <c r="K4" s="425"/>
      <c r="L4" s="426"/>
    </row>
    <row r="5" spans="1:22" ht="13.5" thickBot="1" x14ac:dyDescent="0.35">
      <c r="A5" s="29" t="s">
        <v>30</v>
      </c>
      <c r="B5" s="27"/>
      <c r="C5" s="27"/>
      <c r="D5" s="27"/>
      <c r="E5" s="27"/>
      <c r="F5" s="27"/>
      <c r="G5" s="27"/>
      <c r="H5" s="27"/>
      <c r="I5" s="27"/>
      <c r="J5" s="27"/>
      <c r="K5" s="27"/>
      <c r="L5" s="27"/>
    </row>
    <row r="6" spans="1:22" x14ac:dyDescent="0.3">
      <c r="A6" s="30"/>
      <c r="B6" s="31"/>
      <c r="C6" s="31"/>
      <c r="D6" s="31"/>
      <c r="E6" s="31"/>
      <c r="F6" s="31"/>
      <c r="G6" s="31"/>
      <c r="H6" s="31"/>
      <c r="I6" s="31"/>
      <c r="J6" s="31"/>
      <c r="K6" s="31"/>
      <c r="L6" s="32"/>
    </row>
    <row r="7" spans="1:22" x14ac:dyDescent="0.3">
      <c r="A7" s="33" t="s">
        <v>103</v>
      </c>
      <c r="B7" s="27"/>
      <c r="C7" s="421" t="s">
        <v>204</v>
      </c>
      <c r="D7" s="422"/>
      <c r="E7" s="423"/>
      <c r="F7" s="27"/>
      <c r="G7" s="27" t="s">
        <v>6</v>
      </c>
      <c r="H7" s="27"/>
      <c r="I7" s="427" t="s">
        <v>206</v>
      </c>
      <c r="J7" s="428"/>
      <c r="K7" s="429"/>
      <c r="L7" s="34"/>
    </row>
    <row r="8" spans="1:22" x14ac:dyDescent="0.3">
      <c r="A8" s="33"/>
      <c r="B8" s="27"/>
      <c r="C8" s="27"/>
      <c r="D8" s="27"/>
      <c r="E8" s="27"/>
      <c r="F8" s="27"/>
      <c r="G8" s="27"/>
      <c r="H8" s="27"/>
      <c r="I8" s="27"/>
      <c r="J8" s="27"/>
      <c r="K8" s="27"/>
      <c r="L8" s="34"/>
    </row>
    <row r="9" spans="1:22" x14ac:dyDescent="0.3">
      <c r="A9" s="33" t="s">
        <v>403</v>
      </c>
      <c r="B9" s="27"/>
      <c r="C9" s="421" t="s">
        <v>205</v>
      </c>
      <c r="D9" s="422"/>
      <c r="E9" s="423"/>
      <c r="F9" s="27"/>
      <c r="G9" s="27" t="s">
        <v>7</v>
      </c>
      <c r="H9" s="27"/>
      <c r="I9" s="430" t="s">
        <v>207</v>
      </c>
      <c r="J9" s="460"/>
      <c r="K9" s="461"/>
      <c r="L9" s="34"/>
    </row>
    <row r="10" spans="1:22" ht="13.5" thickBot="1" x14ac:dyDescent="0.35">
      <c r="A10" s="277" t="s">
        <v>395</v>
      </c>
      <c r="B10" s="36"/>
      <c r="C10" s="36"/>
      <c r="D10" s="36"/>
      <c r="E10" s="36"/>
      <c r="F10" s="36"/>
      <c r="G10" s="36"/>
      <c r="H10" s="36"/>
      <c r="I10" s="36"/>
      <c r="J10" s="36"/>
      <c r="K10" s="36"/>
      <c r="L10" s="37"/>
    </row>
    <row r="11" spans="1:22" x14ac:dyDescent="0.3">
      <c r="A11" s="27"/>
      <c r="B11" s="27"/>
      <c r="C11" s="27"/>
      <c r="D11" s="27"/>
      <c r="E11" s="27"/>
      <c r="F11" s="27"/>
      <c r="G11" s="27"/>
      <c r="H11" s="27"/>
      <c r="I11" s="27"/>
      <c r="J11" s="27"/>
      <c r="K11" s="27"/>
      <c r="L11" s="27"/>
    </row>
    <row r="12" spans="1:22" ht="13.5" thickBot="1" x14ac:dyDescent="0.35">
      <c r="A12" s="29" t="s">
        <v>31</v>
      </c>
      <c r="B12" s="27"/>
      <c r="C12" s="27"/>
      <c r="D12" s="27"/>
      <c r="E12" s="27"/>
      <c r="F12" s="27"/>
      <c r="G12" s="27"/>
      <c r="H12" s="27"/>
      <c r="I12" s="27"/>
      <c r="J12" s="27"/>
      <c r="K12" s="27"/>
      <c r="L12" s="27"/>
    </row>
    <row r="13" spans="1:22" x14ac:dyDescent="0.3">
      <c r="A13" s="30"/>
      <c r="B13" s="31"/>
      <c r="C13" s="31"/>
      <c r="D13" s="31"/>
      <c r="E13" s="31"/>
      <c r="F13" s="31"/>
      <c r="G13" s="31"/>
      <c r="H13" s="31"/>
      <c r="I13" s="31"/>
      <c r="J13" s="31"/>
      <c r="K13" s="31"/>
      <c r="L13" s="32"/>
    </row>
    <row r="14" spans="1:22" x14ac:dyDescent="0.3">
      <c r="A14" s="33" t="s">
        <v>32</v>
      </c>
      <c r="B14" s="27"/>
      <c r="C14" s="396" t="s">
        <v>136</v>
      </c>
      <c r="D14" s="397"/>
      <c r="E14" s="398"/>
      <c r="F14" s="27"/>
      <c r="G14" s="27" t="s">
        <v>39</v>
      </c>
      <c r="H14" s="27"/>
      <c r="I14" s="421" t="s">
        <v>208</v>
      </c>
      <c r="J14" s="422"/>
      <c r="K14" s="423"/>
      <c r="L14" s="34"/>
    </row>
    <row r="15" spans="1:22" x14ac:dyDescent="0.3">
      <c r="A15" s="33"/>
      <c r="B15" s="27"/>
      <c r="C15" s="27"/>
      <c r="D15" s="27"/>
      <c r="E15" s="27"/>
      <c r="F15" s="27"/>
      <c r="G15" s="27"/>
      <c r="H15" s="27"/>
      <c r="I15" s="27"/>
      <c r="J15" s="27"/>
      <c r="K15" s="27"/>
      <c r="L15" s="34"/>
    </row>
    <row r="16" spans="1:22" ht="12.75" customHeight="1" x14ac:dyDescent="0.3">
      <c r="A16" s="33" t="s">
        <v>38</v>
      </c>
      <c r="B16" s="38" t="s">
        <v>69</v>
      </c>
      <c r="C16" s="421" t="s">
        <v>209</v>
      </c>
      <c r="D16" s="422"/>
      <c r="E16" s="423"/>
      <c r="F16" s="27"/>
      <c r="G16" s="27" t="s">
        <v>0</v>
      </c>
      <c r="H16" s="27"/>
      <c r="I16" s="361" t="s">
        <v>102</v>
      </c>
      <c r="J16" s="39"/>
      <c r="K16" s="27"/>
      <c r="L16" s="34"/>
      <c r="N16" s="378" t="s">
        <v>407</v>
      </c>
      <c r="O16" s="379"/>
      <c r="P16" s="379"/>
      <c r="Q16" s="379"/>
      <c r="R16" s="379"/>
      <c r="S16" s="379"/>
      <c r="T16" s="379"/>
      <c r="U16" s="379"/>
      <c r="V16" s="380"/>
    </row>
    <row r="17" spans="1:22" x14ac:dyDescent="0.3">
      <c r="A17" s="33"/>
      <c r="B17" s="38" t="s">
        <v>41</v>
      </c>
      <c r="C17" s="421" t="s">
        <v>210</v>
      </c>
      <c r="D17" s="422"/>
      <c r="E17" s="423"/>
      <c r="F17" s="27"/>
      <c r="G17" s="27"/>
      <c r="H17" s="27"/>
      <c r="I17" s="27"/>
      <c r="J17" s="27"/>
      <c r="K17" s="27"/>
      <c r="L17" s="34"/>
      <c r="N17" s="381"/>
      <c r="O17" s="382"/>
      <c r="P17" s="382"/>
      <c r="Q17" s="382"/>
      <c r="R17" s="382"/>
      <c r="S17" s="382"/>
      <c r="T17" s="382"/>
      <c r="U17" s="382"/>
      <c r="V17" s="383"/>
    </row>
    <row r="18" spans="1:22" x14ac:dyDescent="0.3">
      <c r="A18" s="33"/>
      <c r="B18" s="38" t="s">
        <v>42</v>
      </c>
      <c r="C18" s="421" t="s">
        <v>211</v>
      </c>
      <c r="D18" s="422"/>
      <c r="E18" s="423"/>
      <c r="F18" s="27"/>
      <c r="G18" s="27" t="s">
        <v>33</v>
      </c>
      <c r="H18" s="27"/>
      <c r="I18" s="40">
        <f>Funding_Year</f>
        <v>2030</v>
      </c>
      <c r="J18" s="27"/>
      <c r="K18" s="27"/>
      <c r="L18" s="34"/>
      <c r="N18" s="381"/>
      <c r="O18" s="382"/>
      <c r="P18" s="382"/>
      <c r="Q18" s="382"/>
      <c r="R18" s="382"/>
      <c r="S18" s="382"/>
      <c r="T18" s="382"/>
      <c r="U18" s="382"/>
      <c r="V18" s="383"/>
    </row>
    <row r="19" spans="1:22" x14ac:dyDescent="0.3">
      <c r="A19" s="33"/>
      <c r="B19" s="41"/>
      <c r="C19" s="27"/>
      <c r="D19" s="27"/>
      <c r="E19" s="27"/>
      <c r="F19" s="27"/>
      <c r="G19" s="27"/>
      <c r="H19" s="27"/>
      <c r="I19" s="27"/>
      <c r="J19" s="27"/>
      <c r="K19" s="27"/>
      <c r="L19" s="34"/>
      <c r="N19" s="381"/>
      <c r="O19" s="382"/>
      <c r="P19" s="382"/>
      <c r="Q19" s="382"/>
      <c r="R19" s="382"/>
      <c r="S19" s="382"/>
      <c r="T19" s="382"/>
      <c r="U19" s="382"/>
      <c r="V19" s="383"/>
    </row>
    <row r="20" spans="1:22" x14ac:dyDescent="0.3">
      <c r="A20" s="33" t="s">
        <v>77</v>
      </c>
      <c r="B20" s="41"/>
      <c r="C20" s="396" t="str">
        <f>C7&amp;" - "&amp;C14&amp;"-"&amp;I16</f>
        <v>Your Agency - LRT Service Subsidy-SL</v>
      </c>
      <c r="D20" s="397"/>
      <c r="E20" s="398"/>
      <c r="F20" s="27"/>
      <c r="G20" s="27" t="s">
        <v>76</v>
      </c>
      <c r="H20" s="27"/>
      <c r="I20" s="396" t="str">
        <f>IF(I16="SL","Salt Lake",IF(I16="DA","Ogden-Layton",IF(I16="WE","Ogden-Layton","")))</f>
        <v>Salt Lake</v>
      </c>
      <c r="J20" s="397"/>
      <c r="K20" s="398"/>
      <c r="L20" s="34"/>
      <c r="N20" s="381"/>
      <c r="O20" s="382"/>
      <c r="P20" s="382"/>
      <c r="Q20" s="382"/>
      <c r="R20" s="382"/>
      <c r="S20" s="382"/>
      <c r="T20" s="382"/>
      <c r="U20" s="382"/>
      <c r="V20" s="383"/>
    </row>
    <row r="21" spans="1:22" x14ac:dyDescent="0.3">
      <c r="A21" s="33"/>
      <c r="B21" s="27"/>
      <c r="C21" s="27"/>
      <c r="D21" s="27"/>
      <c r="E21" s="27"/>
      <c r="F21" s="27"/>
      <c r="G21" s="27"/>
      <c r="H21" s="27"/>
      <c r="I21" s="27"/>
      <c r="J21" s="27"/>
      <c r="K21" s="27"/>
      <c r="L21" s="34"/>
      <c r="N21" s="381"/>
      <c r="O21" s="382"/>
      <c r="P21" s="382"/>
      <c r="Q21" s="382"/>
      <c r="R21" s="382"/>
      <c r="S21" s="382"/>
      <c r="T21" s="382"/>
      <c r="U21" s="382"/>
      <c r="V21" s="383"/>
    </row>
    <row r="22" spans="1:22" ht="111.65" customHeight="1" x14ac:dyDescent="0.3">
      <c r="A22" s="388" t="s">
        <v>214</v>
      </c>
      <c r="B22" s="389"/>
      <c r="C22" s="399" t="s">
        <v>1484</v>
      </c>
      <c r="D22" s="400"/>
      <c r="E22" s="400"/>
      <c r="F22" s="400"/>
      <c r="G22" s="400"/>
      <c r="H22" s="400"/>
      <c r="I22" s="400"/>
      <c r="J22" s="400"/>
      <c r="K22" s="401"/>
      <c r="L22" s="42"/>
      <c r="N22" s="381"/>
      <c r="O22" s="382"/>
      <c r="P22" s="382"/>
      <c r="Q22" s="382"/>
      <c r="R22" s="382"/>
      <c r="S22" s="382"/>
      <c r="T22" s="382"/>
      <c r="U22" s="382"/>
      <c r="V22" s="383"/>
    </row>
    <row r="23" spans="1:22" ht="13.5" thickBot="1" x14ac:dyDescent="0.35">
      <c r="A23" s="35"/>
      <c r="B23" s="36"/>
      <c r="C23" s="36"/>
      <c r="D23" s="36"/>
      <c r="E23" s="36"/>
      <c r="F23" s="36"/>
      <c r="G23" s="36"/>
      <c r="H23" s="36"/>
      <c r="I23" s="36"/>
      <c r="J23" s="36"/>
      <c r="K23" s="36"/>
      <c r="L23" s="37"/>
      <c r="N23" s="384"/>
      <c r="O23" s="385"/>
      <c r="P23" s="385"/>
      <c r="Q23" s="385"/>
      <c r="R23" s="385"/>
      <c r="S23" s="385"/>
      <c r="T23" s="385"/>
      <c r="U23" s="385"/>
      <c r="V23" s="386"/>
    </row>
    <row r="24" spans="1:22" ht="13.5" thickBot="1" x14ac:dyDescent="0.35">
      <c r="A24" s="27"/>
      <c r="B24" s="27"/>
      <c r="C24" s="27"/>
      <c r="D24" s="27"/>
      <c r="E24" s="27"/>
      <c r="F24" s="27"/>
      <c r="G24" s="27"/>
      <c r="H24" s="27"/>
      <c r="I24" s="27"/>
      <c r="J24" s="27"/>
      <c r="K24" s="27"/>
      <c r="L24" s="27"/>
    </row>
    <row r="25" spans="1:22" ht="27.65" customHeight="1" thickTop="1" thickBot="1" x14ac:dyDescent="0.4">
      <c r="A25" s="29" t="s">
        <v>399</v>
      </c>
      <c r="B25" s="27"/>
      <c r="D25" s="463" t="s">
        <v>227</v>
      </c>
      <c r="E25" s="464"/>
      <c r="F25" s="464"/>
      <c r="G25" s="464"/>
      <c r="H25" s="464"/>
      <c r="I25" s="464"/>
      <c r="J25" s="464"/>
      <c r="K25" s="465"/>
      <c r="L25" s="27"/>
    </row>
    <row r="26" spans="1:22" x14ac:dyDescent="0.3">
      <c r="A26" s="30"/>
      <c r="B26" s="31"/>
      <c r="C26" s="31"/>
      <c r="D26" s="31"/>
      <c r="E26" s="31"/>
      <c r="F26" s="31"/>
      <c r="G26" s="31"/>
      <c r="H26" s="31"/>
      <c r="I26" s="31"/>
      <c r="J26" s="31"/>
      <c r="K26" s="31"/>
      <c r="L26" s="32"/>
      <c r="O26" s="438"/>
      <c r="P26" s="438"/>
      <c r="Q26" s="438"/>
      <c r="R26" s="438"/>
      <c r="S26" s="438"/>
    </row>
    <row r="27" spans="1:22" ht="14" x14ac:dyDescent="0.3">
      <c r="A27" s="33" t="s">
        <v>8</v>
      </c>
      <c r="B27" s="27"/>
      <c r="C27" s="27"/>
      <c r="D27" s="27"/>
      <c r="E27" s="361">
        <v>250</v>
      </c>
      <c r="F27" s="27"/>
      <c r="G27" s="71" t="s">
        <v>165</v>
      </c>
      <c r="H27" s="27"/>
      <c r="I27" s="72"/>
      <c r="J27" s="72"/>
      <c r="K27" s="367">
        <v>1</v>
      </c>
      <c r="L27" s="68" t="s">
        <v>120</v>
      </c>
      <c r="O27" s="438"/>
      <c r="P27" s="438"/>
      <c r="Q27" s="438"/>
      <c r="R27" s="438"/>
      <c r="S27" s="438"/>
    </row>
    <row r="28" spans="1:22" x14ac:dyDescent="0.3">
      <c r="A28" s="43" t="s">
        <v>44</v>
      </c>
      <c r="B28" s="27"/>
      <c r="C28" s="27"/>
      <c r="D28" s="27"/>
      <c r="E28" s="27"/>
      <c r="F28" s="27"/>
      <c r="G28" s="79" t="s">
        <v>131</v>
      </c>
      <c r="H28" s="27"/>
      <c r="I28" s="75"/>
      <c r="J28" s="75"/>
      <c r="K28" s="75"/>
      <c r="L28" s="34"/>
      <c r="O28" s="438"/>
      <c r="P28" s="438"/>
      <c r="Q28" s="438"/>
      <c r="R28" s="438"/>
      <c r="S28" s="438"/>
    </row>
    <row r="29" spans="1:22" x14ac:dyDescent="0.3">
      <c r="A29" s="43"/>
      <c r="B29" s="27"/>
      <c r="C29" s="27"/>
      <c r="D29" s="27"/>
      <c r="E29" s="27"/>
      <c r="F29" s="27"/>
      <c r="G29" s="39"/>
      <c r="H29" s="27"/>
      <c r="I29" s="75"/>
      <c r="J29" s="75"/>
      <c r="K29" s="75"/>
      <c r="L29" s="34"/>
    </row>
    <row r="30" spans="1:22" x14ac:dyDescent="0.3">
      <c r="A30" s="33" t="s">
        <v>34</v>
      </c>
      <c r="B30" s="27"/>
      <c r="C30" s="27"/>
      <c r="D30" s="27"/>
      <c r="E30" s="361">
        <v>1.2</v>
      </c>
      <c r="F30" s="27"/>
      <c r="G30" s="27" t="s">
        <v>127</v>
      </c>
      <c r="H30" s="75"/>
      <c r="I30" s="75"/>
      <c r="J30" s="75"/>
      <c r="K30" s="361">
        <v>7.5</v>
      </c>
      <c r="L30" s="34"/>
    </row>
    <row r="31" spans="1:22" x14ac:dyDescent="0.3">
      <c r="A31" s="43" t="s">
        <v>35</v>
      </c>
      <c r="B31" s="27"/>
      <c r="C31" s="27"/>
      <c r="D31" s="27"/>
      <c r="E31" s="67"/>
      <c r="F31" s="27"/>
      <c r="G31" s="39" t="s">
        <v>128</v>
      </c>
      <c r="H31" s="75"/>
      <c r="I31" s="75"/>
      <c r="J31" s="75"/>
      <c r="K31" s="75"/>
      <c r="L31" s="34"/>
    </row>
    <row r="32" spans="1:22" x14ac:dyDescent="0.3">
      <c r="A32" s="33"/>
      <c r="B32" s="27"/>
      <c r="C32" s="27"/>
      <c r="D32" s="27"/>
      <c r="E32" s="27"/>
      <c r="F32" s="27"/>
      <c r="G32" s="27"/>
      <c r="H32" s="27"/>
      <c r="I32" s="27"/>
      <c r="J32" s="27"/>
      <c r="K32" s="27"/>
      <c r="L32" s="34"/>
    </row>
    <row r="33" spans="1:12" ht="12.65" customHeight="1" x14ac:dyDescent="0.3">
      <c r="A33" s="33" t="s">
        <v>36</v>
      </c>
      <c r="B33" s="27"/>
      <c r="C33" s="27"/>
      <c r="D33" s="27"/>
      <c r="E33" s="45" t="s">
        <v>29</v>
      </c>
      <c r="F33" s="27"/>
      <c r="G33" s="452" t="s">
        <v>161</v>
      </c>
      <c r="H33" s="453"/>
      <c r="I33" s="453"/>
      <c r="J33" s="453"/>
      <c r="K33" s="454"/>
      <c r="L33" s="34"/>
    </row>
    <row r="34" spans="1:12" x14ac:dyDescent="0.3">
      <c r="A34" s="43" t="s">
        <v>53</v>
      </c>
      <c r="B34" s="27"/>
      <c r="C34" s="27"/>
      <c r="D34" s="27"/>
      <c r="E34" s="27"/>
      <c r="F34" s="27"/>
      <c r="G34" s="457"/>
      <c r="H34" s="458"/>
      <c r="I34" s="458"/>
      <c r="J34" s="458"/>
      <c r="K34" s="459"/>
      <c r="L34" s="34"/>
    </row>
    <row r="35" spans="1:12" x14ac:dyDescent="0.3">
      <c r="A35" s="33"/>
      <c r="B35" s="27"/>
      <c r="C35" s="27"/>
      <c r="D35" s="27"/>
      <c r="E35" s="27"/>
      <c r="F35" s="27"/>
      <c r="L35" s="34"/>
    </row>
    <row r="36" spans="1:12" ht="12.75" customHeight="1" x14ac:dyDescent="0.3">
      <c r="A36" s="33" t="s">
        <v>351</v>
      </c>
      <c r="B36" s="27"/>
      <c r="C36" s="27"/>
      <c r="D36" s="27"/>
      <c r="E36" s="361">
        <v>1</v>
      </c>
      <c r="F36" s="27"/>
      <c r="G36" s="431" t="s">
        <v>225</v>
      </c>
      <c r="H36" s="431"/>
      <c r="I36" s="431"/>
      <c r="J36" s="389"/>
      <c r="K36" s="107">
        <f>D70</f>
        <v>4.2808219178082192</v>
      </c>
      <c r="L36" s="34"/>
    </row>
    <row r="37" spans="1:12" x14ac:dyDescent="0.3">
      <c r="A37" s="43" t="s">
        <v>356</v>
      </c>
      <c r="B37" s="27"/>
      <c r="C37" s="27"/>
      <c r="D37" s="27"/>
      <c r="E37" s="27"/>
      <c r="F37" s="27"/>
      <c r="G37" s="108" t="s">
        <v>226</v>
      </c>
      <c r="H37" s="290"/>
      <c r="I37" s="290"/>
      <c r="J37" s="27"/>
      <c r="K37" s="27"/>
      <c r="L37" s="34"/>
    </row>
    <row r="38" spans="1:12" x14ac:dyDescent="0.3">
      <c r="A38" s="33"/>
      <c r="B38" s="27"/>
      <c r="C38" s="27"/>
      <c r="D38" s="27"/>
      <c r="E38" s="27"/>
      <c r="F38" s="27"/>
      <c r="H38" s="27"/>
      <c r="I38" s="27"/>
      <c r="J38" s="27"/>
      <c r="K38" s="27"/>
      <c r="L38" s="34"/>
    </row>
    <row r="39" spans="1:12" x14ac:dyDescent="0.3">
      <c r="A39" s="33" t="s">
        <v>397</v>
      </c>
      <c r="B39" s="27"/>
      <c r="C39" s="27"/>
      <c r="D39" s="27"/>
      <c r="E39" s="390">
        <v>1</v>
      </c>
      <c r="F39" s="391"/>
      <c r="G39" s="375"/>
      <c r="H39" s="375"/>
      <c r="I39" s="375"/>
      <c r="J39" s="375"/>
      <c r="K39" s="375"/>
      <c r="L39" s="34"/>
    </row>
    <row r="40" spans="1:12" x14ac:dyDescent="0.3">
      <c r="A40" s="278" t="s">
        <v>81</v>
      </c>
      <c r="B40" s="27"/>
      <c r="C40" s="27"/>
      <c r="D40" s="27"/>
      <c r="E40" s="27"/>
      <c r="F40" s="27"/>
      <c r="G40" s="375"/>
      <c r="H40" s="375"/>
      <c r="I40" s="375"/>
      <c r="J40" s="375"/>
      <c r="K40" s="375"/>
      <c r="L40" s="208"/>
    </row>
    <row r="41" spans="1:12" ht="12.75" customHeight="1" x14ac:dyDescent="0.3">
      <c r="A41" s="33" t="s">
        <v>37</v>
      </c>
      <c r="B41" s="27"/>
      <c r="C41" s="27"/>
      <c r="D41" s="27"/>
      <c r="E41" s="390">
        <f>0.9323*E39</f>
        <v>0.93230000000000002</v>
      </c>
      <c r="F41" s="391"/>
      <c r="G41" s="27"/>
      <c r="H41" s="27" t="s">
        <v>396</v>
      </c>
      <c r="I41" s="27"/>
      <c r="J41" s="390">
        <f>0.0677*E39</f>
        <v>6.7699999999999996E-2</v>
      </c>
      <c r="K41" s="391"/>
      <c r="L41" s="376"/>
    </row>
    <row r="42" spans="1:12" x14ac:dyDescent="0.3">
      <c r="A42" s="377" t="s">
        <v>1485</v>
      </c>
      <c r="H42" s="377" t="s">
        <v>409</v>
      </c>
      <c r="L42" s="376"/>
    </row>
    <row r="43" spans="1:12" x14ac:dyDescent="0.3">
      <c r="A43" s="278"/>
      <c r="B43" s="27"/>
      <c r="C43" s="27"/>
      <c r="D43" s="27"/>
      <c r="E43" s="27"/>
      <c r="F43" s="27"/>
      <c r="G43" s="375"/>
      <c r="H43" s="375"/>
      <c r="I43" s="375"/>
      <c r="J43" s="375"/>
      <c r="K43" s="375"/>
      <c r="L43" s="376"/>
    </row>
    <row r="44" spans="1:12" x14ac:dyDescent="0.3">
      <c r="A44" s="388" t="s">
        <v>401</v>
      </c>
      <c r="B44" s="431"/>
      <c r="C44" s="431"/>
      <c r="D44" s="431"/>
      <c r="E44" s="431"/>
      <c r="F44" s="431"/>
      <c r="G44" s="431"/>
      <c r="H44" s="431"/>
      <c r="I44" s="431"/>
      <c r="J44" s="27"/>
      <c r="K44" s="361" t="s">
        <v>398</v>
      </c>
      <c r="L44" s="34"/>
    </row>
    <row r="45" spans="1:12" x14ac:dyDescent="0.3">
      <c r="A45" s="388"/>
      <c r="B45" s="431"/>
      <c r="C45" s="431"/>
      <c r="D45" s="431"/>
      <c r="E45" s="431"/>
      <c r="F45" s="431"/>
      <c r="G45" s="431"/>
      <c r="H45" s="431"/>
      <c r="I45" s="431"/>
      <c r="J45" s="27"/>
      <c r="K45" s="27"/>
      <c r="L45" s="34"/>
    </row>
    <row r="46" spans="1:12" x14ac:dyDescent="0.3">
      <c r="A46" s="276"/>
      <c r="B46" s="279"/>
      <c r="C46" s="279"/>
      <c r="D46" s="279"/>
      <c r="E46" s="279"/>
      <c r="F46" s="279"/>
      <c r="G46" s="279"/>
      <c r="H46" s="279"/>
      <c r="I46" s="279"/>
      <c r="J46" s="27"/>
      <c r="K46" s="27"/>
      <c r="L46" s="34"/>
    </row>
    <row r="47" spans="1:12" x14ac:dyDescent="0.3">
      <c r="A47" s="432" t="s">
        <v>410</v>
      </c>
      <c r="B47" s="433"/>
      <c r="C47" s="433"/>
      <c r="D47" s="433"/>
      <c r="E47" s="433"/>
      <c r="F47" s="433"/>
      <c r="G47" s="436" t="s">
        <v>402</v>
      </c>
      <c r="H47" s="436"/>
      <c r="I47" s="437"/>
      <c r="J47" s="390">
        <v>0</v>
      </c>
      <c r="K47" s="391"/>
      <c r="L47" s="208"/>
    </row>
    <row r="48" spans="1:12" ht="13.5" thickBot="1" x14ac:dyDescent="0.35">
      <c r="A48" s="434"/>
      <c r="B48" s="435"/>
      <c r="C48" s="435"/>
      <c r="D48" s="435"/>
      <c r="E48" s="435"/>
      <c r="F48" s="435"/>
      <c r="G48" s="282"/>
      <c r="H48" s="282"/>
      <c r="I48" s="280"/>
      <c r="J48" s="280"/>
      <c r="K48" s="280"/>
      <c r="L48" s="281"/>
    </row>
    <row r="49" spans="1:12" x14ac:dyDescent="0.3">
      <c r="A49" s="27"/>
      <c r="B49" s="27"/>
      <c r="C49" s="27"/>
      <c r="D49" s="27"/>
      <c r="E49" s="27"/>
      <c r="F49" s="27"/>
      <c r="G49" s="27"/>
      <c r="H49" s="27"/>
      <c r="I49" s="27"/>
      <c r="J49" s="27"/>
      <c r="K49" s="27"/>
      <c r="L49" s="27"/>
    </row>
    <row r="50" spans="1:12" ht="13.5" thickBot="1" x14ac:dyDescent="0.35">
      <c r="A50" s="29" t="s">
        <v>63</v>
      </c>
      <c r="B50" s="27"/>
      <c r="C50" s="27"/>
      <c r="D50" s="27"/>
      <c r="E50" s="27"/>
      <c r="F50" s="27"/>
      <c r="G50" s="27"/>
      <c r="H50" s="27"/>
      <c r="I50" s="27"/>
      <c r="J50" s="27"/>
      <c r="K50" s="27"/>
      <c r="L50" s="27"/>
    </row>
    <row r="51" spans="1:12" x14ac:dyDescent="0.3">
      <c r="A51" s="46"/>
      <c r="B51" s="47"/>
      <c r="C51" s="47"/>
      <c r="D51" s="47"/>
      <c r="E51" s="47"/>
      <c r="F51" s="47"/>
      <c r="G51" s="47"/>
      <c r="H51" s="47"/>
      <c r="I51" s="47"/>
      <c r="J51" s="47"/>
      <c r="K51" s="47"/>
      <c r="L51" s="48"/>
    </row>
    <row r="52" spans="1:12" ht="13.5" thickBot="1" x14ac:dyDescent="0.35">
      <c r="A52" s="49" t="s">
        <v>66</v>
      </c>
      <c r="B52" s="50"/>
      <c r="C52" s="51" t="s">
        <v>74</v>
      </c>
      <c r="D52" s="51" t="s">
        <v>116</v>
      </c>
      <c r="E52" s="51" t="s">
        <v>67</v>
      </c>
      <c r="F52" s="50"/>
      <c r="G52" s="50" t="s">
        <v>65</v>
      </c>
      <c r="H52" s="50"/>
      <c r="I52" s="50"/>
      <c r="J52" s="51" t="s">
        <v>68</v>
      </c>
      <c r="K52" s="51" t="s">
        <v>114</v>
      </c>
      <c r="L52" s="52"/>
    </row>
    <row r="53" spans="1:12" x14ac:dyDescent="0.3">
      <c r="A53" s="326" t="s">
        <v>172</v>
      </c>
      <c r="B53" s="327"/>
      <c r="C53" s="339">
        <f>T70</f>
        <v>6.008818493150684E-5</v>
      </c>
      <c r="D53" s="340">
        <f t="shared" ref="D53:D59" si="0">C53*365</f>
        <v>2.1932187499999995E-2</v>
      </c>
      <c r="E53" s="341">
        <f t="shared" ref="E53:E59" si="1">C53*1000/453.5/2000*365</f>
        <v>2.4181022601984562E-5</v>
      </c>
      <c r="F53" s="50"/>
      <c r="G53" s="56" t="s">
        <v>80</v>
      </c>
      <c r="H53" s="50"/>
      <c r="I53" s="50"/>
      <c r="J53" s="57">
        <f>C70</f>
        <v>8.3773423049084528E-2</v>
      </c>
      <c r="K53" s="58">
        <f>J53*365</f>
        <v>30.577299412915853</v>
      </c>
      <c r="L53" s="52"/>
    </row>
    <row r="54" spans="1:12" ht="13.5" thickBot="1" x14ac:dyDescent="0.35">
      <c r="A54" s="331" t="s">
        <v>1477</v>
      </c>
      <c r="B54" s="332"/>
      <c r="C54" s="353">
        <f>O70</f>
        <v>1.1545237417237442</v>
      </c>
      <c r="D54" s="353">
        <f>C54*365</f>
        <v>421.40116572916662</v>
      </c>
      <c r="E54" s="354">
        <f t="shared" si="1"/>
        <v>0.46460988503766998</v>
      </c>
      <c r="F54" s="50"/>
      <c r="G54" s="56" t="s">
        <v>115</v>
      </c>
      <c r="H54" s="50"/>
      <c r="I54" s="50"/>
      <c r="J54" s="57">
        <f>D70</f>
        <v>4.2808219178082192</v>
      </c>
      <c r="K54" s="58">
        <f>J54*365</f>
        <v>1562.5</v>
      </c>
      <c r="L54" s="52"/>
    </row>
    <row r="55" spans="1:12" x14ac:dyDescent="0.3">
      <c r="A55" s="53" t="s">
        <v>22</v>
      </c>
      <c r="B55" s="50"/>
      <c r="C55" s="54">
        <f>P70</f>
        <v>1.2769651255707762E-2</v>
      </c>
      <c r="D55" s="55">
        <f t="shared" si="0"/>
        <v>4.6609227083333336</v>
      </c>
      <c r="E55" s="55">
        <f t="shared" si="1"/>
        <v>5.1388342980521863E-3</v>
      </c>
      <c r="F55" s="50"/>
      <c r="G55" s="56" t="s">
        <v>320</v>
      </c>
      <c r="H55" s="50"/>
      <c r="I55" s="50"/>
      <c r="J55" s="183">
        <f>J53*0.218</f>
        <v>1.8262606224700426E-2</v>
      </c>
      <c r="K55" s="184">
        <f>K53*0.218</f>
        <v>6.6658512720156562</v>
      </c>
      <c r="L55" s="52"/>
    </row>
    <row r="56" spans="1:12" x14ac:dyDescent="0.3">
      <c r="A56" s="53" t="s">
        <v>100</v>
      </c>
      <c r="B56" s="50"/>
      <c r="C56" s="54">
        <f>Q70</f>
        <v>3.3946033105022833E-4</v>
      </c>
      <c r="D56" s="55">
        <f t="shared" si="0"/>
        <v>0.12390302083333334</v>
      </c>
      <c r="E56" s="55">
        <f t="shared" si="1"/>
        <v>1.3660752021315694E-4</v>
      </c>
      <c r="F56" s="50"/>
      <c r="G56" s="182" t="s">
        <v>386</v>
      </c>
      <c r="H56" s="50"/>
      <c r="I56" s="50"/>
      <c r="J56" s="50"/>
      <c r="K56" s="50"/>
      <c r="L56" s="52"/>
    </row>
    <row r="57" spans="1:12" x14ac:dyDescent="0.3">
      <c r="A57" s="53" t="s">
        <v>21</v>
      </c>
      <c r="B57" s="50"/>
      <c r="C57" s="54">
        <f>R70</f>
        <v>8.366178652968035E-4</v>
      </c>
      <c r="D57" s="55">
        <f t="shared" si="0"/>
        <v>0.30536552083333329</v>
      </c>
      <c r="E57" s="55">
        <f t="shared" si="1"/>
        <v>3.3667642870268278E-4</v>
      </c>
      <c r="F57" s="50"/>
      <c r="G57" s="50"/>
      <c r="H57" s="50"/>
      <c r="I57" s="50"/>
      <c r="J57" s="50"/>
      <c r="K57" s="50"/>
      <c r="L57" s="52"/>
    </row>
    <row r="58" spans="1:12" ht="13.5" thickBot="1" x14ac:dyDescent="0.35">
      <c r="A58" s="53" t="s">
        <v>20</v>
      </c>
      <c r="B58" s="50"/>
      <c r="C58" s="54">
        <f>S70</f>
        <v>1.9218207762557079E-4</v>
      </c>
      <c r="D58" s="55">
        <f t="shared" si="0"/>
        <v>7.0146458333333342E-2</v>
      </c>
      <c r="E58" s="55">
        <f t="shared" si="1"/>
        <v>7.7338983829474469E-5</v>
      </c>
      <c r="F58" s="50"/>
      <c r="G58" s="50"/>
      <c r="H58" s="50"/>
      <c r="I58" s="50"/>
      <c r="J58" s="50"/>
      <c r="K58" s="50"/>
      <c r="L58" s="52"/>
    </row>
    <row r="59" spans="1:12" ht="13.5" thickBot="1" x14ac:dyDescent="0.35">
      <c r="A59" s="59" t="s">
        <v>62</v>
      </c>
      <c r="B59" s="50"/>
      <c r="C59" s="60">
        <f>B70</f>
        <v>1.4137911529680365E-2</v>
      </c>
      <c r="D59" s="61">
        <f t="shared" si="0"/>
        <v>5.1603377083333335</v>
      </c>
      <c r="E59" s="60">
        <f t="shared" si="1"/>
        <v>5.6894572307975002E-3</v>
      </c>
      <c r="F59" s="50"/>
      <c r="G59" s="50"/>
      <c r="H59" s="50" t="s">
        <v>73</v>
      </c>
      <c r="I59" s="50"/>
      <c r="J59" s="50"/>
      <c r="K59" s="89">
        <f>E70</f>
        <v>5160.3377083333335</v>
      </c>
      <c r="L59" s="52"/>
    </row>
    <row r="60" spans="1:12" ht="13.5" thickBot="1" x14ac:dyDescent="0.35">
      <c r="A60" s="62" t="s">
        <v>75</v>
      </c>
      <c r="B60" s="63"/>
      <c r="C60" s="63"/>
      <c r="D60" s="63"/>
      <c r="E60" s="63"/>
      <c r="F60" s="63"/>
      <c r="G60" s="64" t="s">
        <v>167</v>
      </c>
      <c r="H60" s="64"/>
      <c r="I60" s="63"/>
      <c r="J60" s="63"/>
      <c r="K60" s="63"/>
      <c r="L60" s="65"/>
    </row>
    <row r="67" spans="1:80" x14ac:dyDescent="0.3">
      <c r="AJ67" s="159" t="str">
        <f t="shared" ref="AJ67:BM67" si="2">"Rates "&amp;Funding_Year</f>
        <v>Rates 2030</v>
      </c>
      <c r="AK67" s="159" t="str">
        <f t="shared" si="2"/>
        <v>Rates 2030</v>
      </c>
      <c r="AL67" s="159" t="str">
        <f t="shared" si="2"/>
        <v>Rates 2030</v>
      </c>
      <c r="AM67" s="159" t="str">
        <f t="shared" si="2"/>
        <v>Rates 2030</v>
      </c>
      <c r="AN67" s="159" t="str">
        <f t="shared" si="2"/>
        <v>Rates 2030</v>
      </c>
      <c r="AO67" s="159" t="str">
        <f t="shared" si="2"/>
        <v>Rates 2030</v>
      </c>
      <c r="AP67" s="167" t="str">
        <f t="shared" si="2"/>
        <v>Rates 2030</v>
      </c>
      <c r="AQ67" s="167" t="str">
        <f t="shared" si="2"/>
        <v>Rates 2030</v>
      </c>
      <c r="AR67" s="167" t="str">
        <f t="shared" si="2"/>
        <v>Rates 2030</v>
      </c>
      <c r="AS67" s="167" t="str">
        <f t="shared" si="2"/>
        <v>Rates 2030</v>
      </c>
      <c r="AT67" s="167" t="str">
        <f t="shared" si="2"/>
        <v>Rates 2030</v>
      </c>
      <c r="AU67" s="167" t="str">
        <f t="shared" si="2"/>
        <v>Rates 2030</v>
      </c>
      <c r="AV67" s="161" t="str">
        <f t="shared" si="2"/>
        <v>Rates 2030</v>
      </c>
      <c r="AW67" s="161" t="str">
        <f t="shared" si="2"/>
        <v>Rates 2030</v>
      </c>
      <c r="AX67" s="161" t="str">
        <f t="shared" si="2"/>
        <v>Rates 2030</v>
      </c>
      <c r="AY67" s="161" t="str">
        <f t="shared" si="2"/>
        <v>Rates 2030</v>
      </c>
      <c r="AZ67" s="161" t="str">
        <f t="shared" si="2"/>
        <v>Rates 2030</v>
      </c>
      <c r="BA67" s="161" t="str">
        <f t="shared" si="2"/>
        <v>Rates 2030</v>
      </c>
      <c r="BB67" s="163" t="str">
        <f t="shared" si="2"/>
        <v>Rates 2030</v>
      </c>
      <c r="BC67" s="163" t="str">
        <f t="shared" si="2"/>
        <v>Rates 2030</v>
      </c>
      <c r="BD67" s="163" t="str">
        <f t="shared" si="2"/>
        <v>Rates 2030</v>
      </c>
      <c r="BE67" s="163" t="str">
        <f t="shared" si="2"/>
        <v>Rates 2030</v>
      </c>
      <c r="BF67" s="163" t="str">
        <f t="shared" si="2"/>
        <v>Rates 2030</v>
      </c>
      <c r="BG67" s="163" t="str">
        <f t="shared" si="2"/>
        <v>Rates 2030</v>
      </c>
      <c r="BH67" s="165" t="str">
        <f t="shared" si="2"/>
        <v>Rates 2030</v>
      </c>
      <c r="BI67" s="165" t="str">
        <f t="shared" si="2"/>
        <v>Rates 2030</v>
      </c>
      <c r="BJ67" s="165" t="str">
        <f t="shared" si="2"/>
        <v>Rates 2030</v>
      </c>
      <c r="BK67" s="165" t="str">
        <f t="shared" si="2"/>
        <v>Rates 2030</v>
      </c>
      <c r="BL67" s="165" t="str">
        <f t="shared" si="2"/>
        <v>Rates 2030</v>
      </c>
      <c r="BM67" s="165" t="str">
        <f t="shared" si="2"/>
        <v>Rates 2030</v>
      </c>
    </row>
    <row r="68" spans="1:80" x14ac:dyDescent="0.3">
      <c r="AI68" s="176" t="s">
        <v>279</v>
      </c>
      <c r="AJ68" s="176">
        <v>90</v>
      </c>
      <c r="AK68">
        <v>2</v>
      </c>
      <c r="AL68">
        <v>3</v>
      </c>
      <c r="AM68">
        <v>87</v>
      </c>
      <c r="AN68">
        <v>100</v>
      </c>
      <c r="AO68">
        <v>110</v>
      </c>
      <c r="AP68">
        <v>90</v>
      </c>
      <c r="AQ68">
        <v>2</v>
      </c>
      <c r="AR68">
        <v>3</v>
      </c>
      <c r="AS68">
        <v>87</v>
      </c>
      <c r="AT68">
        <v>100</v>
      </c>
      <c r="AU68">
        <v>110</v>
      </c>
      <c r="AV68">
        <v>90</v>
      </c>
      <c r="AW68">
        <v>2</v>
      </c>
      <c r="AX68">
        <v>3</v>
      </c>
      <c r="AY68">
        <v>87</v>
      </c>
      <c r="AZ68">
        <v>100</v>
      </c>
      <c r="BA68">
        <v>110</v>
      </c>
      <c r="BB68">
        <v>90</v>
      </c>
      <c r="BC68">
        <v>2</v>
      </c>
      <c r="BD68">
        <v>3</v>
      </c>
      <c r="BE68">
        <v>87</v>
      </c>
      <c r="BF68">
        <v>100</v>
      </c>
      <c r="BG68">
        <v>110</v>
      </c>
      <c r="BH68">
        <v>90</v>
      </c>
      <c r="BI68">
        <v>2</v>
      </c>
      <c r="BJ68">
        <v>3</v>
      </c>
      <c r="BK68">
        <v>87</v>
      </c>
      <c r="BL68">
        <v>100</v>
      </c>
      <c r="BM68">
        <v>110</v>
      </c>
    </row>
    <row r="69" spans="1:80" s="3" customFormat="1" ht="39" x14ac:dyDescent="0.3">
      <c r="A69" s="8" t="s">
        <v>78</v>
      </c>
      <c r="B69" s="13" t="s">
        <v>104</v>
      </c>
      <c r="C69" s="13" t="s">
        <v>105</v>
      </c>
      <c r="D69" s="14" t="s">
        <v>79</v>
      </c>
      <c r="E69" s="13" t="s">
        <v>72</v>
      </c>
      <c r="F69" s="17" t="s">
        <v>426</v>
      </c>
      <c r="G69" s="17" t="s">
        <v>427</v>
      </c>
      <c r="H69" s="17" t="s">
        <v>428</v>
      </c>
      <c r="I69" s="17" t="s">
        <v>220</v>
      </c>
      <c r="J69" s="17" t="s">
        <v>118</v>
      </c>
      <c r="K69" s="17" t="s">
        <v>122</v>
      </c>
      <c r="L69" s="17" t="s">
        <v>119</v>
      </c>
      <c r="M69" s="17" t="s">
        <v>123</v>
      </c>
      <c r="N69" s="17" t="s">
        <v>121</v>
      </c>
      <c r="O69" s="13" t="s">
        <v>1477</v>
      </c>
      <c r="P69" s="13" t="s">
        <v>22</v>
      </c>
      <c r="Q69" s="13" t="s">
        <v>203</v>
      </c>
      <c r="R69" s="13" t="s">
        <v>21</v>
      </c>
      <c r="S69" s="13" t="s">
        <v>20</v>
      </c>
      <c r="T69" s="13" t="s">
        <v>172</v>
      </c>
      <c r="U69" s="15" t="s">
        <v>23</v>
      </c>
      <c r="V69" s="9" t="s">
        <v>8</v>
      </c>
      <c r="W69" s="9" t="s">
        <v>9</v>
      </c>
      <c r="X69" s="9" t="s">
        <v>10</v>
      </c>
      <c r="Y69" s="9" t="s">
        <v>11</v>
      </c>
      <c r="Z69" s="9" t="s">
        <v>12</v>
      </c>
      <c r="AA69" s="9" t="s">
        <v>13</v>
      </c>
      <c r="AB69" s="9" t="s">
        <v>14</v>
      </c>
      <c r="AC69" s="9" t="s">
        <v>15</v>
      </c>
      <c r="AD69" s="9" t="s">
        <v>16</v>
      </c>
      <c r="AE69" s="9" t="s">
        <v>85</v>
      </c>
      <c r="AF69" s="9" t="s">
        <v>17</v>
      </c>
      <c r="AG69" s="9" t="s">
        <v>18</v>
      </c>
      <c r="AH69" s="9" t="s">
        <v>19</v>
      </c>
      <c r="AI69" s="90" t="s">
        <v>117</v>
      </c>
      <c r="AJ69" s="85" t="s">
        <v>1478</v>
      </c>
      <c r="AK69" s="85" t="s">
        <v>109</v>
      </c>
      <c r="AL69" s="85" t="s">
        <v>108</v>
      </c>
      <c r="AM69" s="85" t="s">
        <v>107</v>
      </c>
      <c r="AN69" s="85" t="s">
        <v>106</v>
      </c>
      <c r="AO69" s="85" t="s">
        <v>195</v>
      </c>
      <c r="AP69" s="87" t="s">
        <v>1479</v>
      </c>
      <c r="AQ69" s="87" t="s">
        <v>113</v>
      </c>
      <c r="AR69" s="87" t="s">
        <v>112</v>
      </c>
      <c r="AS69" s="87" t="s">
        <v>111</v>
      </c>
      <c r="AT69" s="87" t="s">
        <v>110</v>
      </c>
      <c r="AU69" s="87" t="s">
        <v>196</v>
      </c>
      <c r="AV69" s="86" t="s">
        <v>1480</v>
      </c>
      <c r="AW69" s="86" t="s">
        <v>183</v>
      </c>
      <c r="AX69" s="86" t="s">
        <v>184</v>
      </c>
      <c r="AY69" s="86" t="s">
        <v>185</v>
      </c>
      <c r="AZ69" s="86" t="s">
        <v>186</v>
      </c>
      <c r="BA69" s="86" t="s">
        <v>197</v>
      </c>
      <c r="BB69" s="88" t="s">
        <v>1481</v>
      </c>
      <c r="BC69" s="88" t="s">
        <v>187</v>
      </c>
      <c r="BD69" s="88" t="s">
        <v>188</v>
      </c>
      <c r="BE69" s="88" t="s">
        <v>189</v>
      </c>
      <c r="BF69" s="88" t="s">
        <v>190</v>
      </c>
      <c r="BG69" s="88" t="s">
        <v>198</v>
      </c>
      <c r="BH69" s="94" t="s">
        <v>1482</v>
      </c>
      <c r="BI69" s="94" t="s">
        <v>191</v>
      </c>
      <c r="BJ69" s="94" t="s">
        <v>192</v>
      </c>
      <c r="BK69" s="94" t="s">
        <v>193</v>
      </c>
      <c r="BL69" s="94" t="s">
        <v>194</v>
      </c>
      <c r="BM69" s="94" t="s">
        <v>199</v>
      </c>
      <c r="BN69" s="22" t="s">
        <v>0</v>
      </c>
      <c r="BO69" s="8" t="s">
        <v>76</v>
      </c>
      <c r="BP69" s="9" t="s">
        <v>1</v>
      </c>
      <c r="BQ69" s="9" t="s">
        <v>2</v>
      </c>
      <c r="BR69" s="8" t="s">
        <v>64</v>
      </c>
      <c r="BS69" s="9" t="s">
        <v>3</v>
      </c>
      <c r="BT69" s="8" t="s">
        <v>40</v>
      </c>
      <c r="BU69" s="8" t="s">
        <v>41</v>
      </c>
      <c r="BV69" s="8" t="s">
        <v>42</v>
      </c>
      <c r="BW69" s="11" t="s">
        <v>4</v>
      </c>
      <c r="BX69" s="9" t="s">
        <v>5</v>
      </c>
      <c r="BY69" s="9" t="s">
        <v>6</v>
      </c>
      <c r="BZ69" s="9" t="s">
        <v>7</v>
      </c>
      <c r="CA69" s="9" t="s">
        <v>39</v>
      </c>
      <c r="CB69" s="185" t="s">
        <v>319</v>
      </c>
    </row>
    <row r="70" spans="1:80" ht="78" x14ac:dyDescent="0.3">
      <c r="A70" s="4" t="str">
        <f>C20</f>
        <v>Your Agency - LRT Service Subsidy-SL</v>
      </c>
      <c r="B70" s="16">
        <f>SUM(P70:S70)</f>
        <v>1.4137911529680365E-2</v>
      </c>
      <c r="C70" s="16">
        <f>(K36/35)*(V70/365)</f>
        <v>8.3773423049084528E-2</v>
      </c>
      <c r="D70" s="16">
        <f>K70*(V70/365)</f>
        <v>4.2808219178082192</v>
      </c>
      <c r="E70" s="5">
        <f>U70*(B70*365)/(MAX(F70,H70)/1000)</f>
        <v>5160.3377083333335</v>
      </c>
      <c r="F70" s="18">
        <f>E41</f>
        <v>0.93230000000000002</v>
      </c>
      <c r="G70" s="18">
        <f>E39</f>
        <v>1</v>
      </c>
      <c r="H70" s="18">
        <f>MAX(E39,J47)</f>
        <v>1</v>
      </c>
      <c r="I70" s="103">
        <f>K27/E30</f>
        <v>0.83333333333333337</v>
      </c>
      <c r="J70" s="20">
        <v>0</v>
      </c>
      <c r="K70" s="21">
        <f>K27*K30/E30</f>
        <v>6.25</v>
      </c>
      <c r="L70" s="21">
        <f>K33</f>
        <v>0</v>
      </c>
      <c r="M70" s="12">
        <v>1</v>
      </c>
      <c r="N70" s="25" t="str">
        <f>E33</f>
        <v>LD</v>
      </c>
      <c r="O70" s="7">
        <f t="shared" ref="O70:T70" si="3">($I$70*AV70*$M$70 + $J$70*BH70 + $K$70*BB70 - $L$70*(AP70)) * ($V$70/365)/1000</f>
        <v>1.1545237417237442</v>
      </c>
      <c r="P70" s="7">
        <f t="shared" si="3"/>
        <v>1.2769651255707762E-2</v>
      </c>
      <c r="Q70" s="7">
        <f t="shared" si="3"/>
        <v>3.3946033105022833E-4</v>
      </c>
      <c r="R70" s="7">
        <f t="shared" si="3"/>
        <v>8.366178652968035E-4</v>
      </c>
      <c r="S70" s="7">
        <f t="shared" si="3"/>
        <v>1.9218207762557079E-4</v>
      </c>
      <c r="T70" s="7">
        <f t="shared" si="3"/>
        <v>6.008818493150684E-5</v>
      </c>
      <c r="U70" s="6">
        <f>E36</f>
        <v>1</v>
      </c>
      <c r="V70" s="6">
        <f>E27</f>
        <v>250</v>
      </c>
      <c r="W70" s="6"/>
      <c r="X70" s="6">
        <f>K30</f>
        <v>7.5</v>
      </c>
      <c r="Y70" s="6">
        <f>E30</f>
        <v>1.2</v>
      </c>
      <c r="Z70" s="6">
        <f>K27</f>
        <v>1</v>
      </c>
      <c r="AA70" s="6"/>
      <c r="AB70" s="6"/>
      <c r="AC70" s="6"/>
      <c r="AD70" s="6"/>
      <c r="AE70" s="6"/>
      <c r="AF70" s="6"/>
      <c r="AG70" s="6"/>
      <c r="AH70" s="6"/>
      <c r="AI70" s="24" t="s">
        <v>101</v>
      </c>
      <c r="AJ70" s="91">
        <f>VLOOKUP($I$16&amp;"_"&amp;$I$18&amp;"_"&amp;AJ68&amp;"_42",_veh_start_run_rate!$A$5:$Q$589,13,FALSE)</f>
        <v>97.882019</v>
      </c>
      <c r="AK70" s="91">
        <f>VLOOKUP($I$16&amp;"_"&amp;$I$18&amp;"_"&amp;AK68&amp;"_42",_veh_start_run_rate!$A$5:$Q$589,13,FALSE)</f>
        <v>4.0189779999999997</v>
      </c>
      <c r="AL70" s="91">
        <f>VLOOKUP($I$16&amp;"_"&amp;$I$18&amp;"_"&amp;AL68&amp;"_42",_veh_start_run_rate!$A$5:$Q$589,13,FALSE)</f>
        <v>0.99613399999999996</v>
      </c>
      <c r="AM70" s="91">
        <f>VLOOKUP($I$16&amp;"_"&amp;$I$18&amp;"_"&amp;AM68&amp;"_42",_veh_start_run_rate!$A$5:$Q$589,13,FALSE)</f>
        <v>0.82000099999999998</v>
      </c>
      <c r="AN70" s="91">
        <f>VLOOKUP($I$16&amp;"_"&amp;$I$18&amp;"_"&amp;AN68&amp;"_42",_veh_start_run_rate!$A$5:$Q$589,13,FALSE)</f>
        <v>5.1526000000000002E-2</v>
      </c>
      <c r="AO70" s="91">
        <f>VLOOKUP($I$16&amp;"_"&amp;$I$18&amp;"_"&amp;AO68&amp;"_42",_veh_start_run_rate!$A$5:$Q$589,13,FALSE)</f>
        <v>4.5638999999999999E-2</v>
      </c>
      <c r="AP70" s="91">
        <f>VLOOKUP($I$16&amp;"_"&amp;$I$18&amp;"_"&amp;AP68&amp;"_42",_veh_start_run_rate!$A$5:$Q$589,12,FALSE)</f>
        <v>1532.111206</v>
      </c>
      <c r="AQ70" s="91">
        <f>VLOOKUP($I$16&amp;"_"&amp;$I$18&amp;"_"&amp;AQ68&amp;"_42",_veh_start_run_rate!$A$5:$Q$589,12,FALSE)</f>
        <v>8.1026939999999996</v>
      </c>
      <c r="AR70" s="91">
        <f>VLOOKUP($I$16&amp;"_"&amp;$I$18&amp;"_"&amp;AR68&amp;"_42",_veh_start_run_rate!$A$5:$Q$589,12,FALSE)</f>
        <v>2.7491699999999999</v>
      </c>
      <c r="AS70" s="91">
        <f>VLOOKUP($I$16&amp;"_"&amp;$I$18&amp;"_"&amp;AS68&amp;"_42",_veh_start_run_rate!$A$5:$Q$589,12,FALSE)</f>
        <v>0.13791600000000001</v>
      </c>
      <c r="AT70" s="91">
        <f>VLOOKUP($I$16&amp;"_"&amp;$I$18&amp;"_100_42",_veh_start_run_rate!$A$5:$Q$589,12,FALSE) + VLOOKUP($I$16&amp;"_"&amp;$I$18&amp;"_106_42",_veh_start_run_rate!$A$5:$Q$589,12,FALSE) + VLOOKUP($I$16&amp;"_"&amp;$I$18&amp;"_107_42",_veh_start_run_rate!$A$5:$Q$589,12,FALSE)</f>
        <v>0.12153800000000001</v>
      </c>
      <c r="AU70" s="91">
        <f>VLOOKUP($I$16&amp;"_"&amp;$I$18&amp;"_110_42",_veh_start_run_rate!$A$5:$Q$589,12,FALSE) + VLOOKUP($I$16&amp;"_"&amp;$I$18&amp;"_116_42",_veh_start_run_rate!$A$5:$Q$589,12,FALSE) + VLOOKUP($I$16&amp;"_"&amp;$I$18&amp;"_117_42",_veh_start_run_rate!$A$5:$Q$589,12,FALSE)</f>
        <v>2.8216999999999999E-2</v>
      </c>
      <c r="AV70" s="92">
        <f>VLOOKUP($I$16&amp;"_"&amp;$I$18&amp;"_"&amp;AV68&amp;"_21",_veh_start_run_rate!$A$5:$Q$589,13,FALSE)</f>
        <v>204.24281300000001</v>
      </c>
      <c r="AW70" s="92">
        <f>VLOOKUP($I$16&amp;"_"&amp;$I$18&amp;"_"&amp;AW68&amp;"_21",_veh_start_run_rate!$A$5:$Q$589,13,FALSE)</f>
        <v>11.983909000000001</v>
      </c>
      <c r="AX70" s="92">
        <f>VLOOKUP($I$16&amp;"_"&amp;$I$18&amp;"_"&amp;AX68&amp;"_21",_veh_start_run_rate!$A$5:$Q$589,13,FALSE)</f>
        <v>0.41733700000000001</v>
      </c>
      <c r="AY70" s="92">
        <f>VLOOKUP($I$16&amp;"_"&amp;$I$18&amp;"_"&amp;AY68&amp;"_21",_veh_start_run_rate!$A$5:$Q$589,13,FALSE)</f>
        <v>1.3964319999999999</v>
      </c>
      <c r="AZ70" s="92">
        <f>VLOOKUP($I$16&amp;"_"&amp;$I$18&amp;"_"&amp;AZ68&amp;"_21",_veh_start_run_rate!$A$5:$Q$589,13,FALSE)</f>
        <v>7.0873000000000005E-2</v>
      </c>
      <c r="BA70" s="92">
        <f>VLOOKUP($I$16&amp;"_"&amp;$I$18&amp;"_"&amp;BA68&amp;"_21",_veh_start_run_rate!$A$5:$Q$589,13,FALSE)</f>
        <v>6.2697000000000003E-2</v>
      </c>
      <c r="BB70" s="92">
        <f>VLOOKUP($I$16&amp;"_"&amp;$I$18&amp;"_"&amp;BB68&amp;"_21",_veh_start_run_rate!$A$5:$Q$589,12,FALSE)</f>
        <v>242.464371</v>
      </c>
      <c r="BC70" s="92">
        <f>VLOOKUP($I$16&amp;"_"&amp;$I$18&amp;"_"&amp;BC68&amp;"_21",_veh_start_run_rate!$A$5:$Q$589,12,FALSE)</f>
        <v>1.3851359999999999</v>
      </c>
      <c r="BD70" s="92">
        <f>VLOOKUP($I$16&amp;"_"&amp;$I$18&amp;"_"&amp;BD68&amp;"_21",_veh_start_run_rate!$A$5:$Q$589,12,FALSE)</f>
        <v>2.3653E-2</v>
      </c>
      <c r="BE70" s="92">
        <f>VLOOKUP($I$16&amp;"_"&amp;$I$18&amp;"_"&amp;BE68&amp;"_21",_veh_start_run_rate!$A$5:$Q$589,12,FALSE)</f>
        <v>9.2429999999999995E-3</v>
      </c>
      <c r="BF70" s="92">
        <f>VLOOKUP($I$16&amp;"_"&amp;$I$18&amp;"_100_21",_veh_start_run_rate!$A$5:$Q$589,12,FALSE) + VLOOKUP($I$16&amp;"_"&amp;$I$18&amp;"_106_21",_veh_start_run_rate!$A$5:$Q$589,12,FALSE) + VLOOKUP($I$16&amp;"_"&amp;$I$18&amp;"_107_21",_veh_start_run_rate!$A$5:$Q$589,12,FALSE)</f>
        <v>3.5444000000000003E-2</v>
      </c>
      <c r="BG70" s="92">
        <f>VLOOKUP($I$16&amp;"_"&amp;$I$18&amp;"_110_21",_veh_start_run_rate!$A$5:$Q$589,12,FALSE) + VLOOKUP($I$16&amp;"_"&amp;$I$18&amp;"_116_21",_veh_start_run_rate!$A$5:$Q$589,12,FALSE) + VLOOKUP($I$16&amp;"_"&amp;$I$18&amp;"_117_21",_veh_start_run_rate!$A$5:$Q$589,12,FALSE)</f>
        <v>5.6769999999999998E-3</v>
      </c>
      <c r="BH70" s="93">
        <f>VLOOKUP("SL_"&amp;$I$18&amp;"_art_"&amp;BH68&amp;"_ALL",Vehicle_Idle_Rates!$A$7:$AQ$12,5,FALSE)</f>
        <v>2933.7045292537518</v>
      </c>
      <c r="BI70" s="93">
        <f>VLOOKUP("SL_"&amp;$I$18&amp;"_art_"&amp;BI68&amp;"_ALL",Vehicle_Idle_Rates!$A$7:$AQ$12,5,FALSE)</f>
        <v>3.5494139205738633</v>
      </c>
      <c r="BJ70" s="93">
        <f>VLOOKUP("SL_"&amp;$I$18&amp;"_art_"&amp;BJ68&amp;"_ALL",Vehicle_Idle_Rates!$A$7:$AQ$12,5,FALSE)</f>
        <v>3.8904138347642112</v>
      </c>
      <c r="BK70" s="93">
        <f>VLOOKUP("SL_"&amp;$I$18&amp;"_art_"&amp;BK68&amp;"_ALL",Vehicle_Idle_Rates!$A$7:$AQ$12,5,FALSE)</f>
        <v>0.8358270875299364</v>
      </c>
      <c r="BL70" s="93">
        <f>VLOOKUP("SL_"&amp;$I$18&amp;"_art_"&amp;BL68&amp;"_ALL",Vehicle_Idle_Rates!$A$7:$AQ$12,5,FALSE)</f>
        <v>0.12081251265653382</v>
      </c>
      <c r="BM70" s="93">
        <f>VLOOKUP("SL_"&amp;$I$18&amp;"_art_"&amp;BM68&amp;"_ALL",Vehicle_Idle_Rates!$A$7:$AQ$12,5,FALSE)</f>
        <v>0.11070401751369743</v>
      </c>
      <c r="BN70" s="23" t="str">
        <f>T(I16)</f>
        <v>SL</v>
      </c>
      <c r="BO70" s="4" t="str">
        <f>I20</f>
        <v>Salt Lake</v>
      </c>
      <c r="BP70" s="4">
        <f>I18</f>
        <v>2030</v>
      </c>
      <c r="BQ70" s="4" t="str">
        <f>C14</f>
        <v>LRT Service Subsidy</v>
      </c>
      <c r="BR70" s="4" t="s">
        <v>24</v>
      </c>
      <c r="BS70" s="4" t="str">
        <f>C7</f>
        <v>Your Agency</v>
      </c>
      <c r="BT70" s="4">
        <f>D16</f>
        <v>0</v>
      </c>
      <c r="BU70" s="4" t="str">
        <f>C17</f>
        <v>Begin Street</v>
      </c>
      <c r="BV70" s="4" t="str">
        <f>C18</f>
        <v>End Street</v>
      </c>
      <c r="BW70" s="12" t="str">
        <f>C22</f>
        <v xml:space="preserve">Please enter here a brief description of this project, including the basic cost elements that comprise the total shown below (right-of-way, materials, pavement quantities, equipment costs, labor costs, etc.), assumptions made in estimating emission reductions and the justification for those assumptions, and any other relevant supporting information.  </v>
      </c>
      <c r="BX70" s="4" t="str">
        <f>C9</f>
        <v>Your Name</v>
      </c>
      <c r="BY70" s="4" t="str">
        <f>I7</f>
        <v>801-123-4567</v>
      </c>
      <c r="BZ70" s="4" t="str">
        <f>I9</f>
        <v>youre-mail@email.com</v>
      </c>
      <c r="CA70" s="4" t="str">
        <f>I14</f>
        <v>City of Project Location</v>
      </c>
      <c r="CB70" s="186">
        <f>J55</f>
        <v>1.8262606224700426E-2</v>
      </c>
    </row>
    <row r="72" spans="1:80" x14ac:dyDescent="0.3">
      <c r="M72" s="105"/>
      <c r="N72" s="105"/>
      <c r="O72" s="105"/>
      <c r="P72" s="105"/>
      <c r="Q72" s="105"/>
    </row>
    <row r="73" spans="1:80" x14ac:dyDescent="0.3">
      <c r="AF73" s="176" t="s">
        <v>280</v>
      </c>
      <c r="AG73" s="174">
        <v>10.423997359583334</v>
      </c>
      <c r="AH73" s="174">
        <v>2.3879113460208334E-2</v>
      </c>
      <c r="AI73" s="174">
        <v>0.7695398683333331</v>
      </c>
      <c r="AJ73" s="174">
        <v>9.7411719000000015E-3</v>
      </c>
      <c r="AK73" s="174">
        <v>8.8541110125000006E-3</v>
      </c>
      <c r="AL73" s="174">
        <v>2.0185086260070713</v>
      </c>
      <c r="AM73" s="174">
        <v>3.523431922916997</v>
      </c>
      <c r="AN73" s="174">
        <v>0.25907441356131566</v>
      </c>
      <c r="AO73" s="174">
        <v>0.27791903573881749</v>
      </c>
      <c r="AP73" s="174">
        <v>0.15583077559689132</v>
      </c>
      <c r="AQ73" s="174">
        <v>18.437781144166667</v>
      </c>
      <c r="AR73" s="174">
        <v>0.72171639990416658</v>
      </c>
      <c r="AS73" s="174">
        <v>2.107534733333333</v>
      </c>
      <c r="AT73" s="174">
        <v>6.7528515749999976E-2</v>
      </c>
      <c r="AU73" s="174">
        <v>5.9739063041666658E-2</v>
      </c>
      <c r="AV73" s="174">
        <v>1.8650840464812819</v>
      </c>
      <c r="AW73" s="174">
        <v>9.4846365298523874E-2</v>
      </c>
      <c r="AX73" s="174">
        <v>1.4641783715626588E-2</v>
      </c>
      <c r="AY73" s="174">
        <v>5.3572932128439124E-2</v>
      </c>
      <c r="AZ73" s="174">
        <v>1.2992335377803024E-2</v>
      </c>
      <c r="BA73" s="174">
        <v>6.7487142895833321</v>
      </c>
      <c r="BB73" s="174">
        <v>1.5875958536666666</v>
      </c>
      <c r="BC73" s="174">
        <v>0.25829854000000008</v>
      </c>
      <c r="BD73" s="174">
        <v>0.55214606666666666</v>
      </c>
      <c r="BE73" s="174">
        <v>0.13451628249999997</v>
      </c>
    </row>
    <row r="74" spans="1:80" x14ac:dyDescent="0.3">
      <c r="M74" s="105"/>
      <c r="N74" s="105"/>
      <c r="O74" s="105"/>
      <c r="P74" s="105"/>
      <c r="Q74" s="105"/>
    </row>
  </sheetData>
  <sheetProtection algorithmName="SHA-512" hashValue="TcZeCkVgQgjaMJw94tjVwOgVnRx0T8g0AhJyN2g5Ntwt5DXeve2qNs13X21CFU0UlLtJhMB0257hhc8i5CrCHQ==" saltValue="WIeKG3gEw9Tf9K9GAjDtyg==" spinCount="100000" sheet="1" selectLockedCells="1"/>
  <mergeCells count="29">
    <mergeCell ref="A44:I45"/>
    <mergeCell ref="A47:F48"/>
    <mergeCell ref="G47:I47"/>
    <mergeCell ref="J47:K47"/>
    <mergeCell ref="A22:B22"/>
    <mergeCell ref="C22:K22"/>
    <mergeCell ref="E39:F39"/>
    <mergeCell ref="O26:S28"/>
    <mergeCell ref="E41:F41"/>
    <mergeCell ref="D25:K25"/>
    <mergeCell ref="G33:K34"/>
    <mergeCell ref="G36:J36"/>
    <mergeCell ref="J41:K41"/>
    <mergeCell ref="A1:L1"/>
    <mergeCell ref="A2:L2"/>
    <mergeCell ref="A4:L4"/>
    <mergeCell ref="D3:I3"/>
    <mergeCell ref="C7:E7"/>
    <mergeCell ref="I7:K7"/>
    <mergeCell ref="N16:V23"/>
    <mergeCell ref="C9:E9"/>
    <mergeCell ref="I9:K9"/>
    <mergeCell ref="C14:E14"/>
    <mergeCell ref="I14:K14"/>
    <mergeCell ref="C16:E16"/>
    <mergeCell ref="C17:E17"/>
    <mergeCell ref="C18:E18"/>
    <mergeCell ref="C20:E20"/>
    <mergeCell ref="I20:K20"/>
  </mergeCells>
  <phoneticPr fontId="12" type="noConversion"/>
  <dataValidations count="8">
    <dataValidation type="decimal" operator="lessThanOrEqual" allowBlank="1" showInputMessage="1" showErrorMessage="1" errorTitle="Warning:" error="Bicycle trip length should be less than 10 miles." sqref="K57:K58" xr:uid="{00000000-0002-0000-0800-000001000000}">
      <formula1>10</formula1>
    </dataValidation>
    <dataValidation type="list" allowBlank="1" showInputMessage="1" showErrorMessage="1" sqref="E33" xr:uid="{00000000-0002-0000-0800-000002000000}">
      <formula1>"ALL,LD"</formula1>
    </dataValidation>
    <dataValidation type="whole" operator="lessThan" allowBlank="1" showErrorMessage="1" error="The number of days in a year may not exceed 365.  The number of annual working days is typically 250." sqref="E27" xr:uid="{00000000-0002-0000-0800-000003000000}">
      <formula1>366</formula1>
    </dataValidation>
    <dataValidation type="whole" operator="greaterThan" allowBlank="1" showInputMessage="1" showErrorMessage="1" error="Enter a whole number only - no text." sqref="E36" xr:uid="{00000000-0002-0000-0800-000004000000}">
      <formula1>0</formula1>
    </dataValidation>
    <dataValidation type="list" showInputMessage="1" showErrorMessage="1" error="Cell may not be left blank." sqref="I16" xr:uid="{00000000-0002-0000-0800-000005000000}">
      <formula1>"BE,DA,SL,TO,WE"</formula1>
    </dataValidation>
    <dataValidation type="textLength" operator="lessThan" allowBlank="1" showErrorMessage="1" promptTitle="Error" prompt="Please limit description to 500 characters." sqref="C22:K22" xr:uid="{1F64909B-D4F9-46FE-91CC-EC19B477B52E}">
      <formula1>2000</formula1>
    </dataValidation>
    <dataValidation type="list" allowBlank="1" showInputMessage="1" showErrorMessage="1" sqref="K44" xr:uid="{0C99CB7C-ED5D-4CFE-B8D0-140B7938C4AB}">
      <formula1>"No, Yes"</formula1>
    </dataValidation>
    <dataValidation type="whole" operator="lessThan" allowBlank="1" showInputMessage="1" showErrorMessage="1" sqref="J53:J54" xr:uid="{00000000-0002-0000-0800-000000000000}">
      <formula1>366</formula1>
    </dataValidation>
  </dataValidations>
  <hyperlinks>
    <hyperlink ref="I9" r:id="rId1" display="kip@wfrc.org" xr:uid="{00000000-0004-0000-0800-000000000000}"/>
  </hyperlinks>
  <pageMargins left="0.75" right="0.75" top="1" bottom="1" header="0.5" footer="0.5"/>
  <pageSetup scale="64" orientation="portrait" r:id="rId2"/>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pageSetUpPr fitToPage="1"/>
  </sheetPr>
  <dimension ref="A1:CB74"/>
  <sheetViews>
    <sheetView showGridLines="0" topLeftCell="A3" zoomScaleNormal="100" workbookViewId="0">
      <selection activeCell="B3" sqref="B3"/>
    </sheetView>
  </sheetViews>
  <sheetFormatPr defaultRowHeight="13" x14ac:dyDescent="0.3"/>
  <cols>
    <col min="2" max="2" width="12" customWidth="1"/>
    <col min="3" max="3" width="9.453125" bestFit="1" customWidth="1"/>
    <col min="4" max="4" width="11" customWidth="1"/>
    <col min="5" max="5" width="13.453125" customWidth="1"/>
    <col min="6" max="6" width="11.7265625" customWidth="1"/>
    <col min="7" max="8" width="10" customWidth="1"/>
    <col min="9" max="9" width="11.54296875" customWidth="1"/>
    <col min="11" max="11" width="9.54296875" bestFit="1" customWidth="1"/>
    <col min="13" max="13" width="12.7265625" bestFit="1" customWidth="1"/>
    <col min="14" max="15" width="10.453125" bestFit="1" customWidth="1"/>
    <col min="16" max="16" width="8.7265625" customWidth="1"/>
    <col min="17" max="17" width="16" bestFit="1" customWidth="1"/>
    <col min="18" max="18" width="7.1796875" bestFit="1" customWidth="1"/>
    <col min="19" max="19" width="7.54296875" bestFit="1" customWidth="1"/>
    <col min="20" max="20" width="5.26953125" bestFit="1" customWidth="1"/>
    <col min="21" max="21" width="12.1796875" bestFit="1" customWidth="1"/>
    <col min="22" max="22" width="19.1796875" bestFit="1" customWidth="1"/>
    <col min="23" max="23" width="13.7265625" bestFit="1" customWidth="1"/>
    <col min="24" max="24" width="11.7265625" bestFit="1" customWidth="1"/>
    <col min="25" max="25" width="6.26953125" bestFit="1" customWidth="1"/>
    <col min="26" max="26" width="9.7265625" bestFit="1" customWidth="1"/>
    <col min="27" max="27" width="6.81640625" bestFit="1" customWidth="1"/>
    <col min="28" max="28" width="11.1796875" bestFit="1" customWidth="1"/>
    <col min="29" max="29" width="20.54296875" bestFit="1" customWidth="1"/>
    <col min="30" max="30" width="11.81640625" bestFit="1" customWidth="1"/>
    <col min="31" max="32" width="11.81640625" customWidth="1"/>
    <col min="33" max="57" width="14.1796875" customWidth="1"/>
    <col min="58" max="58" width="7.81640625" bestFit="1" customWidth="1"/>
    <col min="60" max="63" width="10.54296875" customWidth="1"/>
    <col min="64" max="64" width="12.1796875" customWidth="1"/>
    <col min="65" max="65" width="11.81640625" customWidth="1"/>
    <col min="72" max="72" width="11" customWidth="1"/>
    <col min="80" max="80" width="9.7265625" customWidth="1"/>
  </cols>
  <sheetData>
    <row r="1" spans="1:22" ht="17.5" thickTop="1" x14ac:dyDescent="0.35">
      <c r="A1" s="415" t="str">
        <f>CONCATENATE("Emissions Analysis Form (",I18-5,"-",I18," TIP)")</f>
        <v>Emissions Analysis Form (2025-2030 TIP)</v>
      </c>
      <c r="B1" s="416"/>
      <c r="C1" s="416"/>
      <c r="D1" s="416"/>
      <c r="E1" s="416"/>
      <c r="F1" s="416"/>
      <c r="G1" s="416"/>
      <c r="H1" s="416"/>
      <c r="I1" s="416"/>
      <c r="J1" s="416"/>
      <c r="K1" s="416"/>
      <c r="L1" s="417"/>
    </row>
    <row r="2" spans="1:22" ht="15.5" thickBot="1" x14ac:dyDescent="0.35">
      <c r="A2" s="418" t="s">
        <v>71</v>
      </c>
      <c r="B2" s="419"/>
      <c r="C2" s="419"/>
      <c r="D2" s="419"/>
      <c r="E2" s="419"/>
      <c r="F2" s="419"/>
      <c r="G2" s="419"/>
      <c r="H2" s="419"/>
      <c r="I2" s="419"/>
      <c r="J2" s="419"/>
      <c r="K2" s="419"/>
      <c r="L2" s="420"/>
    </row>
    <row r="3" spans="1:22" ht="13.5" thickTop="1" x14ac:dyDescent="0.3">
      <c r="A3" s="27"/>
      <c r="B3" s="170"/>
      <c r="C3" s="28"/>
      <c r="D3" s="392"/>
      <c r="E3" s="392"/>
      <c r="F3" s="392"/>
      <c r="G3" s="392"/>
      <c r="H3" s="392"/>
      <c r="I3" s="392"/>
      <c r="J3" s="28"/>
      <c r="K3" s="28"/>
      <c r="L3" s="28"/>
    </row>
    <row r="4" spans="1:22" ht="17.5" x14ac:dyDescent="0.35">
      <c r="A4" s="424" t="s">
        <v>236</v>
      </c>
      <c r="B4" s="425"/>
      <c r="C4" s="425"/>
      <c r="D4" s="425"/>
      <c r="E4" s="425"/>
      <c r="F4" s="425"/>
      <c r="G4" s="425"/>
      <c r="H4" s="425"/>
      <c r="I4" s="425"/>
      <c r="J4" s="425"/>
      <c r="K4" s="425"/>
      <c r="L4" s="426"/>
    </row>
    <row r="5" spans="1:22" ht="13.5" thickBot="1" x14ac:dyDescent="0.35">
      <c r="A5" s="29" t="s">
        <v>30</v>
      </c>
      <c r="B5" s="27"/>
      <c r="C5" s="27"/>
      <c r="D5" s="27"/>
      <c r="E5" s="27"/>
      <c r="F5" s="27"/>
      <c r="G5" s="27"/>
      <c r="H5" s="27"/>
      <c r="I5" s="27"/>
      <c r="J5" s="27"/>
      <c r="K5" s="27"/>
      <c r="L5" s="27"/>
    </row>
    <row r="6" spans="1:22" x14ac:dyDescent="0.3">
      <c r="A6" s="30"/>
      <c r="B6" s="31"/>
      <c r="C6" s="31"/>
      <c r="D6" s="31"/>
      <c r="E6" s="31"/>
      <c r="F6" s="31"/>
      <c r="G6" s="31"/>
      <c r="H6" s="31"/>
      <c r="I6" s="31"/>
      <c r="J6" s="31"/>
      <c r="K6" s="31"/>
      <c r="L6" s="32"/>
    </row>
    <row r="7" spans="1:22" x14ac:dyDescent="0.3">
      <c r="A7" s="33" t="s">
        <v>103</v>
      </c>
      <c r="B7" s="27"/>
      <c r="C7" s="421" t="s">
        <v>204</v>
      </c>
      <c r="D7" s="422"/>
      <c r="E7" s="423"/>
      <c r="F7" s="27"/>
      <c r="G7" s="27" t="s">
        <v>6</v>
      </c>
      <c r="H7" s="27"/>
      <c r="I7" s="427" t="s">
        <v>206</v>
      </c>
      <c r="J7" s="428"/>
      <c r="K7" s="429"/>
      <c r="L7" s="34"/>
    </row>
    <row r="8" spans="1:22" x14ac:dyDescent="0.3">
      <c r="A8" s="33"/>
      <c r="B8" s="27"/>
      <c r="C8" s="27"/>
      <c r="D8" s="27"/>
      <c r="E8" s="27"/>
      <c r="F8" s="27"/>
      <c r="G8" s="27"/>
      <c r="H8" s="27"/>
      <c r="I8" s="27"/>
      <c r="J8" s="27"/>
      <c r="K8" s="27"/>
      <c r="L8" s="34"/>
    </row>
    <row r="9" spans="1:22" x14ac:dyDescent="0.3">
      <c r="A9" s="33" t="s">
        <v>403</v>
      </c>
      <c r="B9" s="27"/>
      <c r="C9" s="421" t="s">
        <v>205</v>
      </c>
      <c r="D9" s="422"/>
      <c r="E9" s="423"/>
      <c r="F9" s="27"/>
      <c r="G9" s="27" t="s">
        <v>7</v>
      </c>
      <c r="H9" s="27"/>
      <c r="I9" s="430" t="s">
        <v>207</v>
      </c>
      <c r="J9" s="460"/>
      <c r="K9" s="461"/>
      <c r="L9" s="34"/>
    </row>
    <row r="10" spans="1:22" ht="13.5" thickBot="1" x14ac:dyDescent="0.35">
      <c r="A10" s="277" t="s">
        <v>395</v>
      </c>
      <c r="B10" s="36"/>
      <c r="C10" s="36"/>
      <c r="D10" s="36"/>
      <c r="E10" s="36"/>
      <c r="F10" s="36"/>
      <c r="G10" s="36"/>
      <c r="H10" s="36"/>
      <c r="I10" s="36"/>
      <c r="J10" s="36"/>
      <c r="K10" s="36"/>
      <c r="L10" s="37"/>
    </row>
    <row r="11" spans="1:22" x14ac:dyDescent="0.3">
      <c r="A11" s="27"/>
      <c r="B11" s="27"/>
      <c r="C11" s="27"/>
      <c r="D11" s="27"/>
      <c r="E11" s="27"/>
      <c r="F11" s="27"/>
      <c r="G11" s="27"/>
      <c r="H11" s="27"/>
      <c r="I11" s="27"/>
      <c r="J11" s="27"/>
      <c r="K11" s="27"/>
      <c r="L11" s="27"/>
    </row>
    <row r="12" spans="1:22" ht="13.5" thickBot="1" x14ac:dyDescent="0.35">
      <c r="A12" s="29" t="s">
        <v>31</v>
      </c>
      <c r="B12" s="27"/>
      <c r="C12" s="27"/>
      <c r="D12" s="27"/>
      <c r="E12" s="27"/>
      <c r="F12" s="27"/>
      <c r="G12" s="27"/>
      <c r="H12" s="27"/>
      <c r="I12" s="27"/>
      <c r="J12" s="27"/>
      <c r="K12" s="27"/>
      <c r="L12" s="27"/>
    </row>
    <row r="13" spans="1:22" x14ac:dyDescent="0.3">
      <c r="A13" s="30"/>
      <c r="B13" s="31"/>
      <c r="C13" s="31"/>
      <c r="D13" s="31"/>
      <c r="E13" s="31"/>
      <c r="F13" s="31"/>
      <c r="G13" s="31"/>
      <c r="H13" s="31"/>
      <c r="I13" s="31"/>
      <c r="J13" s="31"/>
      <c r="K13" s="31"/>
      <c r="L13" s="32"/>
    </row>
    <row r="14" spans="1:22" x14ac:dyDescent="0.3">
      <c r="A14" s="33" t="s">
        <v>32</v>
      </c>
      <c r="B14" s="27"/>
      <c r="C14" s="396" t="s">
        <v>137</v>
      </c>
      <c r="D14" s="397"/>
      <c r="E14" s="398"/>
      <c r="F14" s="27"/>
      <c r="G14" s="27" t="s">
        <v>39</v>
      </c>
      <c r="H14" s="27"/>
      <c r="I14" s="421" t="s">
        <v>208</v>
      </c>
      <c r="J14" s="422"/>
      <c r="K14" s="423"/>
      <c r="L14" s="34"/>
    </row>
    <row r="15" spans="1:22" x14ac:dyDescent="0.3">
      <c r="A15" s="33"/>
      <c r="B15" s="27"/>
      <c r="C15" s="27"/>
      <c r="D15" s="27"/>
      <c r="E15" s="27"/>
      <c r="F15" s="27"/>
      <c r="G15" s="27"/>
      <c r="H15" s="27"/>
      <c r="I15" s="27"/>
      <c r="J15" s="27"/>
      <c r="K15" s="27"/>
      <c r="L15" s="34"/>
    </row>
    <row r="16" spans="1:22" ht="12.75" customHeight="1" x14ac:dyDescent="0.3">
      <c r="A16" s="33" t="s">
        <v>38</v>
      </c>
      <c r="B16" s="38" t="s">
        <v>69</v>
      </c>
      <c r="C16" s="421" t="s">
        <v>209</v>
      </c>
      <c r="D16" s="422"/>
      <c r="E16" s="423"/>
      <c r="F16" s="27"/>
      <c r="G16" s="27" t="s">
        <v>0</v>
      </c>
      <c r="H16" s="27"/>
      <c r="I16" s="361" t="s">
        <v>102</v>
      </c>
      <c r="J16" s="39"/>
      <c r="K16" s="27"/>
      <c r="L16" s="34"/>
      <c r="N16" s="378" t="s">
        <v>407</v>
      </c>
      <c r="O16" s="379"/>
      <c r="P16" s="379"/>
      <c r="Q16" s="379"/>
      <c r="R16" s="379"/>
      <c r="S16" s="379"/>
      <c r="T16" s="379"/>
      <c r="U16" s="379"/>
      <c r="V16" s="380"/>
    </row>
    <row r="17" spans="1:22" x14ac:dyDescent="0.3">
      <c r="A17" s="33"/>
      <c r="B17" s="38" t="s">
        <v>41</v>
      </c>
      <c r="C17" s="421" t="s">
        <v>210</v>
      </c>
      <c r="D17" s="422"/>
      <c r="E17" s="423"/>
      <c r="F17" s="27"/>
      <c r="G17" s="27"/>
      <c r="H17" s="27"/>
      <c r="I17" s="27"/>
      <c r="J17" s="27"/>
      <c r="K17" s="27"/>
      <c r="L17" s="34"/>
      <c r="N17" s="381"/>
      <c r="O17" s="382"/>
      <c r="P17" s="382"/>
      <c r="Q17" s="382"/>
      <c r="R17" s="382"/>
      <c r="S17" s="382"/>
      <c r="T17" s="382"/>
      <c r="U17" s="382"/>
      <c r="V17" s="383"/>
    </row>
    <row r="18" spans="1:22" x14ac:dyDescent="0.3">
      <c r="A18" s="33"/>
      <c r="B18" s="38" t="s">
        <v>42</v>
      </c>
      <c r="C18" s="421" t="s">
        <v>211</v>
      </c>
      <c r="D18" s="422"/>
      <c r="E18" s="423"/>
      <c r="F18" s="27"/>
      <c r="G18" s="27" t="s">
        <v>33</v>
      </c>
      <c r="H18" s="27"/>
      <c r="I18" s="40">
        <f>Funding_Year</f>
        <v>2030</v>
      </c>
      <c r="J18" s="27"/>
      <c r="K18" s="27"/>
      <c r="L18" s="34"/>
      <c r="N18" s="381"/>
      <c r="O18" s="382"/>
      <c r="P18" s="382"/>
      <c r="Q18" s="382"/>
      <c r="R18" s="382"/>
      <c r="S18" s="382"/>
      <c r="T18" s="382"/>
      <c r="U18" s="382"/>
      <c r="V18" s="383"/>
    </row>
    <row r="19" spans="1:22" x14ac:dyDescent="0.3">
      <c r="A19" s="33"/>
      <c r="B19" s="41"/>
      <c r="C19" s="27"/>
      <c r="D19" s="27"/>
      <c r="E19" s="27"/>
      <c r="F19" s="27"/>
      <c r="G19" s="27"/>
      <c r="H19" s="27"/>
      <c r="I19" s="27"/>
      <c r="J19" s="27"/>
      <c r="K19" s="27"/>
      <c r="L19" s="34"/>
      <c r="N19" s="381"/>
      <c r="O19" s="382"/>
      <c r="P19" s="382"/>
      <c r="Q19" s="382"/>
      <c r="R19" s="382"/>
      <c r="S19" s="382"/>
      <c r="T19" s="382"/>
      <c r="U19" s="382"/>
      <c r="V19" s="383"/>
    </row>
    <row r="20" spans="1:22" x14ac:dyDescent="0.3">
      <c r="A20" s="33" t="s">
        <v>77</v>
      </c>
      <c r="B20" s="41"/>
      <c r="C20" s="396" t="str">
        <f>C7&amp;" - "&amp;C14&amp;"-"&amp;I16</f>
        <v>Your Agency - ECO Pass-SL</v>
      </c>
      <c r="D20" s="397"/>
      <c r="E20" s="398"/>
      <c r="F20" s="27"/>
      <c r="G20" s="27" t="s">
        <v>76</v>
      </c>
      <c r="H20" s="27"/>
      <c r="I20" s="396" t="str">
        <f>IF(I16="SL","Salt Lake",IF(I16="DA","Ogden-Layton",IF(I16="WE","Ogden-Layton","")))</f>
        <v>Salt Lake</v>
      </c>
      <c r="J20" s="397"/>
      <c r="K20" s="398"/>
      <c r="L20" s="34"/>
      <c r="N20" s="381"/>
      <c r="O20" s="382"/>
      <c r="P20" s="382"/>
      <c r="Q20" s="382"/>
      <c r="R20" s="382"/>
      <c r="S20" s="382"/>
      <c r="T20" s="382"/>
      <c r="U20" s="382"/>
      <c r="V20" s="383"/>
    </row>
    <row r="21" spans="1:22" x14ac:dyDescent="0.3">
      <c r="A21" s="33"/>
      <c r="B21" s="27"/>
      <c r="C21" s="27"/>
      <c r="D21" s="27"/>
      <c r="E21" s="27"/>
      <c r="F21" s="27"/>
      <c r="G21" s="27"/>
      <c r="H21" s="27"/>
      <c r="I21" s="27"/>
      <c r="J21" s="27"/>
      <c r="K21" s="27"/>
      <c r="L21" s="34"/>
      <c r="N21" s="381"/>
      <c r="O21" s="382"/>
      <c r="P21" s="382"/>
      <c r="Q21" s="382"/>
      <c r="R21" s="382"/>
      <c r="S21" s="382"/>
      <c r="T21" s="382"/>
      <c r="U21" s="382"/>
      <c r="V21" s="383"/>
    </row>
    <row r="22" spans="1:22" ht="111.65" customHeight="1" x14ac:dyDescent="0.3">
      <c r="A22" s="388" t="s">
        <v>214</v>
      </c>
      <c r="B22" s="389"/>
      <c r="C22" s="399" t="s">
        <v>1484</v>
      </c>
      <c r="D22" s="400"/>
      <c r="E22" s="400"/>
      <c r="F22" s="400"/>
      <c r="G22" s="400"/>
      <c r="H22" s="400"/>
      <c r="I22" s="400"/>
      <c r="J22" s="400"/>
      <c r="K22" s="401"/>
      <c r="L22" s="42"/>
      <c r="N22" s="381"/>
      <c r="O22" s="382"/>
      <c r="P22" s="382"/>
      <c r="Q22" s="382"/>
      <c r="R22" s="382"/>
      <c r="S22" s="382"/>
      <c r="T22" s="382"/>
      <c r="U22" s="382"/>
      <c r="V22" s="383"/>
    </row>
    <row r="23" spans="1:22" ht="13.5" thickBot="1" x14ac:dyDescent="0.35">
      <c r="A23" s="35"/>
      <c r="B23" s="36"/>
      <c r="C23" s="36"/>
      <c r="D23" s="36"/>
      <c r="E23" s="36"/>
      <c r="F23" s="36"/>
      <c r="G23" s="36"/>
      <c r="H23" s="36"/>
      <c r="I23" s="36"/>
      <c r="J23" s="36"/>
      <c r="K23" s="36"/>
      <c r="L23" s="37"/>
      <c r="N23" s="384"/>
      <c r="O23" s="385"/>
      <c r="P23" s="385"/>
      <c r="Q23" s="385"/>
      <c r="R23" s="385"/>
      <c r="S23" s="385"/>
      <c r="T23" s="385"/>
      <c r="U23" s="385"/>
      <c r="V23" s="386"/>
    </row>
    <row r="24" spans="1:22" ht="13.5" thickBot="1" x14ac:dyDescent="0.35">
      <c r="A24" s="27"/>
      <c r="B24" s="27"/>
      <c r="C24" s="27"/>
      <c r="D24" s="27"/>
      <c r="E24" s="27"/>
      <c r="F24" s="27"/>
      <c r="G24" s="27"/>
      <c r="H24" s="27"/>
      <c r="I24" s="27"/>
      <c r="J24" s="27"/>
      <c r="K24" s="27"/>
      <c r="L24" s="27"/>
    </row>
    <row r="25" spans="1:22" ht="27.65" customHeight="1" thickTop="1" thickBot="1" x14ac:dyDescent="0.4">
      <c r="A25" s="29" t="s">
        <v>399</v>
      </c>
      <c r="B25" s="27"/>
      <c r="D25" s="284" t="s">
        <v>227</v>
      </c>
      <c r="E25" s="285"/>
      <c r="F25" s="285"/>
      <c r="G25" s="285"/>
      <c r="H25" s="285"/>
      <c r="I25" s="285"/>
      <c r="J25" s="285"/>
      <c r="K25" s="287"/>
      <c r="L25" s="27"/>
    </row>
    <row r="26" spans="1:22" x14ac:dyDescent="0.3">
      <c r="A26" s="30"/>
      <c r="B26" s="31"/>
      <c r="C26" s="31"/>
      <c r="D26" s="31"/>
      <c r="E26" s="31"/>
      <c r="F26" s="31"/>
      <c r="G26" s="31"/>
      <c r="H26" s="31"/>
      <c r="I26" s="31"/>
      <c r="J26" s="31"/>
      <c r="K26" s="31"/>
      <c r="L26" s="32"/>
      <c r="O26" s="438"/>
      <c r="P26" s="438"/>
      <c r="Q26" s="438"/>
      <c r="R26" s="438"/>
      <c r="S26" s="438"/>
    </row>
    <row r="27" spans="1:22" ht="14" x14ac:dyDescent="0.3">
      <c r="A27" s="33" t="s">
        <v>8</v>
      </c>
      <c r="B27" s="27"/>
      <c r="C27" s="27"/>
      <c r="D27" s="27"/>
      <c r="E27" s="361">
        <v>250</v>
      </c>
      <c r="F27" s="27"/>
      <c r="G27" s="71" t="s">
        <v>165</v>
      </c>
      <c r="H27" s="27"/>
      <c r="I27" s="72"/>
      <c r="J27" s="72"/>
      <c r="K27" s="367">
        <v>1</v>
      </c>
      <c r="L27" s="68" t="s">
        <v>120</v>
      </c>
      <c r="O27" s="438"/>
      <c r="P27" s="438"/>
      <c r="Q27" s="438"/>
      <c r="R27" s="438"/>
      <c r="S27" s="438"/>
    </row>
    <row r="28" spans="1:22" x14ac:dyDescent="0.3">
      <c r="A28" s="43" t="s">
        <v>44</v>
      </c>
      <c r="B28" s="27"/>
      <c r="C28" s="27"/>
      <c r="D28" s="27"/>
      <c r="E28" s="27"/>
      <c r="F28" s="27"/>
      <c r="G28" s="79" t="s">
        <v>131</v>
      </c>
      <c r="H28" s="27"/>
      <c r="I28" s="75"/>
      <c r="J28" s="75"/>
      <c r="K28" s="75"/>
      <c r="L28" s="34"/>
      <c r="O28" s="438"/>
      <c r="P28" s="438"/>
      <c r="Q28" s="438"/>
      <c r="R28" s="438"/>
      <c r="S28" s="438"/>
    </row>
    <row r="29" spans="1:22" x14ac:dyDescent="0.3">
      <c r="A29" s="43"/>
      <c r="B29" s="27"/>
      <c r="C29" s="27"/>
      <c r="D29" s="27"/>
      <c r="E29" s="27"/>
      <c r="F29" s="27"/>
      <c r="G29" s="39"/>
      <c r="H29" s="27"/>
      <c r="I29" s="75"/>
      <c r="J29" s="75"/>
      <c r="K29" s="75"/>
      <c r="L29" s="34"/>
    </row>
    <row r="30" spans="1:22" x14ac:dyDescent="0.3">
      <c r="A30" s="33" t="s">
        <v>34</v>
      </c>
      <c r="B30" s="27"/>
      <c r="C30" s="27"/>
      <c r="D30" s="27"/>
      <c r="E30" s="361">
        <v>1.2</v>
      </c>
      <c r="F30" s="27"/>
      <c r="G30" s="27" t="s">
        <v>127</v>
      </c>
      <c r="H30" s="75"/>
      <c r="I30" s="75"/>
      <c r="J30" s="75"/>
      <c r="K30" s="361">
        <v>7.5</v>
      </c>
      <c r="L30" s="34"/>
    </row>
    <row r="31" spans="1:22" x14ac:dyDescent="0.3">
      <c r="A31" s="43" t="s">
        <v>35</v>
      </c>
      <c r="B31" s="27"/>
      <c r="C31" s="27"/>
      <c r="D31" s="27"/>
      <c r="E31" s="67"/>
      <c r="F31" s="27"/>
      <c r="G31" s="39" t="s">
        <v>128</v>
      </c>
      <c r="H31" s="75"/>
      <c r="I31" s="75"/>
      <c r="J31" s="75"/>
      <c r="K31" s="75"/>
      <c r="L31" s="34"/>
    </row>
    <row r="32" spans="1:22" x14ac:dyDescent="0.3">
      <c r="A32" s="33"/>
      <c r="B32" s="27"/>
      <c r="C32" s="27"/>
      <c r="D32" s="27"/>
      <c r="E32" s="27"/>
      <c r="F32" s="27"/>
      <c r="G32" s="27"/>
      <c r="H32" s="27"/>
      <c r="I32" s="27"/>
      <c r="J32" s="27"/>
      <c r="K32" s="27"/>
      <c r="L32" s="34"/>
    </row>
    <row r="33" spans="1:12" x14ac:dyDescent="0.3">
      <c r="A33" s="33" t="s">
        <v>36</v>
      </c>
      <c r="B33" s="27"/>
      <c r="C33" s="27"/>
      <c r="D33" s="27"/>
      <c r="E33" s="45" t="s">
        <v>29</v>
      </c>
      <c r="F33" s="27"/>
      <c r="G33" s="452" t="s">
        <v>161</v>
      </c>
      <c r="H33" s="453"/>
      <c r="I33" s="453"/>
      <c r="J33" s="453"/>
      <c r="K33" s="454"/>
      <c r="L33" s="34"/>
    </row>
    <row r="34" spans="1:12" x14ac:dyDescent="0.3">
      <c r="A34" s="43" t="s">
        <v>53</v>
      </c>
      <c r="B34" s="27"/>
      <c r="C34" s="27"/>
      <c r="D34" s="27"/>
      <c r="E34" s="27"/>
      <c r="F34" s="27"/>
      <c r="G34" s="457"/>
      <c r="H34" s="458"/>
      <c r="I34" s="458"/>
      <c r="J34" s="458"/>
      <c r="K34" s="459"/>
      <c r="L34" s="34"/>
    </row>
    <row r="35" spans="1:12" x14ac:dyDescent="0.3">
      <c r="A35" s="33"/>
      <c r="B35" s="27"/>
      <c r="C35" s="27"/>
      <c r="D35" s="27"/>
      <c r="E35" s="27"/>
      <c r="F35" s="27"/>
      <c r="L35" s="34"/>
    </row>
    <row r="36" spans="1:12" ht="12.75" customHeight="1" x14ac:dyDescent="0.3">
      <c r="A36" s="33" t="s">
        <v>351</v>
      </c>
      <c r="B36" s="27"/>
      <c r="C36" s="27"/>
      <c r="D36" s="27"/>
      <c r="E36" s="361">
        <v>1</v>
      </c>
      <c r="F36" s="27"/>
      <c r="G36" s="431" t="s">
        <v>225</v>
      </c>
      <c r="H36" s="431"/>
      <c r="I36" s="431"/>
      <c r="J36" s="389"/>
      <c r="K36" s="107">
        <f>D70</f>
        <v>4.2808219178082192</v>
      </c>
      <c r="L36" s="34"/>
    </row>
    <row r="37" spans="1:12" x14ac:dyDescent="0.3">
      <c r="A37" s="43" t="s">
        <v>356</v>
      </c>
      <c r="B37" s="27"/>
      <c r="C37" s="27"/>
      <c r="D37" s="27"/>
      <c r="E37" s="27"/>
      <c r="F37" s="27"/>
      <c r="G37" s="108" t="s">
        <v>226</v>
      </c>
      <c r="H37" s="290"/>
      <c r="I37" s="290"/>
      <c r="J37" s="27"/>
      <c r="K37" s="27"/>
      <c r="L37" s="34"/>
    </row>
    <row r="38" spans="1:12" x14ac:dyDescent="0.3">
      <c r="A38" s="33"/>
      <c r="B38" s="27"/>
      <c r="C38" s="27"/>
      <c r="D38" s="27"/>
      <c r="E38" s="27"/>
      <c r="F38" s="27"/>
      <c r="H38" s="27"/>
      <c r="I38" s="27"/>
      <c r="J38" s="27"/>
      <c r="K38" s="27"/>
      <c r="L38" s="34"/>
    </row>
    <row r="39" spans="1:12" x14ac:dyDescent="0.3">
      <c r="A39" s="33" t="s">
        <v>397</v>
      </c>
      <c r="B39" s="27"/>
      <c r="C39" s="27"/>
      <c r="D39" s="27"/>
      <c r="E39" s="390">
        <v>1</v>
      </c>
      <c r="F39" s="391"/>
      <c r="G39" s="375"/>
      <c r="H39" s="375"/>
      <c r="I39" s="375"/>
      <c r="J39" s="375"/>
      <c r="K39" s="375"/>
      <c r="L39" s="34"/>
    </row>
    <row r="40" spans="1:12" x14ac:dyDescent="0.3">
      <c r="A40" s="278" t="s">
        <v>81</v>
      </c>
      <c r="B40" s="27"/>
      <c r="C40" s="27"/>
      <c r="D40" s="27"/>
      <c r="E40" s="27"/>
      <c r="F40" s="27"/>
      <c r="G40" s="375"/>
      <c r="H40" s="375"/>
      <c r="I40" s="375"/>
      <c r="J40" s="375"/>
      <c r="K40" s="375"/>
      <c r="L40" s="208"/>
    </row>
    <row r="41" spans="1:12" ht="12.75" customHeight="1" x14ac:dyDescent="0.3">
      <c r="A41" s="33" t="s">
        <v>37</v>
      </c>
      <c r="B41" s="27"/>
      <c r="C41" s="27"/>
      <c r="D41" s="27"/>
      <c r="E41" s="390">
        <f>0.9323*E39</f>
        <v>0.93230000000000002</v>
      </c>
      <c r="F41" s="391"/>
      <c r="G41" s="27"/>
      <c r="H41" s="27" t="s">
        <v>396</v>
      </c>
      <c r="I41" s="27"/>
      <c r="J41" s="390">
        <f>0.0677*E39</f>
        <v>6.7699999999999996E-2</v>
      </c>
      <c r="K41" s="391"/>
      <c r="L41" s="376"/>
    </row>
    <row r="42" spans="1:12" x14ac:dyDescent="0.3">
      <c r="A42" s="377" t="s">
        <v>1485</v>
      </c>
      <c r="H42" s="377" t="s">
        <v>409</v>
      </c>
      <c r="L42" s="376"/>
    </row>
    <row r="43" spans="1:12" x14ac:dyDescent="0.3">
      <c r="A43" s="278"/>
      <c r="B43" s="27"/>
      <c r="C43" s="27"/>
      <c r="D43" s="27"/>
      <c r="E43" s="27"/>
      <c r="F43" s="27"/>
      <c r="G43" s="375"/>
      <c r="H43" s="375"/>
      <c r="I43" s="375"/>
      <c r="J43" s="375"/>
      <c r="K43" s="375"/>
      <c r="L43" s="376"/>
    </row>
    <row r="44" spans="1:12" x14ac:dyDescent="0.3">
      <c r="A44" s="388" t="s">
        <v>401</v>
      </c>
      <c r="B44" s="431"/>
      <c r="C44" s="431"/>
      <c r="D44" s="431"/>
      <c r="E44" s="431"/>
      <c r="F44" s="431"/>
      <c r="G44" s="431"/>
      <c r="H44" s="431"/>
      <c r="I44" s="431"/>
      <c r="J44" s="27"/>
      <c r="K44" s="361" t="s">
        <v>398</v>
      </c>
      <c r="L44" s="34"/>
    </row>
    <row r="45" spans="1:12" x14ac:dyDescent="0.3">
      <c r="A45" s="388"/>
      <c r="B45" s="431"/>
      <c r="C45" s="431"/>
      <c r="D45" s="431"/>
      <c r="E45" s="431"/>
      <c r="F45" s="431"/>
      <c r="G45" s="431"/>
      <c r="H45" s="431"/>
      <c r="I45" s="431"/>
      <c r="J45" s="27"/>
      <c r="K45" s="27"/>
      <c r="L45" s="34"/>
    </row>
    <row r="46" spans="1:12" x14ac:dyDescent="0.3">
      <c r="A46" s="276"/>
      <c r="B46" s="279"/>
      <c r="C46" s="279"/>
      <c r="D46" s="279"/>
      <c r="E46" s="279"/>
      <c r="F46" s="279"/>
      <c r="G46" s="279"/>
      <c r="H46" s="279"/>
      <c r="I46" s="279"/>
      <c r="J46" s="27"/>
      <c r="K46" s="27"/>
      <c r="L46" s="34"/>
    </row>
    <row r="47" spans="1:12" x14ac:dyDescent="0.3">
      <c r="A47" s="432" t="s">
        <v>410</v>
      </c>
      <c r="B47" s="433"/>
      <c r="C47" s="433"/>
      <c r="D47" s="433"/>
      <c r="E47" s="433"/>
      <c r="F47" s="433"/>
      <c r="G47" s="436" t="s">
        <v>402</v>
      </c>
      <c r="H47" s="436"/>
      <c r="I47" s="437"/>
      <c r="J47" s="390">
        <v>0</v>
      </c>
      <c r="K47" s="391"/>
      <c r="L47" s="208"/>
    </row>
    <row r="48" spans="1:12" ht="13.5" thickBot="1" x14ac:dyDescent="0.35">
      <c r="A48" s="434"/>
      <c r="B48" s="435"/>
      <c r="C48" s="435"/>
      <c r="D48" s="435"/>
      <c r="E48" s="435"/>
      <c r="F48" s="435"/>
      <c r="G48" s="282"/>
      <c r="H48" s="282"/>
      <c r="I48" s="280"/>
      <c r="J48" s="280"/>
      <c r="K48" s="280"/>
      <c r="L48" s="281"/>
    </row>
    <row r="49" spans="1:12" x14ac:dyDescent="0.3">
      <c r="A49" s="27"/>
      <c r="B49" s="27"/>
      <c r="C49" s="27"/>
      <c r="D49" s="27"/>
      <c r="E49" s="27"/>
      <c r="F49" s="27"/>
      <c r="G49" s="27"/>
      <c r="H49" s="27"/>
      <c r="I49" s="27"/>
      <c r="J49" s="27"/>
      <c r="K49" s="27"/>
      <c r="L49" s="27"/>
    </row>
    <row r="50" spans="1:12" ht="13.5" thickBot="1" x14ac:dyDescent="0.35">
      <c r="A50" s="29" t="s">
        <v>63</v>
      </c>
      <c r="B50" s="27"/>
      <c r="C50" s="27"/>
      <c r="D50" s="27"/>
      <c r="E50" s="27"/>
      <c r="F50" s="27"/>
      <c r="G50" s="27"/>
      <c r="H50" s="27"/>
      <c r="I50" s="27"/>
      <c r="J50" s="27"/>
      <c r="K50" s="27"/>
      <c r="L50" s="27"/>
    </row>
    <row r="51" spans="1:12" x14ac:dyDescent="0.3">
      <c r="A51" s="46"/>
      <c r="B51" s="47"/>
      <c r="C51" s="47"/>
      <c r="D51" s="47"/>
      <c r="E51" s="47"/>
      <c r="F51" s="47"/>
      <c r="G51" s="47"/>
      <c r="H51" s="47"/>
      <c r="I51" s="47"/>
      <c r="J51" s="47"/>
      <c r="K51" s="47"/>
      <c r="L51" s="48"/>
    </row>
    <row r="52" spans="1:12" ht="13.5" thickBot="1" x14ac:dyDescent="0.35">
      <c r="A52" s="49" t="s">
        <v>66</v>
      </c>
      <c r="B52" s="50"/>
      <c r="C52" s="51" t="s">
        <v>74</v>
      </c>
      <c r="D52" s="51" t="s">
        <v>116</v>
      </c>
      <c r="E52" s="51" t="s">
        <v>67</v>
      </c>
      <c r="F52" s="50"/>
      <c r="G52" s="50" t="s">
        <v>65</v>
      </c>
      <c r="H52" s="50"/>
      <c r="I52" s="50"/>
      <c r="J52" s="51" t="s">
        <v>68</v>
      </c>
      <c r="K52" s="51" t="s">
        <v>114</v>
      </c>
      <c r="L52" s="52"/>
    </row>
    <row r="53" spans="1:12" x14ac:dyDescent="0.3">
      <c r="A53" s="326" t="s">
        <v>172</v>
      </c>
      <c r="B53" s="327"/>
      <c r="C53" s="339">
        <f>T70</f>
        <v>6.008818493150684E-5</v>
      </c>
      <c r="D53" s="340">
        <f t="shared" ref="D53:D59" si="0">C53*365</f>
        <v>2.1932187499999995E-2</v>
      </c>
      <c r="E53" s="341">
        <f t="shared" ref="E53:E59" si="1">C53*1000/453.5/2000*365</f>
        <v>2.4181022601984562E-5</v>
      </c>
      <c r="F53" s="50"/>
      <c r="G53" s="56" t="s">
        <v>80</v>
      </c>
      <c r="H53" s="50"/>
      <c r="I53" s="50"/>
      <c r="J53" s="57">
        <f>C70</f>
        <v>8.3773423049084528E-2</v>
      </c>
      <c r="K53" s="58">
        <f>J53*365</f>
        <v>30.577299412915853</v>
      </c>
      <c r="L53" s="52"/>
    </row>
    <row r="54" spans="1:12" ht="13.5" thickBot="1" x14ac:dyDescent="0.35">
      <c r="A54" s="331" t="s">
        <v>1477</v>
      </c>
      <c r="B54" s="332"/>
      <c r="C54" s="353">
        <f>O70</f>
        <v>1.1545237417237442</v>
      </c>
      <c r="D54" s="353">
        <f>C54*365</f>
        <v>421.40116572916662</v>
      </c>
      <c r="E54" s="354">
        <f t="shared" si="1"/>
        <v>0.46460988503766998</v>
      </c>
      <c r="F54" s="50"/>
      <c r="G54" s="56" t="s">
        <v>115</v>
      </c>
      <c r="H54" s="50"/>
      <c r="I54" s="50"/>
      <c r="J54" s="57">
        <f>D70</f>
        <v>4.2808219178082192</v>
      </c>
      <c r="K54" s="58">
        <f>J54*365</f>
        <v>1562.5</v>
      </c>
      <c r="L54" s="52"/>
    </row>
    <row r="55" spans="1:12" x14ac:dyDescent="0.3">
      <c r="A55" s="53" t="s">
        <v>22</v>
      </c>
      <c r="B55" s="50"/>
      <c r="C55" s="54">
        <f>P70</f>
        <v>1.2769651255707762E-2</v>
      </c>
      <c r="D55" s="55">
        <f t="shared" si="0"/>
        <v>4.6609227083333336</v>
      </c>
      <c r="E55" s="55">
        <f t="shared" si="1"/>
        <v>5.1388342980521863E-3</v>
      </c>
      <c r="F55" s="50"/>
      <c r="G55" s="56" t="s">
        <v>320</v>
      </c>
      <c r="H55" s="50"/>
      <c r="I55" s="50"/>
      <c r="J55" s="183">
        <f>J53*0.218</f>
        <v>1.8262606224700426E-2</v>
      </c>
      <c r="K55" s="184">
        <f>K53*0.218</f>
        <v>6.6658512720156562</v>
      </c>
      <c r="L55" s="52"/>
    </row>
    <row r="56" spans="1:12" x14ac:dyDescent="0.3">
      <c r="A56" s="53" t="s">
        <v>100</v>
      </c>
      <c r="B56" s="50"/>
      <c r="C56" s="54">
        <f>Q70</f>
        <v>3.3946033105022833E-4</v>
      </c>
      <c r="D56" s="55">
        <f t="shared" si="0"/>
        <v>0.12390302083333334</v>
      </c>
      <c r="E56" s="55">
        <f t="shared" si="1"/>
        <v>1.3660752021315694E-4</v>
      </c>
      <c r="F56" s="50"/>
      <c r="G56" s="182" t="s">
        <v>386</v>
      </c>
      <c r="H56" s="50"/>
      <c r="I56" s="50"/>
      <c r="J56" s="50"/>
      <c r="K56" s="50"/>
      <c r="L56" s="52"/>
    </row>
    <row r="57" spans="1:12" x14ac:dyDescent="0.3">
      <c r="A57" s="53" t="s">
        <v>21</v>
      </c>
      <c r="B57" s="50"/>
      <c r="C57" s="54">
        <f>R70</f>
        <v>8.366178652968035E-4</v>
      </c>
      <c r="D57" s="55">
        <f t="shared" si="0"/>
        <v>0.30536552083333329</v>
      </c>
      <c r="E57" s="55">
        <f t="shared" si="1"/>
        <v>3.3667642870268278E-4</v>
      </c>
      <c r="F57" s="50"/>
      <c r="G57" s="50"/>
      <c r="H57" s="50"/>
      <c r="I57" s="50"/>
      <c r="J57" s="50"/>
      <c r="K57" s="50"/>
      <c r="L57" s="52"/>
    </row>
    <row r="58" spans="1:12" ht="13.5" thickBot="1" x14ac:dyDescent="0.35">
      <c r="A58" s="53" t="s">
        <v>20</v>
      </c>
      <c r="B58" s="50"/>
      <c r="C58" s="54">
        <f>S70</f>
        <v>1.9218207762557079E-4</v>
      </c>
      <c r="D58" s="55">
        <f t="shared" si="0"/>
        <v>7.0146458333333342E-2</v>
      </c>
      <c r="E58" s="55">
        <f t="shared" si="1"/>
        <v>7.7338983829474469E-5</v>
      </c>
      <c r="F58" s="50"/>
      <c r="G58" s="50"/>
      <c r="H58" s="50"/>
      <c r="I58" s="50"/>
      <c r="J58" s="50"/>
      <c r="K58" s="50"/>
      <c r="L58" s="52"/>
    </row>
    <row r="59" spans="1:12" ht="13.5" thickBot="1" x14ac:dyDescent="0.35">
      <c r="A59" s="59" t="s">
        <v>62</v>
      </c>
      <c r="B59" s="50"/>
      <c r="C59" s="60">
        <f>B70</f>
        <v>1.4137911529680365E-2</v>
      </c>
      <c r="D59" s="61">
        <f t="shared" si="0"/>
        <v>5.1603377083333335</v>
      </c>
      <c r="E59" s="60">
        <f t="shared" si="1"/>
        <v>5.6894572307975002E-3</v>
      </c>
      <c r="F59" s="50"/>
      <c r="G59" s="50"/>
      <c r="H59" s="50" t="s">
        <v>73</v>
      </c>
      <c r="I59" s="50"/>
      <c r="J59" s="50"/>
      <c r="K59" s="89">
        <f>E70</f>
        <v>5160.3377083333335</v>
      </c>
      <c r="L59" s="52"/>
    </row>
    <row r="60" spans="1:12" ht="13.5" thickBot="1" x14ac:dyDescent="0.35">
      <c r="A60" s="62" t="s">
        <v>75</v>
      </c>
      <c r="B60" s="63"/>
      <c r="C60" s="63"/>
      <c r="D60" s="63"/>
      <c r="E60" s="63"/>
      <c r="F60" s="63"/>
      <c r="G60" s="64" t="s">
        <v>167</v>
      </c>
      <c r="H60" s="64"/>
      <c r="I60" s="63"/>
      <c r="J60" s="63"/>
      <c r="K60" s="63"/>
      <c r="L60" s="65"/>
    </row>
    <row r="67" spans="1:80" x14ac:dyDescent="0.3">
      <c r="AJ67" s="159" t="str">
        <f t="shared" ref="AJ67:BM67" si="2">"Rates "&amp;Funding_Year</f>
        <v>Rates 2030</v>
      </c>
      <c r="AK67" s="159" t="str">
        <f t="shared" si="2"/>
        <v>Rates 2030</v>
      </c>
      <c r="AL67" s="159" t="str">
        <f t="shared" si="2"/>
        <v>Rates 2030</v>
      </c>
      <c r="AM67" s="159" t="str">
        <f t="shared" si="2"/>
        <v>Rates 2030</v>
      </c>
      <c r="AN67" s="159" t="str">
        <f t="shared" si="2"/>
        <v>Rates 2030</v>
      </c>
      <c r="AO67" s="159" t="str">
        <f t="shared" si="2"/>
        <v>Rates 2030</v>
      </c>
      <c r="AP67" s="167" t="str">
        <f t="shared" si="2"/>
        <v>Rates 2030</v>
      </c>
      <c r="AQ67" s="167" t="str">
        <f t="shared" si="2"/>
        <v>Rates 2030</v>
      </c>
      <c r="AR67" s="167" t="str">
        <f t="shared" si="2"/>
        <v>Rates 2030</v>
      </c>
      <c r="AS67" s="167" t="str">
        <f t="shared" si="2"/>
        <v>Rates 2030</v>
      </c>
      <c r="AT67" s="167" t="str">
        <f t="shared" si="2"/>
        <v>Rates 2030</v>
      </c>
      <c r="AU67" s="167" t="str">
        <f t="shared" si="2"/>
        <v>Rates 2030</v>
      </c>
      <c r="AV67" s="161" t="str">
        <f t="shared" si="2"/>
        <v>Rates 2030</v>
      </c>
      <c r="AW67" s="161" t="str">
        <f t="shared" si="2"/>
        <v>Rates 2030</v>
      </c>
      <c r="AX67" s="161" t="str">
        <f t="shared" si="2"/>
        <v>Rates 2030</v>
      </c>
      <c r="AY67" s="161" t="str">
        <f t="shared" si="2"/>
        <v>Rates 2030</v>
      </c>
      <c r="AZ67" s="161" t="str">
        <f t="shared" si="2"/>
        <v>Rates 2030</v>
      </c>
      <c r="BA67" s="161" t="str">
        <f t="shared" si="2"/>
        <v>Rates 2030</v>
      </c>
      <c r="BB67" s="163" t="str">
        <f t="shared" si="2"/>
        <v>Rates 2030</v>
      </c>
      <c r="BC67" s="163" t="str">
        <f t="shared" si="2"/>
        <v>Rates 2030</v>
      </c>
      <c r="BD67" s="163" t="str">
        <f t="shared" si="2"/>
        <v>Rates 2030</v>
      </c>
      <c r="BE67" s="163" t="str">
        <f t="shared" si="2"/>
        <v>Rates 2030</v>
      </c>
      <c r="BF67" s="163" t="str">
        <f t="shared" si="2"/>
        <v>Rates 2030</v>
      </c>
      <c r="BG67" s="163" t="str">
        <f t="shared" si="2"/>
        <v>Rates 2030</v>
      </c>
      <c r="BH67" s="165" t="str">
        <f t="shared" si="2"/>
        <v>Rates 2030</v>
      </c>
      <c r="BI67" s="165" t="str">
        <f t="shared" si="2"/>
        <v>Rates 2030</v>
      </c>
      <c r="BJ67" s="165" t="str">
        <f t="shared" si="2"/>
        <v>Rates 2030</v>
      </c>
      <c r="BK67" s="165" t="str">
        <f t="shared" si="2"/>
        <v>Rates 2030</v>
      </c>
      <c r="BL67" s="165" t="str">
        <f t="shared" si="2"/>
        <v>Rates 2030</v>
      </c>
      <c r="BM67" s="165" t="str">
        <f t="shared" si="2"/>
        <v>Rates 2030</v>
      </c>
    </row>
    <row r="68" spans="1:80" x14ac:dyDescent="0.3">
      <c r="AI68" s="176" t="s">
        <v>279</v>
      </c>
      <c r="AJ68" s="176">
        <v>90</v>
      </c>
      <c r="AK68">
        <v>2</v>
      </c>
      <c r="AL68">
        <v>3</v>
      </c>
      <c r="AM68">
        <v>87</v>
      </c>
      <c r="AN68">
        <v>100</v>
      </c>
      <c r="AO68">
        <v>110</v>
      </c>
      <c r="AP68">
        <v>90</v>
      </c>
      <c r="AQ68">
        <v>2</v>
      </c>
      <c r="AR68">
        <v>3</v>
      </c>
      <c r="AS68">
        <v>87</v>
      </c>
      <c r="AT68">
        <v>100</v>
      </c>
      <c r="AU68">
        <v>110</v>
      </c>
      <c r="AV68">
        <v>90</v>
      </c>
      <c r="AW68">
        <v>2</v>
      </c>
      <c r="AX68">
        <v>3</v>
      </c>
      <c r="AY68">
        <v>87</v>
      </c>
      <c r="AZ68">
        <v>100</v>
      </c>
      <c r="BA68">
        <v>110</v>
      </c>
      <c r="BB68">
        <v>90</v>
      </c>
      <c r="BC68">
        <v>2</v>
      </c>
      <c r="BD68">
        <v>3</v>
      </c>
      <c r="BE68">
        <v>87</v>
      </c>
      <c r="BF68">
        <v>100</v>
      </c>
      <c r="BG68">
        <v>110</v>
      </c>
      <c r="BH68">
        <v>90</v>
      </c>
      <c r="BI68">
        <v>2</v>
      </c>
      <c r="BJ68">
        <v>3</v>
      </c>
      <c r="BK68">
        <v>87</v>
      </c>
      <c r="BL68">
        <v>100</v>
      </c>
      <c r="BM68">
        <v>110</v>
      </c>
    </row>
    <row r="69" spans="1:80" s="3" customFormat="1" ht="39" x14ac:dyDescent="0.3">
      <c r="A69" s="8" t="s">
        <v>78</v>
      </c>
      <c r="B69" s="13" t="s">
        <v>104</v>
      </c>
      <c r="C69" s="13" t="s">
        <v>105</v>
      </c>
      <c r="D69" s="14" t="s">
        <v>79</v>
      </c>
      <c r="E69" s="13" t="s">
        <v>72</v>
      </c>
      <c r="F69" s="17" t="s">
        <v>426</v>
      </c>
      <c r="G69" s="17" t="s">
        <v>427</v>
      </c>
      <c r="H69" s="17" t="s">
        <v>428</v>
      </c>
      <c r="I69" s="17" t="s">
        <v>220</v>
      </c>
      <c r="J69" s="17" t="s">
        <v>118</v>
      </c>
      <c r="K69" s="17" t="s">
        <v>122</v>
      </c>
      <c r="L69" s="17" t="s">
        <v>119</v>
      </c>
      <c r="M69" s="17" t="s">
        <v>123</v>
      </c>
      <c r="N69" s="17" t="s">
        <v>121</v>
      </c>
      <c r="O69" s="13" t="s">
        <v>1477</v>
      </c>
      <c r="P69" s="13" t="s">
        <v>22</v>
      </c>
      <c r="Q69" s="13" t="s">
        <v>203</v>
      </c>
      <c r="R69" s="13" t="s">
        <v>21</v>
      </c>
      <c r="S69" s="13" t="s">
        <v>20</v>
      </c>
      <c r="T69" s="13" t="s">
        <v>172</v>
      </c>
      <c r="U69" s="15" t="s">
        <v>23</v>
      </c>
      <c r="V69" s="9" t="s">
        <v>8</v>
      </c>
      <c r="W69" s="9" t="s">
        <v>9</v>
      </c>
      <c r="X69" s="9" t="s">
        <v>10</v>
      </c>
      <c r="Y69" s="9" t="s">
        <v>11</v>
      </c>
      <c r="Z69" s="9" t="s">
        <v>12</v>
      </c>
      <c r="AA69" s="9" t="s">
        <v>13</v>
      </c>
      <c r="AB69" s="9" t="s">
        <v>14</v>
      </c>
      <c r="AC69" s="9" t="s">
        <v>15</v>
      </c>
      <c r="AD69" s="9" t="s">
        <v>16</v>
      </c>
      <c r="AE69" s="9" t="s">
        <v>85</v>
      </c>
      <c r="AF69" s="9" t="s">
        <v>17</v>
      </c>
      <c r="AG69" s="9" t="s">
        <v>18</v>
      </c>
      <c r="AH69" s="9" t="s">
        <v>19</v>
      </c>
      <c r="AI69" s="90" t="s">
        <v>117</v>
      </c>
      <c r="AJ69" s="85" t="s">
        <v>1478</v>
      </c>
      <c r="AK69" s="85" t="s">
        <v>109</v>
      </c>
      <c r="AL69" s="85" t="s">
        <v>108</v>
      </c>
      <c r="AM69" s="85" t="s">
        <v>107</v>
      </c>
      <c r="AN69" s="85" t="s">
        <v>106</v>
      </c>
      <c r="AO69" s="85" t="s">
        <v>195</v>
      </c>
      <c r="AP69" s="87" t="s">
        <v>1479</v>
      </c>
      <c r="AQ69" s="87" t="s">
        <v>113</v>
      </c>
      <c r="AR69" s="87" t="s">
        <v>112</v>
      </c>
      <c r="AS69" s="87" t="s">
        <v>111</v>
      </c>
      <c r="AT69" s="87" t="s">
        <v>110</v>
      </c>
      <c r="AU69" s="87" t="s">
        <v>196</v>
      </c>
      <c r="AV69" s="86" t="s">
        <v>1480</v>
      </c>
      <c r="AW69" s="86" t="s">
        <v>183</v>
      </c>
      <c r="AX69" s="86" t="s">
        <v>184</v>
      </c>
      <c r="AY69" s="86" t="s">
        <v>185</v>
      </c>
      <c r="AZ69" s="86" t="s">
        <v>186</v>
      </c>
      <c r="BA69" s="86" t="s">
        <v>197</v>
      </c>
      <c r="BB69" s="88" t="s">
        <v>1481</v>
      </c>
      <c r="BC69" s="88" t="s">
        <v>187</v>
      </c>
      <c r="BD69" s="88" t="s">
        <v>188</v>
      </c>
      <c r="BE69" s="88" t="s">
        <v>189</v>
      </c>
      <c r="BF69" s="88" t="s">
        <v>190</v>
      </c>
      <c r="BG69" s="88" t="s">
        <v>198</v>
      </c>
      <c r="BH69" s="94" t="s">
        <v>1482</v>
      </c>
      <c r="BI69" s="94" t="s">
        <v>191</v>
      </c>
      <c r="BJ69" s="94" t="s">
        <v>192</v>
      </c>
      <c r="BK69" s="94" t="s">
        <v>193</v>
      </c>
      <c r="BL69" s="94" t="s">
        <v>194</v>
      </c>
      <c r="BM69" s="94" t="s">
        <v>199</v>
      </c>
      <c r="BN69" s="22" t="s">
        <v>0</v>
      </c>
      <c r="BO69" s="8" t="s">
        <v>76</v>
      </c>
      <c r="BP69" s="9" t="s">
        <v>1</v>
      </c>
      <c r="BQ69" s="9" t="s">
        <v>2</v>
      </c>
      <c r="BR69" s="8" t="s">
        <v>64</v>
      </c>
      <c r="BS69" s="9" t="s">
        <v>3</v>
      </c>
      <c r="BT69" s="8" t="s">
        <v>40</v>
      </c>
      <c r="BU69" s="8" t="s">
        <v>41</v>
      </c>
      <c r="BV69" s="8" t="s">
        <v>42</v>
      </c>
      <c r="BW69" s="11" t="s">
        <v>4</v>
      </c>
      <c r="BX69" s="9" t="s">
        <v>5</v>
      </c>
      <c r="BY69" s="9" t="s">
        <v>6</v>
      </c>
      <c r="BZ69" s="9" t="s">
        <v>7</v>
      </c>
      <c r="CA69" s="9" t="s">
        <v>39</v>
      </c>
      <c r="CB69" s="185" t="s">
        <v>319</v>
      </c>
    </row>
    <row r="70" spans="1:80" ht="52" x14ac:dyDescent="0.3">
      <c r="A70" s="4" t="str">
        <f>C20</f>
        <v>Your Agency - ECO Pass-SL</v>
      </c>
      <c r="B70" s="16">
        <f>SUM(P70:S70)</f>
        <v>1.4137911529680365E-2</v>
      </c>
      <c r="C70" s="16">
        <f>(K36/35)*(V70/365)</f>
        <v>8.3773423049084528E-2</v>
      </c>
      <c r="D70" s="16">
        <f>K70*(V70/365)</f>
        <v>4.2808219178082192</v>
      </c>
      <c r="E70" s="5">
        <f>U70*(B70*365)/(MAX(F70,H70)/1000)</f>
        <v>5160.3377083333335</v>
      </c>
      <c r="F70" s="18">
        <f>E41</f>
        <v>0.93230000000000002</v>
      </c>
      <c r="G70" s="18">
        <f>E39</f>
        <v>1</v>
      </c>
      <c r="H70" s="18">
        <f>MAX(E39,J47)</f>
        <v>1</v>
      </c>
      <c r="I70" s="103">
        <f>K27/E30</f>
        <v>0.83333333333333337</v>
      </c>
      <c r="J70" s="20">
        <v>0</v>
      </c>
      <c r="K70" s="21">
        <f>K27*K30/E30</f>
        <v>6.25</v>
      </c>
      <c r="L70" s="21">
        <f>K33</f>
        <v>0</v>
      </c>
      <c r="M70" s="12">
        <v>1</v>
      </c>
      <c r="N70" s="25" t="str">
        <f>E33</f>
        <v>LD</v>
      </c>
      <c r="O70" s="7">
        <f t="shared" ref="O70:T70" si="3">($I$70*AV70*$M$70 + $J$70*BH70 + $K$70*BB70 - $L$70*(AP70)) * ($V$70/365)/1000</f>
        <v>1.1545237417237442</v>
      </c>
      <c r="P70" s="7">
        <f t="shared" si="3"/>
        <v>1.2769651255707762E-2</v>
      </c>
      <c r="Q70" s="7">
        <f t="shared" si="3"/>
        <v>3.3946033105022833E-4</v>
      </c>
      <c r="R70" s="7">
        <f t="shared" si="3"/>
        <v>8.366178652968035E-4</v>
      </c>
      <c r="S70" s="7">
        <f t="shared" si="3"/>
        <v>1.9218207762557079E-4</v>
      </c>
      <c r="T70" s="7">
        <f t="shared" si="3"/>
        <v>6.008818493150684E-5</v>
      </c>
      <c r="U70" s="6">
        <f>E36</f>
        <v>1</v>
      </c>
      <c r="V70" s="6">
        <f>E27</f>
        <v>250</v>
      </c>
      <c r="W70" s="6"/>
      <c r="X70" s="6">
        <f>K30</f>
        <v>7.5</v>
      </c>
      <c r="Y70" s="6">
        <f>E30</f>
        <v>1.2</v>
      </c>
      <c r="Z70" s="6">
        <f>K27</f>
        <v>1</v>
      </c>
      <c r="AA70" s="6"/>
      <c r="AB70" s="6"/>
      <c r="AC70" s="6"/>
      <c r="AD70" s="6"/>
      <c r="AE70" s="6"/>
      <c r="AF70" s="6"/>
      <c r="AG70" s="6"/>
      <c r="AH70" s="6"/>
      <c r="AI70" s="24" t="s">
        <v>101</v>
      </c>
      <c r="AJ70" s="91">
        <f>VLOOKUP($I$16&amp;"_"&amp;$I$18&amp;"_"&amp;AJ68&amp;"_42",_veh_start_run_rate!$A$5:$Q$589,13,FALSE)</f>
        <v>97.882019</v>
      </c>
      <c r="AK70" s="91">
        <f>VLOOKUP($I$16&amp;"_"&amp;$I$18&amp;"_"&amp;AK68&amp;"_42",_veh_start_run_rate!$A$5:$Q$589,13,FALSE)</f>
        <v>4.0189779999999997</v>
      </c>
      <c r="AL70" s="91">
        <f>VLOOKUP($I$16&amp;"_"&amp;$I$18&amp;"_"&amp;AL68&amp;"_42",_veh_start_run_rate!$A$5:$Q$589,13,FALSE)</f>
        <v>0.99613399999999996</v>
      </c>
      <c r="AM70" s="91">
        <f>VLOOKUP($I$16&amp;"_"&amp;$I$18&amp;"_"&amp;AM68&amp;"_42",_veh_start_run_rate!$A$5:$Q$589,13,FALSE)</f>
        <v>0.82000099999999998</v>
      </c>
      <c r="AN70" s="91">
        <f>VLOOKUP($I$16&amp;"_"&amp;$I$18&amp;"_"&amp;AN68&amp;"_42",_veh_start_run_rate!$A$5:$Q$589,13,FALSE)</f>
        <v>5.1526000000000002E-2</v>
      </c>
      <c r="AO70" s="91">
        <f>VLOOKUP($I$16&amp;"_"&amp;$I$18&amp;"_"&amp;AO68&amp;"_42",_veh_start_run_rate!$A$5:$Q$589,13,FALSE)</f>
        <v>4.5638999999999999E-2</v>
      </c>
      <c r="AP70" s="91">
        <f>VLOOKUP($I$16&amp;"_"&amp;$I$18&amp;"_"&amp;AP68&amp;"_42",_veh_start_run_rate!$A$5:$Q$589,12,FALSE)</f>
        <v>1532.111206</v>
      </c>
      <c r="AQ70" s="91">
        <f>VLOOKUP($I$16&amp;"_"&amp;$I$18&amp;"_"&amp;AQ68&amp;"_42",_veh_start_run_rate!$A$5:$Q$589,12,FALSE)</f>
        <v>8.1026939999999996</v>
      </c>
      <c r="AR70" s="91">
        <f>VLOOKUP($I$16&amp;"_"&amp;$I$18&amp;"_"&amp;AR68&amp;"_42",_veh_start_run_rate!$A$5:$Q$589,12,FALSE)</f>
        <v>2.7491699999999999</v>
      </c>
      <c r="AS70" s="91">
        <f>VLOOKUP($I$16&amp;"_"&amp;$I$18&amp;"_"&amp;AS68&amp;"_42",_veh_start_run_rate!$A$5:$Q$589,12,FALSE)</f>
        <v>0.13791600000000001</v>
      </c>
      <c r="AT70" s="91">
        <f>VLOOKUP($I$16&amp;"_"&amp;$I$18&amp;"_100_42",_veh_start_run_rate!$A$5:$Q$589,12,FALSE) + VLOOKUP($I$16&amp;"_"&amp;$I$18&amp;"_106_42",_veh_start_run_rate!$A$5:$Q$589,12,FALSE) + VLOOKUP($I$16&amp;"_"&amp;$I$18&amp;"_107_42",_veh_start_run_rate!$A$5:$Q$589,12,FALSE)</f>
        <v>0.12153800000000001</v>
      </c>
      <c r="AU70" s="91">
        <f>VLOOKUP($I$16&amp;"_"&amp;$I$18&amp;"_110_42",_veh_start_run_rate!$A$5:$Q$589,12,FALSE) + VLOOKUP($I$16&amp;"_"&amp;$I$18&amp;"_116_42",_veh_start_run_rate!$A$5:$Q$589,12,FALSE) + VLOOKUP($I$16&amp;"_"&amp;$I$18&amp;"_117_42",_veh_start_run_rate!$A$5:$Q$589,12,FALSE)</f>
        <v>2.8216999999999999E-2</v>
      </c>
      <c r="AV70" s="92">
        <f>VLOOKUP($I$16&amp;"_"&amp;$I$18&amp;"_"&amp;AV68&amp;"_21",_veh_start_run_rate!$A$5:$Q$589,13,FALSE)</f>
        <v>204.24281300000001</v>
      </c>
      <c r="AW70" s="92">
        <f>VLOOKUP($I$16&amp;"_"&amp;$I$18&amp;"_"&amp;AW68&amp;"_21",_veh_start_run_rate!$A$5:$Q$589,13,FALSE)</f>
        <v>11.983909000000001</v>
      </c>
      <c r="AX70" s="92">
        <f>VLOOKUP($I$16&amp;"_"&amp;$I$18&amp;"_"&amp;AX68&amp;"_21",_veh_start_run_rate!$A$5:$Q$589,13,FALSE)</f>
        <v>0.41733700000000001</v>
      </c>
      <c r="AY70" s="92">
        <f>VLOOKUP($I$16&amp;"_"&amp;$I$18&amp;"_"&amp;AY68&amp;"_21",_veh_start_run_rate!$A$5:$Q$589,13,FALSE)</f>
        <v>1.3964319999999999</v>
      </c>
      <c r="AZ70" s="92">
        <f>VLOOKUP($I$16&amp;"_"&amp;$I$18&amp;"_"&amp;AZ68&amp;"_21",_veh_start_run_rate!$A$5:$Q$589,13,FALSE)</f>
        <v>7.0873000000000005E-2</v>
      </c>
      <c r="BA70" s="92">
        <f>VLOOKUP($I$16&amp;"_"&amp;$I$18&amp;"_"&amp;BA68&amp;"_21",_veh_start_run_rate!$A$5:$Q$589,13,FALSE)</f>
        <v>6.2697000000000003E-2</v>
      </c>
      <c r="BB70" s="92">
        <f>VLOOKUP($I$16&amp;"_"&amp;$I$18&amp;"_"&amp;BB68&amp;"_21",_veh_start_run_rate!$A$5:$Q$589,12,FALSE)</f>
        <v>242.464371</v>
      </c>
      <c r="BC70" s="92">
        <f>VLOOKUP($I$16&amp;"_"&amp;$I$18&amp;"_"&amp;BC68&amp;"_21",_veh_start_run_rate!$A$5:$Q$589,12,FALSE)</f>
        <v>1.3851359999999999</v>
      </c>
      <c r="BD70" s="92">
        <f>VLOOKUP($I$16&amp;"_"&amp;$I$18&amp;"_"&amp;BD68&amp;"_21",_veh_start_run_rate!$A$5:$Q$589,12,FALSE)</f>
        <v>2.3653E-2</v>
      </c>
      <c r="BE70" s="92">
        <f>VLOOKUP($I$16&amp;"_"&amp;$I$18&amp;"_"&amp;BE68&amp;"_21",_veh_start_run_rate!$A$5:$Q$589,12,FALSE)</f>
        <v>9.2429999999999995E-3</v>
      </c>
      <c r="BF70" s="92">
        <f>VLOOKUP($I$16&amp;"_"&amp;$I$18&amp;"_100_21",_veh_start_run_rate!$A$5:$Q$589,12,FALSE) + VLOOKUP($I$16&amp;"_"&amp;$I$18&amp;"_106_21",_veh_start_run_rate!$A$5:$Q$589,12,FALSE) + VLOOKUP($I$16&amp;"_"&amp;$I$18&amp;"_107_21",_veh_start_run_rate!$A$5:$Q$589,12,FALSE)</f>
        <v>3.5444000000000003E-2</v>
      </c>
      <c r="BG70" s="92">
        <f>VLOOKUP($I$16&amp;"_"&amp;$I$18&amp;"_110_21",_veh_start_run_rate!$A$5:$Q$589,12,FALSE) + VLOOKUP($I$16&amp;"_"&amp;$I$18&amp;"_116_21",_veh_start_run_rate!$A$5:$Q$589,12,FALSE) + VLOOKUP($I$16&amp;"_"&amp;$I$18&amp;"_117_21",_veh_start_run_rate!$A$5:$Q$589,12,FALSE)</f>
        <v>5.6769999999999998E-3</v>
      </c>
      <c r="BH70" s="93">
        <f>VLOOKUP("SL_"&amp;$I$18&amp;"_art_"&amp;BH68&amp;"_ALL",Vehicle_Idle_Rates!$A$7:$AQ$12,5,FALSE)</f>
        <v>2933.7045292537518</v>
      </c>
      <c r="BI70" s="93">
        <f>VLOOKUP("SL_"&amp;$I$18&amp;"_art_"&amp;BI68&amp;"_ALL",Vehicle_Idle_Rates!$A$7:$AQ$12,5,FALSE)</f>
        <v>3.5494139205738633</v>
      </c>
      <c r="BJ70" s="93">
        <f>VLOOKUP("SL_"&amp;$I$18&amp;"_art_"&amp;BJ68&amp;"_ALL",Vehicle_Idle_Rates!$A$7:$AQ$12,5,FALSE)</f>
        <v>3.8904138347642112</v>
      </c>
      <c r="BK70" s="93">
        <f>VLOOKUP("SL_"&amp;$I$18&amp;"_art_"&amp;BK68&amp;"_ALL",Vehicle_Idle_Rates!$A$7:$AQ$12,5,FALSE)</f>
        <v>0.8358270875299364</v>
      </c>
      <c r="BL70" s="93">
        <f>VLOOKUP("SL_"&amp;$I$18&amp;"_art_"&amp;BL68&amp;"_ALL",Vehicle_Idle_Rates!$A$7:$AQ$12,5,FALSE)</f>
        <v>0.12081251265653382</v>
      </c>
      <c r="BM70" s="93">
        <f>VLOOKUP("SL_"&amp;$I$18&amp;"_art_"&amp;BM68&amp;"_ALL",Vehicle_Idle_Rates!$A$7:$AQ$12,5,FALSE)</f>
        <v>0.11070401751369743</v>
      </c>
      <c r="BN70" s="23" t="str">
        <f>T(I16)</f>
        <v>SL</v>
      </c>
      <c r="BO70" s="4" t="str">
        <f>I20</f>
        <v>Salt Lake</v>
      </c>
      <c r="BP70" s="4">
        <f>I18</f>
        <v>2030</v>
      </c>
      <c r="BQ70" s="4" t="str">
        <f>C14</f>
        <v>ECO Pass</v>
      </c>
      <c r="BR70" s="4" t="s">
        <v>24</v>
      </c>
      <c r="BS70" s="4" t="str">
        <f>C7</f>
        <v>Your Agency</v>
      </c>
      <c r="BT70" s="4">
        <f>D16</f>
        <v>0</v>
      </c>
      <c r="BU70" s="4" t="str">
        <f>C17</f>
        <v>Begin Street</v>
      </c>
      <c r="BV70" s="4" t="str">
        <f>C18</f>
        <v>End Street</v>
      </c>
      <c r="BW70" s="12" t="str">
        <f>C22</f>
        <v xml:space="preserve">Please enter here a brief description of this project, including the basic cost elements that comprise the total shown below (right-of-way, materials, pavement quantities, equipment costs, labor costs, etc.), assumptions made in estimating emission reductions and the justification for those assumptions, and any other relevant supporting information.  </v>
      </c>
      <c r="BX70" s="4" t="str">
        <f>C9</f>
        <v>Your Name</v>
      </c>
      <c r="BY70" s="4" t="str">
        <f>I7</f>
        <v>801-123-4567</v>
      </c>
      <c r="BZ70" s="4" t="str">
        <f>I9</f>
        <v>youre-mail@email.com</v>
      </c>
      <c r="CA70" s="4" t="str">
        <f>I14</f>
        <v>City of Project Location</v>
      </c>
      <c r="CB70" s="186">
        <f>J55</f>
        <v>1.8262606224700426E-2</v>
      </c>
    </row>
    <row r="72" spans="1:80" x14ac:dyDescent="0.3">
      <c r="M72" s="105"/>
      <c r="N72" s="105"/>
      <c r="O72" s="105"/>
      <c r="P72" s="105"/>
      <c r="Q72" s="105"/>
    </row>
    <row r="73" spans="1:80" x14ac:dyDescent="0.3">
      <c r="AF73" s="176" t="s">
        <v>280</v>
      </c>
      <c r="AG73" s="174">
        <v>10.423997359583334</v>
      </c>
      <c r="AH73" s="174">
        <v>2.3879113460208334E-2</v>
      </c>
      <c r="AI73" s="174">
        <v>0.7695398683333331</v>
      </c>
      <c r="AJ73" s="174">
        <v>9.7411719000000015E-3</v>
      </c>
      <c r="AK73" s="174">
        <v>8.8541110125000006E-3</v>
      </c>
      <c r="AL73" s="174">
        <v>2.0185086260070713</v>
      </c>
      <c r="AM73" s="174">
        <v>3.523431922916997</v>
      </c>
      <c r="AN73" s="174">
        <v>0.25907441356131566</v>
      </c>
      <c r="AO73" s="174">
        <v>0.27791903573881749</v>
      </c>
      <c r="AP73" s="174">
        <v>0.15583077559689132</v>
      </c>
      <c r="AQ73" s="174">
        <v>18.437781144166667</v>
      </c>
      <c r="AR73" s="174">
        <v>0.72171639990416658</v>
      </c>
      <c r="AS73" s="174">
        <v>2.107534733333333</v>
      </c>
      <c r="AT73" s="174">
        <v>6.7528515749999976E-2</v>
      </c>
      <c r="AU73" s="174">
        <v>5.9739063041666658E-2</v>
      </c>
      <c r="AV73" s="174">
        <v>1.8650840464812819</v>
      </c>
      <c r="AW73" s="174">
        <v>9.4846365298523874E-2</v>
      </c>
      <c r="AX73" s="174">
        <v>1.4641783715626588E-2</v>
      </c>
      <c r="AY73" s="174">
        <v>5.3572932128439124E-2</v>
      </c>
      <c r="AZ73" s="174">
        <v>1.2992335377803024E-2</v>
      </c>
      <c r="BA73" s="174">
        <v>6.7487142895833321</v>
      </c>
      <c r="BB73" s="174">
        <v>1.5875958536666666</v>
      </c>
      <c r="BC73" s="174">
        <v>0.25829854000000008</v>
      </c>
      <c r="BD73" s="174">
        <v>0.55214606666666666</v>
      </c>
      <c r="BE73" s="174">
        <v>0.13451628249999997</v>
      </c>
    </row>
    <row r="74" spans="1:80" x14ac:dyDescent="0.3">
      <c r="M74" s="105"/>
      <c r="N74" s="105"/>
      <c r="O74" s="105"/>
      <c r="P74" s="105"/>
      <c r="Q74" s="105"/>
    </row>
  </sheetData>
  <sheetProtection algorithmName="SHA-512" hashValue="tLtsd+HRIDMOcVX1xUJx1JWCHF+ycqJlRJpD7YMcYtYImRuF754G3ahCAO7Lu/f+KgNZElKmKsEq+QUPIimZPQ==" saltValue="2cozZ86Vud1JNusffd+VpQ==" spinCount="100000" sheet="1" selectLockedCells="1"/>
  <mergeCells count="28">
    <mergeCell ref="A44:I45"/>
    <mergeCell ref="A47:F48"/>
    <mergeCell ref="G47:I47"/>
    <mergeCell ref="J47:K47"/>
    <mergeCell ref="G36:J36"/>
    <mergeCell ref="E39:F39"/>
    <mergeCell ref="A22:B22"/>
    <mergeCell ref="C22:K22"/>
    <mergeCell ref="O26:S28"/>
    <mergeCell ref="E41:F41"/>
    <mergeCell ref="G33:K34"/>
    <mergeCell ref="J41:K41"/>
    <mergeCell ref="N16:V23"/>
    <mergeCell ref="C16:E16"/>
    <mergeCell ref="C17:E17"/>
    <mergeCell ref="C18:E18"/>
    <mergeCell ref="C20:E20"/>
    <mergeCell ref="I20:K20"/>
    <mergeCell ref="C9:E9"/>
    <mergeCell ref="I9:K9"/>
    <mergeCell ref="C14:E14"/>
    <mergeCell ref="I14:K14"/>
    <mergeCell ref="A1:L1"/>
    <mergeCell ref="A2:L2"/>
    <mergeCell ref="A4:L4"/>
    <mergeCell ref="D3:I3"/>
    <mergeCell ref="C7:E7"/>
    <mergeCell ref="I7:K7"/>
  </mergeCells>
  <phoneticPr fontId="12" type="noConversion"/>
  <dataValidations count="8">
    <dataValidation type="whole" operator="lessThan" allowBlank="1" showErrorMessage="1" error="The number of days in a year may not exceed 365.  The number of annual working days is typically 250." sqref="E27" xr:uid="{00000000-0002-0000-0900-000000000000}">
      <formula1>366</formula1>
    </dataValidation>
    <dataValidation type="list" allowBlank="1" showInputMessage="1" showErrorMessage="1" sqref="E33" xr:uid="{00000000-0002-0000-0900-000001000000}">
      <formula1>"ALL,LD"</formula1>
    </dataValidation>
    <dataValidation type="decimal" operator="lessThanOrEqual" allowBlank="1" showInputMessage="1" showErrorMessage="1" errorTitle="Warning:" error="Bicycle trip length should be less than 10 miles." sqref="K57:K58" xr:uid="{00000000-0002-0000-0900-000003000000}">
      <formula1>10</formula1>
    </dataValidation>
    <dataValidation type="whole" operator="greaterThan" allowBlank="1" showInputMessage="1" showErrorMessage="1" error="Enter a whole number only - no text." sqref="E36" xr:uid="{00000000-0002-0000-0900-000004000000}">
      <formula1>0</formula1>
    </dataValidation>
    <dataValidation type="list" showInputMessage="1" showErrorMessage="1" error="Cell may not be left blank." sqref="I16" xr:uid="{00000000-0002-0000-0900-000005000000}">
      <formula1>"BE,DA,SL,TO,WE"</formula1>
    </dataValidation>
    <dataValidation type="textLength" operator="lessThan" allowBlank="1" showErrorMessage="1" promptTitle="Error" prompt="Please limit description to 500 characters." sqref="C22:K22" xr:uid="{D65E74F0-1C09-4301-B277-1016C9295399}">
      <formula1>2000</formula1>
    </dataValidation>
    <dataValidation type="list" allowBlank="1" showInputMessage="1" showErrorMessage="1" sqref="K44" xr:uid="{75B69D0E-DEAD-4B93-B60A-B1A78DA001B1}">
      <formula1>"No, Yes"</formula1>
    </dataValidation>
    <dataValidation type="whole" operator="lessThan" allowBlank="1" showInputMessage="1" showErrorMessage="1" sqref="J53:J54" xr:uid="{00000000-0002-0000-0900-000002000000}">
      <formula1>366</formula1>
    </dataValidation>
  </dataValidations>
  <hyperlinks>
    <hyperlink ref="I9" r:id="rId1" display="kip@wfrc.org" xr:uid="{00000000-0004-0000-0900-000000000000}"/>
  </hyperlinks>
  <pageMargins left="0.75" right="0.75" top="1" bottom="1" header="0.5" footer="0.5"/>
  <pageSetup scale="64" orientation="portrait" r:id="rId2"/>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indexed="45"/>
    <pageSetUpPr fitToPage="1"/>
  </sheetPr>
  <dimension ref="A1:CB74"/>
  <sheetViews>
    <sheetView showGridLines="0" zoomScaleNormal="100" workbookViewId="0">
      <pane ySplit="4" topLeftCell="A25" activePane="bottomLeft" state="frozen"/>
      <selection activeCell="T70" sqref="T70"/>
      <selection pane="bottomLeft" activeCell="B3" sqref="B3"/>
    </sheetView>
  </sheetViews>
  <sheetFormatPr defaultRowHeight="13" x14ac:dyDescent="0.3"/>
  <cols>
    <col min="2" max="2" width="12" customWidth="1"/>
    <col min="4" max="4" width="11" customWidth="1"/>
    <col min="5" max="5" width="13.453125" customWidth="1"/>
    <col min="6" max="6" width="11.1796875" customWidth="1"/>
    <col min="7" max="8" width="10.1796875" customWidth="1"/>
    <col min="9" max="9" width="11.54296875" customWidth="1"/>
    <col min="10" max="10" width="9.7265625" customWidth="1"/>
    <col min="11" max="11" width="12" bestFit="1" customWidth="1"/>
    <col min="13" max="13" width="12.7265625" bestFit="1" customWidth="1"/>
    <col min="14" max="15" width="10.453125" bestFit="1" customWidth="1"/>
    <col min="16" max="16" width="9.453125" customWidth="1"/>
    <col min="17" max="17" width="16" bestFit="1" customWidth="1"/>
    <col min="18" max="18" width="7.1796875" bestFit="1" customWidth="1"/>
    <col min="19" max="19" width="7.54296875" bestFit="1" customWidth="1"/>
    <col min="20" max="20" width="5.26953125" bestFit="1" customWidth="1"/>
    <col min="21" max="21" width="12.1796875" bestFit="1" customWidth="1"/>
    <col min="22" max="22" width="19.1796875" bestFit="1" customWidth="1"/>
    <col min="23" max="23" width="13.7265625" bestFit="1" customWidth="1"/>
    <col min="24" max="24" width="11.7265625" bestFit="1" customWidth="1"/>
    <col min="25" max="25" width="6.26953125" bestFit="1" customWidth="1"/>
    <col min="26" max="26" width="9.7265625" bestFit="1" customWidth="1"/>
    <col min="27" max="27" width="6.81640625" bestFit="1" customWidth="1"/>
    <col min="28" max="28" width="11.1796875" bestFit="1" customWidth="1"/>
    <col min="29" max="29" width="20.54296875" bestFit="1" customWidth="1"/>
    <col min="30" max="30" width="11.81640625" bestFit="1" customWidth="1"/>
    <col min="31" max="32" width="10.26953125" customWidth="1"/>
    <col min="33" max="57" width="14.1796875" customWidth="1"/>
    <col min="58" max="58" width="7.81640625" bestFit="1" customWidth="1"/>
    <col min="60" max="63" width="10.54296875" customWidth="1"/>
    <col min="64" max="64" width="12.1796875" customWidth="1"/>
    <col min="65" max="65" width="11.81640625" customWidth="1"/>
    <col min="72" max="72" width="11" customWidth="1"/>
    <col min="80" max="80" width="9.7265625" customWidth="1"/>
  </cols>
  <sheetData>
    <row r="1" spans="1:22" ht="17.5" thickTop="1" x14ac:dyDescent="0.35">
      <c r="A1" s="415" t="str">
        <f>CONCATENATE("Emissions Analysis Form (",I18-5,"-",I18," TIP)")</f>
        <v>Emissions Analysis Form (2025-2030 TIP)</v>
      </c>
      <c r="B1" s="416"/>
      <c r="C1" s="416"/>
      <c r="D1" s="416"/>
      <c r="E1" s="416"/>
      <c r="F1" s="416"/>
      <c r="G1" s="416"/>
      <c r="H1" s="416"/>
      <c r="I1" s="416"/>
      <c r="J1" s="416"/>
      <c r="K1" s="416"/>
      <c r="L1" s="417"/>
    </row>
    <row r="2" spans="1:22" ht="15.5" thickBot="1" x14ac:dyDescent="0.35">
      <c r="A2" s="418" t="s">
        <v>99</v>
      </c>
      <c r="B2" s="419"/>
      <c r="C2" s="419"/>
      <c r="D2" s="419"/>
      <c r="E2" s="419"/>
      <c r="F2" s="419"/>
      <c r="G2" s="419"/>
      <c r="H2" s="419"/>
      <c r="I2" s="419"/>
      <c r="J2" s="419"/>
      <c r="K2" s="419"/>
      <c r="L2" s="420"/>
    </row>
    <row r="3" spans="1:22" ht="13.5" thickTop="1" x14ac:dyDescent="0.3">
      <c r="A3" s="27"/>
      <c r="B3" s="170"/>
      <c r="C3" s="28"/>
      <c r="D3" s="392"/>
      <c r="E3" s="392"/>
      <c r="F3" s="392"/>
      <c r="G3" s="392"/>
      <c r="H3" s="392"/>
      <c r="I3" s="392"/>
      <c r="J3" s="28"/>
      <c r="K3" s="28"/>
      <c r="L3" s="28"/>
    </row>
    <row r="4" spans="1:22" ht="17.5" x14ac:dyDescent="0.35">
      <c r="A4" s="424" t="s">
        <v>236</v>
      </c>
      <c r="B4" s="425"/>
      <c r="C4" s="425"/>
      <c r="D4" s="425"/>
      <c r="E4" s="425"/>
      <c r="F4" s="425"/>
      <c r="G4" s="425"/>
      <c r="H4" s="425"/>
      <c r="I4" s="425"/>
      <c r="J4" s="425"/>
      <c r="K4" s="425"/>
      <c r="L4" s="426"/>
    </row>
    <row r="5" spans="1:22" ht="13.5" thickBot="1" x14ac:dyDescent="0.35">
      <c r="A5" s="29" t="s">
        <v>30</v>
      </c>
      <c r="B5" s="27"/>
      <c r="C5" s="27"/>
      <c r="D5" s="27"/>
      <c r="E5" s="27"/>
      <c r="F5" s="27"/>
      <c r="G5" s="27"/>
      <c r="H5" s="27"/>
      <c r="I5" s="27"/>
      <c r="J5" s="27"/>
      <c r="K5" s="27"/>
      <c r="L5" s="27"/>
    </row>
    <row r="6" spans="1:22" x14ac:dyDescent="0.3">
      <c r="A6" s="30"/>
      <c r="B6" s="31"/>
      <c r="C6" s="31"/>
      <c r="D6" s="31"/>
      <c r="E6" s="31"/>
      <c r="F6" s="31"/>
      <c r="G6" s="31"/>
      <c r="H6" s="31"/>
      <c r="I6" s="31"/>
      <c r="J6" s="31"/>
      <c r="K6" s="31"/>
      <c r="L6" s="32"/>
    </row>
    <row r="7" spans="1:22" x14ac:dyDescent="0.3">
      <c r="A7" s="33" t="s">
        <v>103</v>
      </c>
      <c r="B7" s="27"/>
      <c r="C7" s="421" t="s">
        <v>204</v>
      </c>
      <c r="D7" s="422"/>
      <c r="E7" s="423"/>
      <c r="F7" s="27"/>
      <c r="G7" s="27" t="s">
        <v>6</v>
      </c>
      <c r="H7" s="27"/>
      <c r="I7" s="427" t="s">
        <v>206</v>
      </c>
      <c r="J7" s="428"/>
      <c r="K7" s="429"/>
      <c r="L7" s="34"/>
    </row>
    <row r="8" spans="1:22" x14ac:dyDescent="0.3">
      <c r="A8" s="33"/>
      <c r="B8" s="27"/>
      <c r="C8" s="27"/>
      <c r="D8" s="27"/>
      <c r="E8" s="27"/>
      <c r="F8" s="27"/>
      <c r="G8" s="27"/>
      <c r="H8" s="27"/>
      <c r="I8" s="27"/>
      <c r="J8" s="27"/>
      <c r="K8" s="27"/>
      <c r="L8" s="34"/>
    </row>
    <row r="9" spans="1:22" x14ac:dyDescent="0.3">
      <c r="A9" s="33" t="s">
        <v>403</v>
      </c>
      <c r="B9" s="27"/>
      <c r="C9" s="421" t="s">
        <v>205</v>
      </c>
      <c r="D9" s="422"/>
      <c r="E9" s="423"/>
      <c r="F9" s="27"/>
      <c r="G9" s="27" t="s">
        <v>7</v>
      </c>
      <c r="H9" s="27"/>
      <c r="I9" s="430" t="s">
        <v>207</v>
      </c>
      <c r="J9" s="460"/>
      <c r="K9" s="461"/>
      <c r="L9" s="34"/>
    </row>
    <row r="10" spans="1:22" ht="13.5" thickBot="1" x14ac:dyDescent="0.35">
      <c r="A10" s="277" t="s">
        <v>395</v>
      </c>
      <c r="B10" s="36"/>
      <c r="C10" s="36"/>
      <c r="D10" s="36"/>
      <c r="E10" s="36"/>
      <c r="F10" s="36"/>
      <c r="G10" s="36"/>
      <c r="H10" s="36"/>
      <c r="I10" s="36"/>
      <c r="J10" s="36"/>
      <c r="K10" s="36"/>
      <c r="L10" s="37"/>
    </row>
    <row r="11" spans="1:22" x14ac:dyDescent="0.3">
      <c r="A11" s="27"/>
      <c r="B11" s="27"/>
      <c r="C11" s="27"/>
      <c r="D11" s="27"/>
      <c r="E11" s="27"/>
      <c r="F11" s="27"/>
      <c r="G11" s="27"/>
      <c r="H11" s="27"/>
      <c r="I11" s="27"/>
      <c r="J11" s="27"/>
      <c r="K11" s="27"/>
      <c r="L11" s="27"/>
    </row>
    <row r="12" spans="1:22" ht="13.5" thickBot="1" x14ac:dyDescent="0.35">
      <c r="A12" s="29" t="s">
        <v>31</v>
      </c>
      <c r="B12" s="27"/>
      <c r="C12" s="27"/>
      <c r="D12" s="27"/>
      <c r="E12" s="27"/>
      <c r="F12" s="27"/>
      <c r="G12" s="27"/>
      <c r="H12" s="27"/>
      <c r="I12" s="27"/>
      <c r="J12" s="27"/>
      <c r="K12" s="27"/>
      <c r="L12" s="27"/>
    </row>
    <row r="13" spans="1:22" x14ac:dyDescent="0.3">
      <c r="A13" s="30"/>
      <c r="B13" s="31"/>
      <c r="C13" s="31"/>
      <c r="D13" s="31"/>
      <c r="E13" s="31"/>
      <c r="F13" s="31"/>
      <c r="G13" s="31"/>
      <c r="H13" s="31"/>
      <c r="I13" s="31"/>
      <c r="J13" s="31"/>
      <c r="K13" s="31"/>
      <c r="L13" s="32"/>
    </row>
    <row r="14" spans="1:22" x14ac:dyDescent="0.3">
      <c r="A14" s="33" t="s">
        <v>32</v>
      </c>
      <c r="B14" s="27"/>
      <c r="C14" s="396" t="s">
        <v>25</v>
      </c>
      <c r="D14" s="397"/>
      <c r="E14" s="398"/>
      <c r="F14" s="27"/>
      <c r="G14" s="27" t="s">
        <v>39</v>
      </c>
      <c r="H14" s="27"/>
      <c r="I14" s="421" t="s">
        <v>208</v>
      </c>
      <c r="J14" s="422"/>
      <c r="K14" s="423"/>
      <c r="L14" s="34"/>
    </row>
    <row r="15" spans="1:22" x14ac:dyDescent="0.3">
      <c r="A15" s="33"/>
      <c r="B15" s="27"/>
      <c r="C15" s="27"/>
      <c r="D15" s="27"/>
      <c r="E15" s="27"/>
      <c r="F15" s="27"/>
      <c r="G15" s="27"/>
      <c r="H15" s="27"/>
      <c r="I15" s="27"/>
      <c r="J15" s="27"/>
      <c r="K15" s="27"/>
      <c r="L15" s="34"/>
    </row>
    <row r="16" spans="1:22" ht="12.75" customHeight="1" x14ac:dyDescent="0.3">
      <c r="A16" s="33" t="s">
        <v>38</v>
      </c>
      <c r="B16" s="38" t="s">
        <v>69</v>
      </c>
      <c r="C16" s="421" t="s">
        <v>209</v>
      </c>
      <c r="D16" s="422"/>
      <c r="E16" s="423"/>
      <c r="F16" s="27"/>
      <c r="G16" s="27" t="s">
        <v>0</v>
      </c>
      <c r="H16" s="27"/>
      <c r="I16" s="361" t="s">
        <v>102</v>
      </c>
      <c r="J16" s="39"/>
      <c r="K16" s="27"/>
      <c r="L16" s="34"/>
      <c r="N16" s="378" t="s">
        <v>407</v>
      </c>
      <c r="O16" s="379"/>
      <c r="P16" s="379"/>
      <c r="Q16" s="379"/>
      <c r="R16" s="379"/>
      <c r="S16" s="379"/>
      <c r="T16" s="379"/>
      <c r="U16" s="379"/>
      <c r="V16" s="380"/>
    </row>
    <row r="17" spans="1:22" x14ac:dyDescent="0.3">
      <c r="A17" s="33"/>
      <c r="B17" s="38" t="s">
        <v>41</v>
      </c>
      <c r="C17" s="421" t="s">
        <v>210</v>
      </c>
      <c r="D17" s="422"/>
      <c r="E17" s="423"/>
      <c r="F17" s="27"/>
      <c r="G17" s="27"/>
      <c r="H17" s="27"/>
      <c r="I17" s="27"/>
      <c r="J17" s="27"/>
      <c r="K17" s="27"/>
      <c r="L17" s="34"/>
      <c r="N17" s="381"/>
      <c r="O17" s="382"/>
      <c r="P17" s="382"/>
      <c r="Q17" s="382"/>
      <c r="R17" s="382"/>
      <c r="S17" s="382"/>
      <c r="T17" s="382"/>
      <c r="U17" s="382"/>
      <c r="V17" s="383"/>
    </row>
    <row r="18" spans="1:22" x14ac:dyDescent="0.3">
      <c r="A18" s="33"/>
      <c r="B18" s="38" t="s">
        <v>42</v>
      </c>
      <c r="C18" s="421" t="s">
        <v>211</v>
      </c>
      <c r="D18" s="422"/>
      <c r="E18" s="423"/>
      <c r="F18" s="27"/>
      <c r="G18" s="27" t="s">
        <v>33</v>
      </c>
      <c r="H18" s="27"/>
      <c r="I18" s="40">
        <f>Funding_Year</f>
        <v>2030</v>
      </c>
      <c r="J18" s="27"/>
      <c r="K18" s="27"/>
      <c r="L18" s="34"/>
      <c r="N18" s="381"/>
      <c r="O18" s="382"/>
      <c r="P18" s="382"/>
      <c r="Q18" s="382"/>
      <c r="R18" s="382"/>
      <c r="S18" s="382"/>
      <c r="T18" s="382"/>
      <c r="U18" s="382"/>
      <c r="V18" s="383"/>
    </row>
    <row r="19" spans="1:22" x14ac:dyDescent="0.3">
      <c r="A19" s="33"/>
      <c r="B19" s="41"/>
      <c r="C19" s="27"/>
      <c r="D19" s="27"/>
      <c r="E19" s="27"/>
      <c r="F19" s="27"/>
      <c r="G19" s="27"/>
      <c r="H19" s="27"/>
      <c r="I19" s="27"/>
      <c r="J19" s="27"/>
      <c r="K19" s="27"/>
      <c r="L19" s="34"/>
      <c r="N19" s="381"/>
      <c r="O19" s="382"/>
      <c r="P19" s="382"/>
      <c r="Q19" s="382"/>
      <c r="R19" s="382"/>
      <c r="S19" s="382"/>
      <c r="T19" s="382"/>
      <c r="U19" s="382"/>
      <c r="V19" s="383"/>
    </row>
    <row r="20" spans="1:22" x14ac:dyDescent="0.3">
      <c r="A20" s="33" t="s">
        <v>77</v>
      </c>
      <c r="B20" s="41"/>
      <c r="C20" s="396" t="str">
        <f>C7&amp;" - "&amp;C14</f>
        <v>Your Agency - Bicycle</v>
      </c>
      <c r="D20" s="397"/>
      <c r="E20" s="398"/>
      <c r="F20" s="27"/>
      <c r="G20" s="27" t="s">
        <v>76</v>
      </c>
      <c r="H20" s="27"/>
      <c r="I20" s="396" t="str">
        <f>IF(I16="SL","Salt Lake",IF(I16="DA","Ogden-Layton",IF(I16="WE","Ogden-Layton","")))</f>
        <v>Salt Lake</v>
      </c>
      <c r="J20" s="397"/>
      <c r="K20" s="398"/>
      <c r="L20" s="34"/>
      <c r="N20" s="381"/>
      <c r="O20" s="382"/>
      <c r="P20" s="382"/>
      <c r="Q20" s="382"/>
      <c r="R20" s="382"/>
      <c r="S20" s="382"/>
      <c r="T20" s="382"/>
      <c r="U20" s="382"/>
      <c r="V20" s="383"/>
    </row>
    <row r="21" spans="1:22" x14ac:dyDescent="0.3">
      <c r="A21" s="33"/>
      <c r="B21" s="27"/>
      <c r="C21" s="27"/>
      <c r="D21" s="27"/>
      <c r="E21" s="27"/>
      <c r="F21" s="27"/>
      <c r="G21" s="27"/>
      <c r="H21" s="27"/>
      <c r="I21" s="27"/>
      <c r="J21" s="27"/>
      <c r="K21" s="27"/>
      <c r="L21" s="34"/>
      <c r="N21" s="381"/>
      <c r="O21" s="382"/>
      <c r="P21" s="382"/>
      <c r="Q21" s="382"/>
      <c r="R21" s="382"/>
      <c r="S21" s="382"/>
      <c r="T21" s="382"/>
      <c r="U21" s="382"/>
      <c r="V21" s="383"/>
    </row>
    <row r="22" spans="1:22" ht="111.65" customHeight="1" x14ac:dyDescent="0.3">
      <c r="A22" s="388" t="s">
        <v>214</v>
      </c>
      <c r="B22" s="389"/>
      <c r="C22" s="399" t="s">
        <v>1484</v>
      </c>
      <c r="D22" s="400"/>
      <c r="E22" s="400"/>
      <c r="F22" s="400"/>
      <c r="G22" s="400"/>
      <c r="H22" s="400"/>
      <c r="I22" s="400"/>
      <c r="J22" s="400"/>
      <c r="K22" s="401"/>
      <c r="L22" s="42"/>
      <c r="N22" s="381"/>
      <c r="O22" s="382"/>
      <c r="P22" s="382"/>
      <c r="Q22" s="382"/>
      <c r="R22" s="382"/>
      <c r="S22" s="382"/>
      <c r="T22" s="382"/>
      <c r="U22" s="382"/>
      <c r="V22" s="383"/>
    </row>
    <row r="23" spans="1:22" ht="13.5" thickBot="1" x14ac:dyDescent="0.35">
      <c r="A23" s="35"/>
      <c r="B23" s="36"/>
      <c r="C23" s="36"/>
      <c r="D23" s="36"/>
      <c r="E23" s="36"/>
      <c r="F23" s="36"/>
      <c r="G23" s="36"/>
      <c r="H23" s="36"/>
      <c r="I23" s="36"/>
      <c r="J23" s="36"/>
      <c r="K23" s="36"/>
      <c r="L23" s="37"/>
      <c r="N23" s="384"/>
      <c r="O23" s="385"/>
      <c r="P23" s="385"/>
      <c r="Q23" s="385"/>
      <c r="R23" s="385"/>
      <c r="S23" s="385"/>
      <c r="T23" s="385"/>
      <c r="U23" s="385"/>
      <c r="V23" s="386"/>
    </row>
    <row r="24" spans="1:22" ht="13.5" thickBot="1" x14ac:dyDescent="0.35">
      <c r="A24" s="27"/>
      <c r="B24" s="27"/>
      <c r="C24" s="27"/>
      <c r="D24" s="27"/>
      <c r="E24" s="27"/>
      <c r="F24" s="27"/>
      <c r="G24" s="27"/>
      <c r="H24" s="27"/>
      <c r="I24" s="27"/>
      <c r="J24" s="27"/>
      <c r="K24" s="27"/>
      <c r="L24" s="27"/>
    </row>
    <row r="25" spans="1:22" ht="27.65" customHeight="1" thickTop="1" thickBot="1" x14ac:dyDescent="0.4">
      <c r="A25" s="29" t="s">
        <v>399</v>
      </c>
      <c r="B25" s="27"/>
      <c r="D25" s="463" t="s">
        <v>228</v>
      </c>
      <c r="E25" s="464"/>
      <c r="F25" s="464"/>
      <c r="G25" s="464"/>
      <c r="H25" s="464"/>
      <c r="I25" s="464"/>
      <c r="J25" s="464"/>
      <c r="K25" s="465"/>
      <c r="L25" s="27"/>
    </row>
    <row r="26" spans="1:22" x14ac:dyDescent="0.3">
      <c r="A26" s="30"/>
      <c r="B26" s="31"/>
      <c r="C26" s="31"/>
      <c r="D26" s="31"/>
      <c r="E26" s="31"/>
      <c r="F26" s="31"/>
      <c r="G26" s="31"/>
      <c r="H26" s="31"/>
      <c r="I26" s="31"/>
      <c r="J26" s="31"/>
      <c r="K26" s="31"/>
      <c r="L26" s="32"/>
    </row>
    <row r="27" spans="1:22" x14ac:dyDescent="0.3">
      <c r="A27" s="33" t="s">
        <v>8</v>
      </c>
      <c r="B27" s="27"/>
      <c r="C27" s="27"/>
      <c r="D27" s="27"/>
      <c r="E27" s="361">
        <v>180</v>
      </c>
      <c r="F27" s="80" t="s">
        <v>412</v>
      </c>
      <c r="G27" s="27"/>
      <c r="H27" s="27"/>
      <c r="I27" s="72"/>
      <c r="J27" s="72"/>
      <c r="K27" s="367">
        <v>0</v>
      </c>
      <c r="L27" s="34"/>
    </row>
    <row r="28" spans="1:22" ht="13.5" x14ac:dyDescent="0.35">
      <c r="A28" s="43" t="s">
        <v>45</v>
      </c>
      <c r="B28" s="27"/>
      <c r="C28" s="27"/>
      <c r="D28" s="27"/>
      <c r="E28" s="27"/>
      <c r="F28" s="101" t="s">
        <v>413</v>
      </c>
      <c r="G28" s="27"/>
      <c r="H28" s="27"/>
      <c r="I28" s="75"/>
      <c r="J28" s="75"/>
      <c r="K28" s="75"/>
      <c r="L28" s="34"/>
    </row>
    <row r="29" spans="1:22" x14ac:dyDescent="0.3">
      <c r="A29" s="43"/>
      <c r="B29" s="27"/>
      <c r="C29" s="27"/>
      <c r="D29" s="27"/>
      <c r="E29" s="27"/>
      <c r="F29" s="27"/>
      <c r="G29" s="39"/>
      <c r="H29" s="27"/>
      <c r="I29" s="75"/>
      <c r="J29" s="75"/>
      <c r="K29" s="75"/>
      <c r="L29" s="34"/>
    </row>
    <row r="30" spans="1:22" x14ac:dyDescent="0.3">
      <c r="A30" s="33" t="s">
        <v>34</v>
      </c>
      <c r="B30" s="27"/>
      <c r="C30" s="27"/>
      <c r="D30" s="27"/>
      <c r="E30" s="361">
        <v>1.2</v>
      </c>
      <c r="F30" s="81" t="s">
        <v>169</v>
      </c>
      <c r="G30" s="27"/>
      <c r="H30" s="27"/>
      <c r="I30" s="27"/>
      <c r="J30" s="27"/>
      <c r="K30" s="367">
        <v>10000</v>
      </c>
      <c r="L30" s="34"/>
    </row>
    <row r="31" spans="1:22" ht="13.15" customHeight="1" x14ac:dyDescent="0.3">
      <c r="A31" s="43" t="s">
        <v>35</v>
      </c>
      <c r="B31" s="27"/>
      <c r="C31" s="27"/>
      <c r="D31" s="27"/>
      <c r="E31" s="67"/>
      <c r="F31" s="39" t="s">
        <v>414</v>
      </c>
      <c r="G31" s="39"/>
      <c r="H31" s="39"/>
      <c r="I31" s="39"/>
      <c r="J31" s="39"/>
      <c r="K31" s="39"/>
      <c r="L31" s="34"/>
    </row>
    <row r="32" spans="1:22" x14ac:dyDescent="0.3">
      <c r="A32" s="33"/>
      <c r="B32" s="27"/>
      <c r="C32" s="27"/>
      <c r="D32" s="27"/>
      <c r="E32" s="27"/>
      <c r="F32" s="39"/>
      <c r="G32" s="467" t="s">
        <v>411</v>
      </c>
      <c r="H32" s="468"/>
      <c r="I32" s="468"/>
      <c r="J32" s="468"/>
      <c r="K32" s="469"/>
      <c r="L32" s="34"/>
    </row>
    <row r="33" spans="1:12" ht="12.65" customHeight="1" x14ac:dyDescent="0.3">
      <c r="A33" s="33" t="s">
        <v>36</v>
      </c>
      <c r="B33" s="27"/>
      <c r="C33" s="27"/>
      <c r="D33" s="27"/>
      <c r="E33" s="45" t="s">
        <v>29</v>
      </c>
      <c r="F33" s="27"/>
      <c r="G33" s="470"/>
      <c r="H33" s="471"/>
      <c r="I33" s="471"/>
      <c r="J33" s="471"/>
      <c r="K33" s="472"/>
      <c r="L33" s="34"/>
    </row>
    <row r="34" spans="1:12" ht="12.75" customHeight="1" x14ac:dyDescent="0.3">
      <c r="A34" s="43" t="s">
        <v>46</v>
      </c>
      <c r="B34" s="27"/>
      <c r="C34" s="27"/>
      <c r="D34" s="27"/>
      <c r="E34" s="27"/>
      <c r="F34" s="27"/>
      <c r="L34" s="34"/>
    </row>
    <row r="35" spans="1:12" ht="12.75" customHeight="1" x14ac:dyDescent="0.3">
      <c r="A35" s="43"/>
      <c r="B35" s="27"/>
      <c r="C35" s="27"/>
      <c r="D35" s="27"/>
      <c r="E35" s="27"/>
      <c r="F35" s="27"/>
      <c r="G35" s="41" t="s">
        <v>138</v>
      </c>
      <c r="H35" s="75"/>
      <c r="I35" s="75"/>
      <c r="J35" s="75"/>
      <c r="K35" s="361">
        <v>10</v>
      </c>
      <c r="L35" s="34"/>
    </row>
    <row r="36" spans="1:12" x14ac:dyDescent="0.3">
      <c r="A36" s="33" t="s">
        <v>351</v>
      </c>
      <c r="B36" s="27"/>
      <c r="C36" s="27"/>
      <c r="D36" s="27"/>
      <c r="E36" s="361">
        <v>10</v>
      </c>
      <c r="F36" s="27"/>
      <c r="L36" s="34"/>
    </row>
    <row r="37" spans="1:12" x14ac:dyDescent="0.3">
      <c r="A37" s="43" t="s">
        <v>358</v>
      </c>
      <c r="B37" s="27"/>
      <c r="C37" s="27"/>
      <c r="D37" s="27"/>
      <c r="E37" s="27"/>
      <c r="F37" s="27"/>
      <c r="G37" s="41" t="s">
        <v>416</v>
      </c>
      <c r="K37" s="295">
        <f>IF(AND(K27&gt;0,K30&gt;0),"Enter '0' Above",IF(K27&gt;0,K27*K35,K30*0.24*0.005*K35))</f>
        <v>120</v>
      </c>
      <c r="L37" s="34"/>
    </row>
    <row r="38" spans="1:12" x14ac:dyDescent="0.3">
      <c r="A38" s="33"/>
      <c r="B38" s="27"/>
      <c r="C38" s="27"/>
      <c r="D38" s="27"/>
      <c r="F38" s="27"/>
      <c r="L38" s="34"/>
    </row>
    <row r="39" spans="1:12" x14ac:dyDescent="0.3">
      <c r="A39" s="33" t="s">
        <v>397</v>
      </c>
      <c r="B39" s="27"/>
      <c r="C39" s="27"/>
      <c r="D39" s="27"/>
      <c r="E39" s="390">
        <v>1</v>
      </c>
      <c r="F39" s="391"/>
      <c r="G39" s="375"/>
      <c r="H39" s="375"/>
      <c r="I39" s="375"/>
      <c r="J39" s="375"/>
      <c r="K39" s="375"/>
      <c r="L39" s="34"/>
    </row>
    <row r="40" spans="1:12" x14ac:dyDescent="0.3">
      <c r="A40" s="278" t="s">
        <v>81</v>
      </c>
      <c r="B40" s="27"/>
      <c r="C40" s="27"/>
      <c r="D40" s="27"/>
      <c r="E40" s="27"/>
      <c r="F40" s="27"/>
      <c r="G40" s="375"/>
      <c r="H40" s="375"/>
      <c r="I40" s="375"/>
      <c r="J40" s="375"/>
      <c r="K40" s="375"/>
      <c r="L40" s="208"/>
    </row>
    <row r="41" spans="1:12" x14ac:dyDescent="0.3">
      <c r="A41" s="33" t="s">
        <v>37</v>
      </c>
      <c r="B41" s="27"/>
      <c r="C41" s="27"/>
      <c r="D41" s="27"/>
      <c r="E41" s="390">
        <f>0.9323*E39</f>
        <v>0.93230000000000002</v>
      </c>
      <c r="F41" s="391"/>
      <c r="G41" s="27"/>
      <c r="H41" s="27" t="s">
        <v>396</v>
      </c>
      <c r="I41" s="27"/>
      <c r="J41" s="390">
        <f>0.0677*E39</f>
        <v>6.7699999999999996E-2</v>
      </c>
      <c r="K41" s="391"/>
      <c r="L41" s="376"/>
    </row>
    <row r="42" spans="1:12" x14ac:dyDescent="0.3">
      <c r="A42" s="377" t="s">
        <v>1485</v>
      </c>
      <c r="H42" s="377" t="s">
        <v>409</v>
      </c>
      <c r="L42" s="376"/>
    </row>
    <row r="43" spans="1:12" x14ac:dyDescent="0.3">
      <c r="A43" s="278"/>
      <c r="B43" s="27"/>
      <c r="C43" s="27"/>
      <c r="D43" s="27"/>
      <c r="E43" s="27"/>
      <c r="F43" s="27"/>
      <c r="G43" s="375"/>
      <c r="H43" s="375"/>
      <c r="I43" s="375"/>
      <c r="J43" s="375"/>
      <c r="K43" s="375"/>
      <c r="L43" s="376"/>
    </row>
    <row r="44" spans="1:12" x14ac:dyDescent="0.3">
      <c r="A44" s="388" t="s">
        <v>401</v>
      </c>
      <c r="B44" s="431"/>
      <c r="C44" s="431"/>
      <c r="D44" s="431"/>
      <c r="E44" s="431"/>
      <c r="F44" s="431"/>
      <c r="G44" s="431"/>
      <c r="H44" s="431"/>
      <c r="I44" s="431"/>
      <c r="J44" s="27"/>
      <c r="K44" s="361" t="s">
        <v>398</v>
      </c>
      <c r="L44" s="34"/>
    </row>
    <row r="45" spans="1:12" x14ac:dyDescent="0.3">
      <c r="A45" s="388"/>
      <c r="B45" s="431"/>
      <c r="C45" s="431"/>
      <c r="D45" s="431"/>
      <c r="E45" s="431"/>
      <c r="F45" s="431"/>
      <c r="G45" s="431"/>
      <c r="H45" s="431"/>
      <c r="I45" s="431"/>
      <c r="J45" s="27"/>
      <c r="K45" s="27"/>
      <c r="L45" s="34"/>
    </row>
    <row r="46" spans="1:12" x14ac:dyDescent="0.3">
      <c r="A46" s="276"/>
      <c r="B46" s="279"/>
      <c r="C46" s="279"/>
      <c r="D46" s="279"/>
      <c r="E46" s="279"/>
      <c r="F46" s="279"/>
      <c r="G46" s="279"/>
      <c r="H46" s="279"/>
      <c r="I46" s="279"/>
      <c r="J46" s="27"/>
      <c r="K46" s="27"/>
      <c r="L46" s="34"/>
    </row>
    <row r="47" spans="1:12" x14ac:dyDescent="0.3">
      <c r="A47" s="432" t="s">
        <v>410</v>
      </c>
      <c r="B47" s="433"/>
      <c r="C47" s="433"/>
      <c r="D47" s="433"/>
      <c r="E47" s="433"/>
      <c r="F47" s="433"/>
      <c r="G47" s="436" t="s">
        <v>402</v>
      </c>
      <c r="H47" s="436"/>
      <c r="I47" s="437"/>
      <c r="J47" s="390">
        <v>0</v>
      </c>
      <c r="K47" s="391"/>
      <c r="L47" s="208"/>
    </row>
    <row r="48" spans="1:12" ht="13.5" thickBot="1" x14ac:dyDescent="0.35">
      <c r="A48" s="434"/>
      <c r="B48" s="435"/>
      <c r="C48" s="435"/>
      <c r="D48" s="435"/>
      <c r="E48" s="435"/>
      <c r="F48" s="435"/>
      <c r="G48" s="282"/>
      <c r="H48" s="282"/>
      <c r="I48" s="280"/>
      <c r="J48" s="280"/>
      <c r="K48" s="280"/>
      <c r="L48" s="281"/>
    </row>
    <row r="50" spans="1:12" ht="13.5" thickBot="1" x14ac:dyDescent="0.35">
      <c r="A50" s="29" t="s">
        <v>63</v>
      </c>
      <c r="B50" s="27"/>
      <c r="C50" s="27"/>
      <c r="D50" s="27"/>
      <c r="E50" s="27"/>
      <c r="F50" s="27"/>
      <c r="G50" s="27"/>
      <c r="H50" s="27"/>
      <c r="I50" s="27"/>
      <c r="J50" s="27"/>
      <c r="K50" s="27"/>
      <c r="L50" s="27"/>
    </row>
    <row r="51" spans="1:12" x14ac:dyDescent="0.3">
      <c r="A51" s="46"/>
      <c r="B51" s="47"/>
      <c r="C51" s="47"/>
      <c r="D51" s="47"/>
      <c r="E51" s="47"/>
      <c r="F51" s="47"/>
      <c r="G51" s="47"/>
      <c r="H51" s="47"/>
      <c r="I51" s="47"/>
      <c r="J51" s="47"/>
      <c r="K51" s="47"/>
      <c r="L51" s="48"/>
    </row>
    <row r="52" spans="1:12" ht="13.5" thickBot="1" x14ac:dyDescent="0.35">
      <c r="A52" s="49" t="s">
        <v>66</v>
      </c>
      <c r="B52" s="50"/>
      <c r="C52" s="51" t="s">
        <v>74</v>
      </c>
      <c r="D52" s="51" t="s">
        <v>116</v>
      </c>
      <c r="E52" s="51" t="s">
        <v>67</v>
      </c>
      <c r="F52" s="50"/>
      <c r="G52" s="50" t="s">
        <v>65</v>
      </c>
      <c r="H52" s="50"/>
      <c r="I52" s="50"/>
      <c r="J52" s="51" t="s">
        <v>68</v>
      </c>
      <c r="K52" s="51" t="s">
        <v>114</v>
      </c>
      <c r="L52" s="52"/>
    </row>
    <row r="53" spans="1:12" x14ac:dyDescent="0.3">
      <c r="A53" s="326" t="s">
        <v>172</v>
      </c>
      <c r="B53" s="327"/>
      <c r="C53" s="339">
        <f>T70</f>
        <v>6.509904657534246E-4</v>
      </c>
      <c r="D53" s="340">
        <f t="shared" ref="D53:D59" si="0">C53*365</f>
        <v>0.23761151999999996</v>
      </c>
      <c r="E53" s="341">
        <f t="shared" ref="E53:E59" si="1">C53*1000/453.5/2000*365</f>
        <v>2.6197521499448734E-4</v>
      </c>
      <c r="F53" s="50"/>
      <c r="G53" s="56" t="s">
        <v>202</v>
      </c>
      <c r="H53" s="50"/>
      <c r="I53" s="50"/>
      <c r="J53" s="69">
        <f>C70</f>
        <v>0</v>
      </c>
      <c r="K53" s="70">
        <f>J53*365</f>
        <v>0</v>
      </c>
      <c r="L53" s="52"/>
    </row>
    <row r="54" spans="1:12" ht="13.5" thickBot="1" x14ac:dyDescent="0.35">
      <c r="A54" s="331" t="s">
        <v>1477</v>
      </c>
      <c r="B54" s="332"/>
      <c r="C54" s="353">
        <f>O70</f>
        <v>13.165816860493148</v>
      </c>
      <c r="D54" s="353">
        <f>C54*365</f>
        <v>4805.5231540799987</v>
      </c>
      <c r="E54" s="354">
        <f t="shared" si="1"/>
        <v>5.2982614708710027</v>
      </c>
      <c r="F54" s="50"/>
      <c r="G54" s="56" t="s">
        <v>201</v>
      </c>
      <c r="H54" s="50"/>
      <c r="I54" s="50"/>
      <c r="J54" s="69">
        <f>D70</f>
        <v>49.315068493150683</v>
      </c>
      <c r="K54" s="70">
        <f>J54*365</f>
        <v>18000</v>
      </c>
      <c r="L54" s="52"/>
    </row>
    <row r="55" spans="1:12" x14ac:dyDescent="0.3">
      <c r="A55" s="53" t="s">
        <v>22</v>
      </c>
      <c r="B55" s="50"/>
      <c r="C55" s="54">
        <f>P70</f>
        <v>0.13922655189041097</v>
      </c>
      <c r="D55" s="55">
        <f t="shared" si="0"/>
        <v>50.817691440000004</v>
      </c>
      <c r="E55" s="55">
        <f t="shared" si="1"/>
        <v>5.6028325733186335E-2</v>
      </c>
      <c r="F55" s="50"/>
      <c r="G55" s="56" t="s">
        <v>320</v>
      </c>
      <c r="H55" s="50"/>
      <c r="I55" s="50"/>
      <c r="J55" s="183">
        <f>J53*0.218</f>
        <v>0</v>
      </c>
      <c r="K55" s="184">
        <f>K53*0.218</f>
        <v>0</v>
      </c>
      <c r="L55" s="52"/>
    </row>
    <row r="56" spans="1:12" x14ac:dyDescent="0.3">
      <c r="A56" s="53" t="s">
        <v>100</v>
      </c>
      <c r="B56" s="50"/>
      <c r="C56" s="54">
        <f>Q70</f>
        <v>3.6361696438356162E-3</v>
      </c>
      <c r="D56" s="55">
        <f t="shared" si="0"/>
        <v>1.3272019199999998</v>
      </c>
      <c r="E56" s="55">
        <f t="shared" si="1"/>
        <v>1.4632876736493934E-3</v>
      </c>
      <c r="F56" s="50"/>
      <c r="G56" s="182" t="s">
        <v>386</v>
      </c>
      <c r="H56" s="50"/>
      <c r="I56" s="50"/>
      <c r="J56" s="50"/>
      <c r="K56" s="50"/>
      <c r="L56" s="52"/>
    </row>
    <row r="57" spans="1:12" x14ac:dyDescent="0.3">
      <c r="A57" s="53" t="s">
        <v>21</v>
      </c>
      <c r="B57" s="50"/>
      <c r="C57" s="54">
        <f>R70</f>
        <v>8.719635945205478E-3</v>
      </c>
      <c r="D57" s="55">
        <f t="shared" si="0"/>
        <v>3.1826671199999996</v>
      </c>
      <c r="E57" s="55">
        <f t="shared" si="1"/>
        <v>3.5090045424476294E-3</v>
      </c>
      <c r="F57" s="50"/>
      <c r="G57" s="50"/>
      <c r="H57" s="50"/>
      <c r="I57" s="50"/>
      <c r="J57" s="50"/>
      <c r="K57" s="50"/>
      <c r="L57" s="52"/>
    </row>
    <row r="58" spans="1:12" ht="13.5" thickBot="1" x14ac:dyDescent="0.35">
      <c r="A58" s="53" t="s">
        <v>20</v>
      </c>
      <c r="B58" s="50"/>
      <c r="C58" s="54">
        <f>S70</f>
        <v>2.1673361095890411E-3</v>
      </c>
      <c r="D58" s="55">
        <f t="shared" si="0"/>
        <v>0.79107768000000001</v>
      </c>
      <c r="E58" s="55">
        <f t="shared" si="1"/>
        <v>8.7219148842337382E-4</v>
      </c>
      <c r="F58" s="50"/>
      <c r="G58" s="50"/>
      <c r="H58" s="50"/>
      <c r="I58" s="50"/>
      <c r="J58" s="50"/>
      <c r="K58" s="50"/>
      <c r="L58" s="52"/>
    </row>
    <row r="59" spans="1:12" ht="13.5" thickBot="1" x14ac:dyDescent="0.35">
      <c r="A59" s="59" t="s">
        <v>62</v>
      </c>
      <c r="B59" s="50"/>
      <c r="C59" s="60">
        <f>B70</f>
        <v>0.15374969358904111</v>
      </c>
      <c r="D59" s="61">
        <f t="shared" si="0"/>
        <v>56.118638160000003</v>
      </c>
      <c r="E59" s="60">
        <f t="shared" si="1"/>
        <v>6.1872809437706733E-2</v>
      </c>
      <c r="F59" s="50"/>
      <c r="G59" s="50"/>
      <c r="H59" s="50" t="s">
        <v>73</v>
      </c>
      <c r="I59" s="50"/>
      <c r="J59" s="50"/>
      <c r="K59" s="89">
        <f>E70</f>
        <v>561186.38159999996</v>
      </c>
      <c r="L59" s="52"/>
    </row>
    <row r="60" spans="1:12" ht="13.5" thickBot="1" x14ac:dyDescent="0.35">
      <c r="A60" s="62" t="s">
        <v>75</v>
      </c>
      <c r="B60" s="63"/>
      <c r="C60" s="63"/>
      <c r="D60" s="63"/>
      <c r="E60" s="63"/>
      <c r="F60" s="63"/>
      <c r="G60" s="64" t="s">
        <v>167</v>
      </c>
      <c r="H60" s="64"/>
      <c r="I60" s="63"/>
      <c r="J60" s="63"/>
      <c r="K60" s="63"/>
      <c r="L60" s="65"/>
    </row>
    <row r="67" spans="1:80" x14ac:dyDescent="0.3">
      <c r="AJ67" s="159" t="str">
        <f t="shared" ref="AJ67:BM67" si="2">"Rates "&amp;Funding_Year</f>
        <v>Rates 2030</v>
      </c>
      <c r="AK67" s="159" t="str">
        <f t="shared" si="2"/>
        <v>Rates 2030</v>
      </c>
      <c r="AL67" s="159" t="str">
        <f t="shared" si="2"/>
        <v>Rates 2030</v>
      </c>
      <c r="AM67" s="159" t="str">
        <f t="shared" si="2"/>
        <v>Rates 2030</v>
      </c>
      <c r="AN67" s="159" t="str">
        <f t="shared" si="2"/>
        <v>Rates 2030</v>
      </c>
      <c r="AO67" s="159" t="str">
        <f t="shared" si="2"/>
        <v>Rates 2030</v>
      </c>
      <c r="AP67" s="167" t="str">
        <f t="shared" si="2"/>
        <v>Rates 2030</v>
      </c>
      <c r="AQ67" s="167" t="str">
        <f t="shared" si="2"/>
        <v>Rates 2030</v>
      </c>
      <c r="AR67" s="167" t="str">
        <f t="shared" si="2"/>
        <v>Rates 2030</v>
      </c>
      <c r="AS67" s="167" t="str">
        <f t="shared" si="2"/>
        <v>Rates 2030</v>
      </c>
      <c r="AT67" s="167" t="str">
        <f t="shared" si="2"/>
        <v>Rates 2030</v>
      </c>
      <c r="AU67" s="167" t="str">
        <f t="shared" si="2"/>
        <v>Rates 2030</v>
      </c>
      <c r="AV67" s="161" t="str">
        <f t="shared" si="2"/>
        <v>Rates 2030</v>
      </c>
      <c r="AW67" s="161" t="str">
        <f t="shared" si="2"/>
        <v>Rates 2030</v>
      </c>
      <c r="AX67" s="161" t="str">
        <f t="shared" si="2"/>
        <v>Rates 2030</v>
      </c>
      <c r="AY67" s="161" t="str">
        <f t="shared" si="2"/>
        <v>Rates 2030</v>
      </c>
      <c r="AZ67" s="161" t="str">
        <f t="shared" si="2"/>
        <v>Rates 2030</v>
      </c>
      <c r="BA67" s="161" t="str">
        <f t="shared" si="2"/>
        <v>Rates 2030</v>
      </c>
      <c r="BB67" s="163" t="str">
        <f t="shared" si="2"/>
        <v>Rates 2030</v>
      </c>
      <c r="BC67" s="163" t="str">
        <f t="shared" si="2"/>
        <v>Rates 2030</v>
      </c>
      <c r="BD67" s="163" t="str">
        <f t="shared" si="2"/>
        <v>Rates 2030</v>
      </c>
      <c r="BE67" s="163" t="str">
        <f t="shared" si="2"/>
        <v>Rates 2030</v>
      </c>
      <c r="BF67" s="163" t="str">
        <f t="shared" si="2"/>
        <v>Rates 2030</v>
      </c>
      <c r="BG67" s="163" t="str">
        <f t="shared" si="2"/>
        <v>Rates 2030</v>
      </c>
      <c r="BH67" s="165" t="str">
        <f t="shared" si="2"/>
        <v>Rates 2030</v>
      </c>
      <c r="BI67" s="165" t="str">
        <f t="shared" si="2"/>
        <v>Rates 2030</v>
      </c>
      <c r="BJ67" s="165" t="str">
        <f t="shared" si="2"/>
        <v>Rates 2030</v>
      </c>
      <c r="BK67" s="165" t="str">
        <f t="shared" si="2"/>
        <v>Rates 2030</v>
      </c>
      <c r="BL67" s="165" t="str">
        <f t="shared" si="2"/>
        <v>Rates 2030</v>
      </c>
      <c r="BM67" s="165" t="str">
        <f t="shared" si="2"/>
        <v>Rates 2030</v>
      </c>
    </row>
    <row r="68" spans="1:80" x14ac:dyDescent="0.3">
      <c r="AI68" s="176" t="s">
        <v>279</v>
      </c>
      <c r="AJ68" s="176">
        <v>90</v>
      </c>
      <c r="AK68">
        <v>2</v>
      </c>
      <c r="AL68">
        <v>3</v>
      </c>
      <c r="AM68">
        <v>87</v>
      </c>
      <c r="AN68">
        <v>100</v>
      </c>
      <c r="AO68">
        <v>110</v>
      </c>
      <c r="AP68">
        <v>90</v>
      </c>
      <c r="AQ68">
        <v>2</v>
      </c>
      <c r="AR68">
        <v>3</v>
      </c>
      <c r="AS68">
        <v>87</v>
      </c>
      <c r="AT68">
        <v>100</v>
      </c>
      <c r="AU68">
        <v>110</v>
      </c>
      <c r="AV68">
        <v>90</v>
      </c>
      <c r="AW68">
        <v>2</v>
      </c>
      <c r="AX68">
        <v>3</v>
      </c>
      <c r="AY68">
        <v>87</v>
      </c>
      <c r="AZ68">
        <v>100</v>
      </c>
      <c r="BA68">
        <v>110</v>
      </c>
      <c r="BB68">
        <v>90</v>
      </c>
      <c r="BC68">
        <v>2</v>
      </c>
      <c r="BD68">
        <v>3</v>
      </c>
      <c r="BE68">
        <v>87</v>
      </c>
      <c r="BF68">
        <v>100</v>
      </c>
      <c r="BG68">
        <v>110</v>
      </c>
      <c r="BH68">
        <v>90</v>
      </c>
      <c r="BI68">
        <v>2</v>
      </c>
      <c r="BJ68">
        <v>3</v>
      </c>
      <c r="BK68">
        <v>87</v>
      </c>
      <c r="BL68">
        <v>100</v>
      </c>
      <c r="BM68">
        <v>110</v>
      </c>
    </row>
    <row r="69" spans="1:80" ht="39" x14ac:dyDescent="0.3">
      <c r="A69" s="8" t="s">
        <v>78</v>
      </c>
      <c r="B69" s="13" t="s">
        <v>104</v>
      </c>
      <c r="C69" s="13" t="s">
        <v>105</v>
      </c>
      <c r="D69" s="14" t="s">
        <v>79</v>
      </c>
      <c r="E69" s="13" t="s">
        <v>72</v>
      </c>
      <c r="F69" s="17" t="s">
        <v>426</v>
      </c>
      <c r="G69" s="17" t="s">
        <v>427</v>
      </c>
      <c r="H69" s="17" t="s">
        <v>428</v>
      </c>
      <c r="I69" s="17" t="s">
        <v>220</v>
      </c>
      <c r="J69" s="17" t="s">
        <v>118</v>
      </c>
      <c r="K69" s="17" t="s">
        <v>122</v>
      </c>
      <c r="L69" s="17" t="s">
        <v>119</v>
      </c>
      <c r="M69" s="17" t="s">
        <v>123</v>
      </c>
      <c r="N69" s="17" t="s">
        <v>121</v>
      </c>
      <c r="O69" s="13" t="s">
        <v>1477</v>
      </c>
      <c r="P69" s="13" t="s">
        <v>22</v>
      </c>
      <c r="Q69" s="13" t="s">
        <v>203</v>
      </c>
      <c r="R69" s="13" t="s">
        <v>21</v>
      </c>
      <c r="S69" s="13" t="s">
        <v>20</v>
      </c>
      <c r="T69" s="13" t="s">
        <v>172</v>
      </c>
      <c r="U69" s="15" t="s">
        <v>23</v>
      </c>
      <c r="V69" s="9" t="s">
        <v>8</v>
      </c>
      <c r="W69" s="9" t="s">
        <v>9</v>
      </c>
      <c r="X69" s="9" t="s">
        <v>10</v>
      </c>
      <c r="Y69" s="9" t="s">
        <v>11</v>
      </c>
      <c r="Z69" s="9" t="s">
        <v>12</v>
      </c>
      <c r="AA69" s="9" t="s">
        <v>13</v>
      </c>
      <c r="AB69" s="9" t="s">
        <v>14</v>
      </c>
      <c r="AC69" s="9" t="s">
        <v>15</v>
      </c>
      <c r="AD69" s="9" t="s">
        <v>16</v>
      </c>
      <c r="AE69" s="9" t="s">
        <v>85</v>
      </c>
      <c r="AF69" s="9" t="s">
        <v>17</v>
      </c>
      <c r="AG69" s="9" t="s">
        <v>18</v>
      </c>
      <c r="AH69" s="9" t="s">
        <v>19</v>
      </c>
      <c r="AI69" s="90" t="s">
        <v>117</v>
      </c>
      <c r="AJ69" s="85" t="s">
        <v>1478</v>
      </c>
      <c r="AK69" s="85" t="s">
        <v>109</v>
      </c>
      <c r="AL69" s="85" t="s">
        <v>108</v>
      </c>
      <c r="AM69" s="85" t="s">
        <v>107</v>
      </c>
      <c r="AN69" s="85" t="s">
        <v>106</v>
      </c>
      <c r="AO69" s="85" t="s">
        <v>195</v>
      </c>
      <c r="AP69" s="87" t="s">
        <v>1479</v>
      </c>
      <c r="AQ69" s="87" t="s">
        <v>113</v>
      </c>
      <c r="AR69" s="87" t="s">
        <v>112</v>
      </c>
      <c r="AS69" s="87" t="s">
        <v>111</v>
      </c>
      <c r="AT69" s="87" t="s">
        <v>110</v>
      </c>
      <c r="AU69" s="87" t="s">
        <v>196</v>
      </c>
      <c r="AV69" s="86" t="s">
        <v>1480</v>
      </c>
      <c r="AW69" s="86" t="s">
        <v>183</v>
      </c>
      <c r="AX69" s="86" t="s">
        <v>184</v>
      </c>
      <c r="AY69" s="86" t="s">
        <v>185</v>
      </c>
      <c r="AZ69" s="86" t="s">
        <v>186</v>
      </c>
      <c r="BA69" s="86" t="s">
        <v>197</v>
      </c>
      <c r="BB69" s="88" t="s">
        <v>1481</v>
      </c>
      <c r="BC69" s="88" t="s">
        <v>187</v>
      </c>
      <c r="BD69" s="88" t="s">
        <v>188</v>
      </c>
      <c r="BE69" s="88" t="s">
        <v>189</v>
      </c>
      <c r="BF69" s="88" t="s">
        <v>190</v>
      </c>
      <c r="BG69" s="88" t="s">
        <v>198</v>
      </c>
      <c r="BH69" s="94" t="s">
        <v>1482</v>
      </c>
      <c r="BI69" s="94" t="s">
        <v>191</v>
      </c>
      <c r="BJ69" s="94" t="s">
        <v>192</v>
      </c>
      <c r="BK69" s="94" t="s">
        <v>193</v>
      </c>
      <c r="BL69" s="94" t="s">
        <v>194</v>
      </c>
      <c r="BM69" s="94" t="s">
        <v>199</v>
      </c>
      <c r="BN69" s="22" t="s">
        <v>0</v>
      </c>
      <c r="BO69" s="8" t="s">
        <v>76</v>
      </c>
      <c r="BP69" s="9" t="s">
        <v>1</v>
      </c>
      <c r="BQ69" s="9" t="s">
        <v>2</v>
      </c>
      <c r="BR69" s="8" t="s">
        <v>64</v>
      </c>
      <c r="BS69" s="9" t="s">
        <v>3</v>
      </c>
      <c r="BT69" s="8" t="s">
        <v>40</v>
      </c>
      <c r="BU69" s="8" t="s">
        <v>41</v>
      </c>
      <c r="BV69" s="8" t="s">
        <v>42</v>
      </c>
      <c r="BW69" s="11" t="s">
        <v>4</v>
      </c>
      <c r="BX69" s="9" t="s">
        <v>5</v>
      </c>
      <c r="BY69" s="9" t="s">
        <v>6</v>
      </c>
      <c r="BZ69" s="9" t="s">
        <v>7</v>
      </c>
      <c r="CA69" s="9" t="s">
        <v>39</v>
      </c>
      <c r="CB69" s="185" t="s">
        <v>319</v>
      </c>
    </row>
    <row r="70" spans="1:80" ht="39" x14ac:dyDescent="0.3">
      <c r="A70" s="4" t="str">
        <f>C20</f>
        <v>Your Agency - Bicycle</v>
      </c>
      <c r="B70" s="16">
        <f>SUM(P70:S70)</f>
        <v>0.15374969358904111</v>
      </c>
      <c r="C70" s="16">
        <f>(K39/35)*(V70/365)</f>
        <v>0</v>
      </c>
      <c r="D70" s="16">
        <f>K70*(V70/365)</f>
        <v>49.315068493150683</v>
      </c>
      <c r="E70" s="5">
        <f>U70*(B70*365)/(MAX(F70,H70)/1000)</f>
        <v>561186.38159999996</v>
      </c>
      <c r="F70" s="18">
        <f>E41</f>
        <v>0.93230000000000002</v>
      </c>
      <c r="G70" s="18">
        <f>E39</f>
        <v>1</v>
      </c>
      <c r="H70" s="18">
        <f>MAX(E39,J47)</f>
        <v>1</v>
      </c>
      <c r="I70" s="103">
        <f>K37/K35</f>
        <v>12</v>
      </c>
      <c r="J70" s="20">
        <v>0</v>
      </c>
      <c r="K70" s="26">
        <f>K37/E30</f>
        <v>100</v>
      </c>
      <c r="L70" s="21">
        <v>0</v>
      </c>
      <c r="M70" s="12">
        <v>1</v>
      </c>
      <c r="N70" s="25" t="str">
        <f>E33</f>
        <v>LD</v>
      </c>
      <c r="O70" s="7">
        <f t="shared" ref="O70:T70" si="3">($I$70*AV70*$M$70 + $J$70*BH70 + $K$70*BB70 - $L$70*(AP70)) * ($V$70/365)/1000</f>
        <v>13.165816860493148</v>
      </c>
      <c r="P70" s="7">
        <f t="shared" si="3"/>
        <v>0.13922655189041097</v>
      </c>
      <c r="Q70" s="7">
        <f t="shared" si="3"/>
        <v>3.6361696438356162E-3</v>
      </c>
      <c r="R70" s="7">
        <f t="shared" si="3"/>
        <v>8.719635945205478E-3</v>
      </c>
      <c r="S70" s="7">
        <f t="shared" si="3"/>
        <v>2.1673361095890411E-3</v>
      </c>
      <c r="T70" s="7">
        <f t="shared" si="3"/>
        <v>6.509904657534246E-4</v>
      </c>
      <c r="U70" s="6">
        <f>E36</f>
        <v>10</v>
      </c>
      <c r="V70" s="6">
        <f>E27</f>
        <v>180</v>
      </c>
      <c r="W70" s="6"/>
      <c r="X70" s="6">
        <f>K35</f>
        <v>10</v>
      </c>
      <c r="Y70" s="6">
        <f>E30</f>
        <v>1.2</v>
      </c>
      <c r="Z70" s="6">
        <f>K27</f>
        <v>0</v>
      </c>
      <c r="AA70" s="6"/>
      <c r="AB70" s="6"/>
      <c r="AC70" s="6"/>
      <c r="AD70" s="6"/>
      <c r="AE70" s="6"/>
      <c r="AF70" s="6"/>
      <c r="AG70" s="6"/>
      <c r="AH70" s="6"/>
      <c r="AI70" s="24" t="s">
        <v>101</v>
      </c>
      <c r="AJ70" s="91">
        <f>VLOOKUP($I$16&amp;"_"&amp;$I$18&amp;"_"&amp;AJ68&amp;"_42",_veh_start_run_rate!$A$5:$Q$589,13,FALSE)</f>
        <v>97.882019</v>
      </c>
      <c r="AK70" s="91">
        <f>VLOOKUP($I$16&amp;"_"&amp;$I$18&amp;"_"&amp;AK68&amp;"_42",_veh_start_run_rate!$A$5:$Q$589,13,FALSE)</f>
        <v>4.0189779999999997</v>
      </c>
      <c r="AL70" s="91">
        <f>VLOOKUP($I$16&amp;"_"&amp;$I$18&amp;"_"&amp;AL68&amp;"_42",_veh_start_run_rate!$A$5:$Q$589,13,FALSE)</f>
        <v>0.99613399999999996</v>
      </c>
      <c r="AM70" s="91">
        <f>VLOOKUP($I$16&amp;"_"&amp;$I$18&amp;"_"&amp;AM68&amp;"_42",_veh_start_run_rate!$A$5:$Q$589,13,FALSE)</f>
        <v>0.82000099999999998</v>
      </c>
      <c r="AN70" s="91">
        <f>VLOOKUP($I$16&amp;"_"&amp;$I$18&amp;"_"&amp;AN68&amp;"_42",_veh_start_run_rate!$A$5:$Q$589,13,FALSE)</f>
        <v>5.1526000000000002E-2</v>
      </c>
      <c r="AO70" s="91">
        <f>VLOOKUP($I$16&amp;"_"&amp;$I$18&amp;"_"&amp;AO68&amp;"_42",_veh_start_run_rate!$A$5:$Q$589,13,FALSE)</f>
        <v>4.5638999999999999E-2</v>
      </c>
      <c r="AP70" s="91">
        <f>VLOOKUP($I$16&amp;"_"&amp;$I$18&amp;"_"&amp;AP68&amp;"_42",_veh_start_run_rate!$A$5:$Q$589,12,FALSE)</f>
        <v>1532.111206</v>
      </c>
      <c r="AQ70" s="91">
        <f>VLOOKUP($I$16&amp;"_"&amp;$I$18&amp;"_"&amp;AQ68&amp;"_42",_veh_start_run_rate!$A$5:$Q$589,12,FALSE)</f>
        <v>8.1026939999999996</v>
      </c>
      <c r="AR70" s="91">
        <f>VLOOKUP($I$16&amp;"_"&amp;$I$18&amp;"_"&amp;AR68&amp;"_42",_veh_start_run_rate!$A$5:$Q$589,12,FALSE)</f>
        <v>2.7491699999999999</v>
      </c>
      <c r="AS70" s="91">
        <f>VLOOKUP($I$16&amp;"_"&amp;$I$18&amp;"_"&amp;AS68&amp;"_42",_veh_start_run_rate!$A$5:$Q$589,12,FALSE)</f>
        <v>0.13791600000000001</v>
      </c>
      <c r="AT70" s="91">
        <f>VLOOKUP($I$16&amp;"_"&amp;$I$18&amp;"_100_42",_veh_start_run_rate!$A$5:$Q$589,12,FALSE) + VLOOKUP($I$16&amp;"_"&amp;$I$18&amp;"_106_42",_veh_start_run_rate!$A$5:$Q$589,12,FALSE) + VLOOKUP($I$16&amp;"_"&amp;$I$18&amp;"_107_42",_veh_start_run_rate!$A$5:$Q$589,12,FALSE)</f>
        <v>0.12153800000000001</v>
      </c>
      <c r="AU70" s="91">
        <f>VLOOKUP($I$16&amp;"_"&amp;$I$18&amp;"_110_42",_veh_start_run_rate!$A$5:$Q$589,12,FALSE) + VLOOKUP($I$16&amp;"_"&amp;$I$18&amp;"_116_42",_veh_start_run_rate!$A$5:$Q$589,12,FALSE) + VLOOKUP($I$16&amp;"_"&amp;$I$18&amp;"_117_42",_veh_start_run_rate!$A$5:$Q$589,12,FALSE)</f>
        <v>2.8216999999999999E-2</v>
      </c>
      <c r="AV70" s="92">
        <f>VLOOKUP($I$16&amp;"_"&amp;$I$18&amp;"_"&amp;AV68&amp;"_21",_veh_start_run_rate!$A$5:$Q$589,13,FALSE)</f>
        <v>204.24281300000001</v>
      </c>
      <c r="AW70" s="92">
        <f>VLOOKUP($I$16&amp;"_"&amp;$I$18&amp;"_"&amp;AW68&amp;"_21",_veh_start_run_rate!$A$5:$Q$589,13,FALSE)</f>
        <v>11.983909000000001</v>
      </c>
      <c r="AX70" s="92">
        <f>VLOOKUP($I$16&amp;"_"&amp;$I$18&amp;"_"&amp;AX68&amp;"_21",_veh_start_run_rate!$A$5:$Q$589,13,FALSE)</f>
        <v>0.41733700000000001</v>
      </c>
      <c r="AY70" s="92">
        <f>VLOOKUP($I$16&amp;"_"&amp;$I$18&amp;"_"&amp;AY68&amp;"_21",_veh_start_run_rate!$A$5:$Q$589,13,FALSE)</f>
        <v>1.3964319999999999</v>
      </c>
      <c r="AZ70" s="92">
        <f>VLOOKUP($I$16&amp;"_"&amp;$I$18&amp;"_"&amp;AZ68&amp;"_21",_veh_start_run_rate!$A$5:$Q$589,13,FALSE)</f>
        <v>7.0873000000000005E-2</v>
      </c>
      <c r="BA70" s="92">
        <f>VLOOKUP($I$16&amp;"_"&amp;$I$18&amp;"_"&amp;BA68&amp;"_21",_veh_start_run_rate!$A$5:$Q$589,13,FALSE)</f>
        <v>6.2697000000000003E-2</v>
      </c>
      <c r="BB70" s="92">
        <f>VLOOKUP($I$16&amp;"_"&amp;$I$18&amp;"_"&amp;BB68&amp;"_21",_veh_start_run_rate!$A$5:$Q$589,12,FALSE)</f>
        <v>242.464371</v>
      </c>
      <c r="BC70" s="92">
        <f>VLOOKUP($I$16&amp;"_"&amp;$I$18&amp;"_"&amp;BC68&amp;"_21",_veh_start_run_rate!$A$5:$Q$589,12,FALSE)</f>
        <v>1.3851359999999999</v>
      </c>
      <c r="BD70" s="92">
        <f>VLOOKUP($I$16&amp;"_"&amp;$I$18&amp;"_"&amp;BD68&amp;"_21",_veh_start_run_rate!$A$5:$Q$589,12,FALSE)</f>
        <v>2.3653E-2</v>
      </c>
      <c r="BE70" s="92">
        <f>VLOOKUP($I$16&amp;"_"&amp;$I$18&amp;"_"&amp;BE68&amp;"_21",_veh_start_run_rate!$A$5:$Q$589,12,FALSE)</f>
        <v>9.2429999999999995E-3</v>
      </c>
      <c r="BF70" s="92">
        <f>VLOOKUP($I$16&amp;"_"&amp;$I$18&amp;"_100_21",_veh_start_run_rate!$A$5:$Q$589,12,FALSE) + VLOOKUP($I$16&amp;"_"&amp;$I$18&amp;"_106_21",_veh_start_run_rate!$A$5:$Q$589,12,FALSE) + VLOOKUP($I$16&amp;"_"&amp;$I$18&amp;"_107_21",_veh_start_run_rate!$A$5:$Q$589,12,FALSE)</f>
        <v>3.5444000000000003E-2</v>
      </c>
      <c r="BG70" s="92">
        <f>VLOOKUP($I$16&amp;"_"&amp;$I$18&amp;"_110_21",_veh_start_run_rate!$A$5:$Q$589,12,FALSE) + VLOOKUP($I$16&amp;"_"&amp;$I$18&amp;"_116_21",_veh_start_run_rate!$A$5:$Q$589,12,FALSE) + VLOOKUP($I$16&amp;"_"&amp;$I$18&amp;"_117_21",_veh_start_run_rate!$A$5:$Q$589,12,FALSE)</f>
        <v>5.6769999999999998E-3</v>
      </c>
      <c r="BH70" s="93">
        <f>VLOOKUP("SL_"&amp;$I$18&amp;"_art_"&amp;BH68&amp;"_ALL",Vehicle_Idle_Rates!$A$7:$AQ$12,5,FALSE)</f>
        <v>2933.7045292537518</v>
      </c>
      <c r="BI70" s="93">
        <f>VLOOKUP("SL_"&amp;$I$18&amp;"_art_"&amp;BI68&amp;"_ALL",Vehicle_Idle_Rates!$A$7:$AQ$12,5,FALSE)</f>
        <v>3.5494139205738633</v>
      </c>
      <c r="BJ70" s="93">
        <f>VLOOKUP("SL_"&amp;$I$18&amp;"_art_"&amp;BJ68&amp;"_ALL",Vehicle_Idle_Rates!$A$7:$AQ$12,5,FALSE)</f>
        <v>3.8904138347642112</v>
      </c>
      <c r="BK70" s="93">
        <f>VLOOKUP("SL_"&amp;$I$18&amp;"_art_"&amp;BK68&amp;"_ALL",Vehicle_Idle_Rates!$A$7:$AQ$12,5,FALSE)</f>
        <v>0.8358270875299364</v>
      </c>
      <c r="BL70" s="93">
        <f>VLOOKUP("SL_"&amp;$I$18&amp;"_art_"&amp;BL68&amp;"_ALL",Vehicle_Idle_Rates!$A$7:$AQ$12,5,FALSE)</f>
        <v>0.12081251265653382</v>
      </c>
      <c r="BM70" s="93">
        <f>VLOOKUP("SL_"&amp;$I$18&amp;"_art_"&amp;BM68&amp;"_ALL",Vehicle_Idle_Rates!$A$7:$AQ$12,5,FALSE)</f>
        <v>0.11070401751369743</v>
      </c>
      <c r="BN70" s="23" t="str">
        <f>T(I16)</f>
        <v>SL</v>
      </c>
      <c r="BO70" s="4" t="str">
        <f>I20</f>
        <v>Salt Lake</v>
      </c>
      <c r="BP70" s="4">
        <f>I18</f>
        <v>2030</v>
      </c>
      <c r="BQ70" s="4" t="str">
        <f>C14</f>
        <v>Bicycle</v>
      </c>
      <c r="BR70" s="4" t="s">
        <v>24</v>
      </c>
      <c r="BS70" s="4" t="str">
        <f>C7</f>
        <v>Your Agency</v>
      </c>
      <c r="BT70" s="4">
        <f>D16</f>
        <v>0</v>
      </c>
      <c r="BU70" s="4" t="str">
        <f>C17</f>
        <v>Begin Street</v>
      </c>
      <c r="BV70" s="4" t="str">
        <f>C18</f>
        <v>End Street</v>
      </c>
      <c r="BW70" s="12" t="str">
        <f>C22</f>
        <v xml:space="preserve">Please enter here a brief description of this project, including the basic cost elements that comprise the total shown below (right-of-way, materials, pavement quantities, equipment costs, labor costs, etc.), assumptions made in estimating emission reductions and the justification for those assumptions, and any other relevant supporting information.  </v>
      </c>
      <c r="BX70" s="4" t="str">
        <f>C9</f>
        <v>Your Name</v>
      </c>
      <c r="BY70" s="4" t="str">
        <f>I7</f>
        <v>801-123-4567</v>
      </c>
      <c r="BZ70" s="4" t="str">
        <f>I9</f>
        <v>youre-mail@email.com</v>
      </c>
      <c r="CA70" s="4" t="str">
        <f>I14</f>
        <v>City of Project Location</v>
      </c>
      <c r="CB70" s="186">
        <f>J55</f>
        <v>0</v>
      </c>
    </row>
    <row r="72" spans="1:80" x14ac:dyDescent="0.3">
      <c r="M72" s="105"/>
      <c r="N72" s="105"/>
      <c r="O72" s="105"/>
      <c r="P72" s="105"/>
      <c r="Q72" s="105"/>
    </row>
    <row r="73" spans="1:80" x14ac:dyDescent="0.3">
      <c r="AF73" s="176" t="s">
        <v>280</v>
      </c>
      <c r="AG73" s="174">
        <v>10.423997359583334</v>
      </c>
      <c r="AH73" s="174">
        <v>2.3879113460208334E-2</v>
      </c>
      <c r="AI73" s="174">
        <v>0.7695398683333331</v>
      </c>
      <c r="AJ73" s="174">
        <v>9.7411719000000015E-3</v>
      </c>
      <c r="AK73" s="174">
        <v>8.8541110125000006E-3</v>
      </c>
      <c r="AL73" s="174">
        <v>2.0185086260070713</v>
      </c>
      <c r="AM73" s="174">
        <v>3.523431922916997</v>
      </c>
      <c r="AN73" s="174">
        <v>0.25907441356131566</v>
      </c>
      <c r="AO73" s="174">
        <v>0.27791903573881749</v>
      </c>
      <c r="AP73" s="174">
        <v>0.15583077559689132</v>
      </c>
      <c r="AQ73" s="174">
        <v>18.437781144166667</v>
      </c>
      <c r="AR73" s="174">
        <v>0.72171639990416658</v>
      </c>
      <c r="AS73" s="174">
        <v>2.107534733333333</v>
      </c>
      <c r="AT73" s="174">
        <v>6.7528515749999976E-2</v>
      </c>
      <c r="AU73" s="174">
        <v>5.9739063041666658E-2</v>
      </c>
      <c r="AV73" s="174">
        <v>1.8650840464812819</v>
      </c>
      <c r="AW73" s="174">
        <v>9.4846365298523874E-2</v>
      </c>
      <c r="AX73" s="174">
        <v>1.4641783715626588E-2</v>
      </c>
      <c r="AY73" s="174">
        <v>5.3572932128439124E-2</v>
      </c>
      <c r="AZ73" s="174">
        <v>1.2992335377803024E-2</v>
      </c>
      <c r="BA73" s="174">
        <v>6.7487142895833321</v>
      </c>
      <c r="BB73" s="174">
        <v>1.5875958536666666</v>
      </c>
      <c r="BC73" s="174">
        <v>0.25829854000000008</v>
      </c>
      <c r="BD73" s="174">
        <v>0.55214606666666666</v>
      </c>
      <c r="BE73" s="174">
        <v>0.13451628249999997</v>
      </c>
    </row>
    <row r="74" spans="1:80" x14ac:dyDescent="0.3">
      <c r="M74" s="105"/>
      <c r="N74" s="105"/>
      <c r="O74" s="105"/>
      <c r="P74" s="105"/>
      <c r="Q74" s="105"/>
    </row>
  </sheetData>
  <sheetProtection algorithmName="SHA-512" hashValue="PmfXcuTOjarjg4P24O9Txgoq+JF2mhTS5PTJhXtZf10yLnKsVBA0JU6WZU3v7WSoM1vZnFMxgUnfdZNYTZpNXw==" saltValue="57+H529ZbHNsoAttdxu4UA==" spinCount="100000" sheet="1" selectLockedCells="1"/>
  <mergeCells count="27">
    <mergeCell ref="A44:I45"/>
    <mergeCell ref="A47:F48"/>
    <mergeCell ref="G47:I47"/>
    <mergeCell ref="J47:K47"/>
    <mergeCell ref="A22:B22"/>
    <mergeCell ref="C22:K22"/>
    <mergeCell ref="E41:F41"/>
    <mergeCell ref="D25:K25"/>
    <mergeCell ref="J41:K41"/>
    <mergeCell ref="G32:K33"/>
    <mergeCell ref="E39:F39"/>
    <mergeCell ref="A1:L1"/>
    <mergeCell ref="A2:L2"/>
    <mergeCell ref="A4:L4"/>
    <mergeCell ref="D3:I3"/>
    <mergeCell ref="C7:E7"/>
    <mergeCell ref="I7:K7"/>
    <mergeCell ref="C9:E9"/>
    <mergeCell ref="I9:K9"/>
    <mergeCell ref="C14:E14"/>
    <mergeCell ref="I14:K14"/>
    <mergeCell ref="C16:E16"/>
    <mergeCell ref="N16:V23"/>
    <mergeCell ref="C17:E17"/>
    <mergeCell ref="C18:E18"/>
    <mergeCell ref="C20:E20"/>
    <mergeCell ref="I20:K20"/>
  </mergeCells>
  <phoneticPr fontId="12" type="noConversion"/>
  <dataValidations count="8">
    <dataValidation type="decimal" operator="lessThanOrEqual" allowBlank="1" showInputMessage="1" showErrorMessage="1" errorTitle="Warning:" error="Bicycle trip length should be less than 10 miles." sqref="K57:K58" xr:uid="{00000000-0002-0000-0A00-000000000000}">
      <formula1>10</formula1>
    </dataValidation>
    <dataValidation type="list" allowBlank="1" showInputMessage="1" showErrorMessage="1" sqref="E33" xr:uid="{00000000-0002-0000-0A00-000001000000}">
      <formula1>"ALL,LD"</formula1>
    </dataValidation>
    <dataValidation type="whole" operator="lessThan" allowBlank="1" showErrorMessage="1" error="The number of days in a year may not exceed 365.  The number of annual working days is typically 250." sqref="E27" xr:uid="{00000000-0002-0000-0A00-000002000000}">
      <formula1>366</formula1>
    </dataValidation>
    <dataValidation type="whole" operator="greaterThan" allowBlank="1" showInputMessage="1" showErrorMessage="1" error="Enter a whole number only - no text." sqref="E36" xr:uid="{00000000-0002-0000-0A00-000004000000}">
      <formula1>0</formula1>
    </dataValidation>
    <dataValidation type="list" showInputMessage="1" showErrorMessage="1" error="Cell may not be left blank." sqref="I16" xr:uid="{00000000-0002-0000-0A00-000005000000}">
      <formula1>"BE,DA,SL,TO,WE"</formula1>
    </dataValidation>
    <dataValidation type="textLength" operator="lessThan" allowBlank="1" showErrorMessage="1" promptTitle="Error" prompt="Please limit description to 500 characters." sqref="C22:K22" xr:uid="{8DAD94B4-4ECF-451D-BCB0-A22DE6986ECF}">
      <formula1>2000</formula1>
    </dataValidation>
    <dataValidation type="list" allowBlank="1" showInputMessage="1" showErrorMessage="1" sqref="K44" xr:uid="{5604E4E3-76F0-4368-AB3A-2F5B73C1E91C}">
      <formula1>"No, Yes"</formula1>
    </dataValidation>
    <dataValidation type="whole" operator="lessThan" allowBlank="1" showInputMessage="1" showErrorMessage="1" sqref="J53:J54" xr:uid="{00000000-0002-0000-0A00-000003000000}">
      <formula1>366</formula1>
    </dataValidation>
  </dataValidations>
  <hyperlinks>
    <hyperlink ref="I9" r:id="rId1" display="kip@wfrc.org" xr:uid="{00000000-0004-0000-0A00-000000000000}"/>
  </hyperlinks>
  <pageMargins left="0.75" right="0.75" top="1" bottom="1" header="0.5" footer="0.5"/>
  <pageSetup scale="64" orientation="portrait" r:id="rId2"/>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indexed="45"/>
    <pageSetUpPr fitToPage="1"/>
  </sheetPr>
  <dimension ref="A1:CB74"/>
  <sheetViews>
    <sheetView showGridLines="0" zoomScaleNormal="100" workbookViewId="0">
      <pane ySplit="4" topLeftCell="A5" activePane="bottomLeft" state="frozen"/>
      <selection activeCell="T70" sqref="T70"/>
      <selection pane="bottomLeft" activeCell="I7" sqref="I7:K7"/>
    </sheetView>
  </sheetViews>
  <sheetFormatPr defaultRowHeight="13" x14ac:dyDescent="0.3"/>
  <cols>
    <col min="2" max="2" width="12" customWidth="1"/>
    <col min="3" max="3" width="9.453125" bestFit="1" customWidth="1"/>
    <col min="4" max="4" width="13.54296875" customWidth="1"/>
    <col min="5" max="5" width="13.453125" customWidth="1"/>
    <col min="6" max="6" width="11.1796875" customWidth="1"/>
    <col min="7" max="8" width="10.1796875" customWidth="1"/>
    <col min="9" max="9" width="11.54296875" customWidth="1"/>
    <col min="11" max="11" width="9.54296875" bestFit="1" customWidth="1"/>
    <col min="13" max="13" width="12.7265625" bestFit="1" customWidth="1"/>
    <col min="14" max="15" width="9.453125" bestFit="1" customWidth="1"/>
    <col min="16" max="16" width="9.453125" customWidth="1"/>
    <col min="17" max="17" width="16" bestFit="1" customWidth="1"/>
    <col min="18" max="18" width="7.1796875" bestFit="1" customWidth="1"/>
    <col min="19" max="19" width="7.54296875" bestFit="1" customWidth="1"/>
    <col min="20" max="20" width="5.26953125" bestFit="1" customWidth="1"/>
    <col min="21" max="21" width="12.1796875" bestFit="1" customWidth="1"/>
    <col min="22" max="22" width="19.1796875" bestFit="1" customWidth="1"/>
    <col min="23" max="23" width="13.7265625" bestFit="1" customWidth="1"/>
    <col min="24" max="24" width="11.7265625" bestFit="1" customWidth="1"/>
    <col min="25" max="25" width="6.26953125" bestFit="1" customWidth="1"/>
    <col min="26" max="26" width="9.7265625" bestFit="1" customWidth="1"/>
    <col min="27" max="27" width="6.81640625" bestFit="1" customWidth="1"/>
    <col min="28" max="28" width="11.1796875" bestFit="1" customWidth="1"/>
    <col min="29" max="29" width="20.54296875" bestFit="1" customWidth="1"/>
    <col min="30" max="30" width="11.81640625" bestFit="1" customWidth="1"/>
    <col min="31" max="32" width="10.26953125" customWidth="1"/>
    <col min="33" max="57" width="14.1796875" customWidth="1"/>
    <col min="58" max="58" width="7.81640625" bestFit="1" customWidth="1"/>
    <col min="60" max="63" width="10.54296875" customWidth="1"/>
    <col min="64" max="64" width="12.1796875" customWidth="1"/>
    <col min="65" max="65" width="11.81640625" customWidth="1"/>
    <col min="72" max="72" width="11" customWidth="1"/>
    <col min="80" max="80" width="9.7265625" customWidth="1"/>
  </cols>
  <sheetData>
    <row r="1" spans="1:22" ht="17.5" thickTop="1" x14ac:dyDescent="0.35">
      <c r="A1" s="415" t="str">
        <f>CONCATENATE("Emissions Analysis Form (",I18-5,"-",I18," TIP)")</f>
        <v>Emissions Analysis Form (2025-2030 TIP)</v>
      </c>
      <c r="B1" s="416"/>
      <c r="C1" s="416"/>
      <c r="D1" s="416"/>
      <c r="E1" s="416"/>
      <c r="F1" s="416"/>
      <c r="G1" s="416"/>
      <c r="H1" s="416"/>
      <c r="I1" s="416"/>
      <c r="J1" s="416"/>
      <c r="K1" s="416"/>
      <c r="L1" s="417"/>
    </row>
    <row r="2" spans="1:22" ht="15.5" thickBot="1" x14ac:dyDescent="0.35">
      <c r="A2" s="418" t="s">
        <v>98</v>
      </c>
      <c r="B2" s="419"/>
      <c r="C2" s="419"/>
      <c r="D2" s="419"/>
      <c r="E2" s="419"/>
      <c r="F2" s="419"/>
      <c r="G2" s="419"/>
      <c r="H2" s="419"/>
      <c r="I2" s="419"/>
      <c r="J2" s="419"/>
      <c r="K2" s="419"/>
      <c r="L2" s="420"/>
    </row>
    <row r="3" spans="1:22" ht="13.5" thickTop="1" x14ac:dyDescent="0.3">
      <c r="A3" s="27"/>
      <c r="B3" s="170"/>
      <c r="C3" s="28"/>
      <c r="D3" s="392"/>
      <c r="E3" s="392"/>
      <c r="F3" s="392"/>
      <c r="G3" s="392"/>
      <c r="H3" s="392"/>
      <c r="I3" s="392"/>
      <c r="J3" s="28"/>
      <c r="K3" s="28"/>
      <c r="L3" s="28"/>
    </row>
    <row r="4" spans="1:22" ht="17.5" x14ac:dyDescent="0.35">
      <c r="A4" s="424" t="s">
        <v>236</v>
      </c>
      <c r="B4" s="425"/>
      <c r="C4" s="425"/>
      <c r="D4" s="425"/>
      <c r="E4" s="425"/>
      <c r="F4" s="425"/>
      <c r="G4" s="425"/>
      <c r="H4" s="425"/>
      <c r="I4" s="425"/>
      <c r="J4" s="425"/>
      <c r="K4" s="425"/>
      <c r="L4" s="426"/>
    </row>
    <row r="5" spans="1:22" ht="13.5" thickBot="1" x14ac:dyDescent="0.35">
      <c r="A5" s="29" t="s">
        <v>30</v>
      </c>
      <c r="B5" s="27"/>
      <c r="C5" s="27"/>
      <c r="D5" s="27"/>
      <c r="E5" s="27"/>
      <c r="F5" s="27"/>
      <c r="G5" s="27"/>
      <c r="H5" s="27"/>
      <c r="I5" s="27"/>
      <c r="J5" s="27"/>
      <c r="K5" s="27"/>
      <c r="L5" s="27"/>
    </row>
    <row r="6" spans="1:22" x14ac:dyDescent="0.3">
      <c r="A6" s="30"/>
      <c r="B6" s="31"/>
      <c r="C6" s="31"/>
      <c r="D6" s="31"/>
      <c r="E6" s="31"/>
      <c r="F6" s="31"/>
      <c r="G6" s="31"/>
      <c r="H6" s="31"/>
      <c r="I6" s="31"/>
      <c r="J6" s="31"/>
      <c r="K6" s="31"/>
      <c r="L6" s="32"/>
    </row>
    <row r="7" spans="1:22" x14ac:dyDescent="0.3">
      <c r="A7" s="33" t="s">
        <v>103</v>
      </c>
      <c r="B7" s="27"/>
      <c r="C7" s="421" t="s">
        <v>204</v>
      </c>
      <c r="D7" s="422"/>
      <c r="E7" s="423"/>
      <c r="F7" s="27"/>
      <c r="G7" s="27" t="s">
        <v>6</v>
      </c>
      <c r="H7" s="27"/>
      <c r="I7" s="427" t="s">
        <v>206</v>
      </c>
      <c r="J7" s="428"/>
      <c r="K7" s="429"/>
      <c r="L7" s="34"/>
    </row>
    <row r="8" spans="1:22" x14ac:dyDescent="0.3">
      <c r="A8" s="33"/>
      <c r="B8" s="27"/>
      <c r="C8" s="27"/>
      <c r="D8" s="27"/>
      <c r="E8" s="27"/>
      <c r="F8" s="27"/>
      <c r="G8" s="27"/>
      <c r="H8" s="27"/>
      <c r="I8" s="27"/>
      <c r="J8" s="27"/>
      <c r="K8" s="27"/>
      <c r="L8" s="34"/>
    </row>
    <row r="9" spans="1:22" x14ac:dyDescent="0.3">
      <c r="A9" s="33" t="s">
        <v>403</v>
      </c>
      <c r="B9" s="27"/>
      <c r="C9" s="421" t="s">
        <v>205</v>
      </c>
      <c r="D9" s="422"/>
      <c r="E9" s="423"/>
      <c r="F9" s="27"/>
      <c r="G9" s="27" t="s">
        <v>7</v>
      </c>
      <c r="H9" s="27"/>
      <c r="I9" s="430" t="s">
        <v>207</v>
      </c>
      <c r="J9" s="460"/>
      <c r="K9" s="461"/>
      <c r="L9" s="34"/>
    </row>
    <row r="10" spans="1:22" ht="13.5" thickBot="1" x14ac:dyDescent="0.35">
      <c r="A10" s="277" t="s">
        <v>395</v>
      </c>
      <c r="B10" s="36"/>
      <c r="C10" s="36"/>
      <c r="D10" s="36"/>
      <c r="E10" s="36"/>
      <c r="F10" s="36"/>
      <c r="G10" s="36"/>
      <c r="H10" s="36"/>
      <c r="I10" s="36"/>
      <c r="J10" s="36"/>
      <c r="K10" s="36"/>
      <c r="L10" s="37"/>
    </row>
    <row r="11" spans="1:22" x14ac:dyDescent="0.3">
      <c r="A11" s="27"/>
      <c r="B11" s="27"/>
      <c r="C11" s="27"/>
      <c r="D11" s="27"/>
      <c r="E11" s="27"/>
      <c r="F11" s="27"/>
      <c r="G11" s="27"/>
      <c r="H11" s="27"/>
      <c r="I11" s="27"/>
      <c r="J11" s="27"/>
      <c r="K11" s="27"/>
      <c r="L11" s="27"/>
    </row>
    <row r="12" spans="1:22" ht="13.5" thickBot="1" x14ac:dyDescent="0.35">
      <c r="A12" s="29" t="s">
        <v>31</v>
      </c>
      <c r="B12" s="27"/>
      <c r="C12" s="27"/>
      <c r="D12" s="27"/>
      <c r="E12" s="27"/>
      <c r="F12" s="27"/>
      <c r="G12" s="27"/>
      <c r="H12" s="27"/>
      <c r="I12" s="27"/>
      <c r="J12" s="27"/>
      <c r="K12" s="27"/>
      <c r="L12" s="27"/>
    </row>
    <row r="13" spans="1:22" x14ac:dyDescent="0.3">
      <c r="A13" s="30"/>
      <c r="B13" s="31"/>
      <c r="C13" s="31"/>
      <c r="D13" s="31"/>
      <c r="E13" s="31"/>
      <c r="F13" s="31"/>
      <c r="G13" s="31"/>
      <c r="H13" s="31"/>
      <c r="I13" s="31"/>
      <c r="J13" s="31"/>
      <c r="K13" s="31"/>
      <c r="L13" s="32"/>
    </row>
    <row r="14" spans="1:22" x14ac:dyDescent="0.3">
      <c r="A14" s="33" t="s">
        <v>32</v>
      </c>
      <c r="B14" s="27"/>
      <c r="C14" s="396" t="s">
        <v>52</v>
      </c>
      <c r="D14" s="397"/>
      <c r="E14" s="398"/>
      <c r="F14" s="27"/>
      <c r="G14" s="27" t="s">
        <v>39</v>
      </c>
      <c r="H14" s="27"/>
      <c r="I14" s="421" t="s">
        <v>208</v>
      </c>
      <c r="J14" s="422"/>
      <c r="K14" s="423"/>
      <c r="L14" s="34"/>
    </row>
    <row r="15" spans="1:22" x14ac:dyDescent="0.3">
      <c r="A15" s="33"/>
      <c r="B15" s="27"/>
      <c r="C15" s="27"/>
      <c r="D15" s="27"/>
      <c r="E15" s="27"/>
      <c r="F15" s="27"/>
      <c r="G15" s="27"/>
      <c r="H15" s="27"/>
      <c r="I15" s="27"/>
      <c r="J15" s="27"/>
      <c r="K15" s="27"/>
      <c r="L15" s="34"/>
    </row>
    <row r="16" spans="1:22" ht="12.75" customHeight="1" x14ac:dyDescent="0.3">
      <c r="A16" s="33" t="s">
        <v>38</v>
      </c>
      <c r="B16" s="38" t="s">
        <v>69</v>
      </c>
      <c r="C16" s="421" t="s">
        <v>209</v>
      </c>
      <c r="D16" s="422"/>
      <c r="E16" s="423"/>
      <c r="F16" s="27"/>
      <c r="G16" s="27" t="s">
        <v>0</v>
      </c>
      <c r="H16" s="27"/>
      <c r="I16" s="361" t="s">
        <v>102</v>
      </c>
      <c r="J16" s="39"/>
      <c r="K16" s="27"/>
      <c r="L16" s="34"/>
      <c r="N16" s="378" t="s">
        <v>407</v>
      </c>
      <c r="O16" s="379"/>
      <c r="P16" s="379"/>
      <c r="Q16" s="379"/>
      <c r="R16" s="379"/>
      <c r="S16" s="379"/>
      <c r="T16" s="379"/>
      <c r="U16" s="379"/>
      <c r="V16" s="380"/>
    </row>
    <row r="17" spans="1:22" x14ac:dyDescent="0.3">
      <c r="A17" s="33"/>
      <c r="B17" s="38" t="s">
        <v>41</v>
      </c>
      <c r="C17" s="421" t="s">
        <v>210</v>
      </c>
      <c r="D17" s="422"/>
      <c r="E17" s="423"/>
      <c r="F17" s="27"/>
      <c r="G17" s="27"/>
      <c r="H17" s="27"/>
      <c r="I17" s="27"/>
      <c r="J17" s="27"/>
      <c r="K17" s="27"/>
      <c r="L17" s="34"/>
      <c r="N17" s="381"/>
      <c r="O17" s="382"/>
      <c r="P17" s="382"/>
      <c r="Q17" s="382"/>
      <c r="R17" s="382"/>
      <c r="S17" s="382"/>
      <c r="T17" s="382"/>
      <c r="U17" s="382"/>
      <c r="V17" s="383"/>
    </row>
    <row r="18" spans="1:22" x14ac:dyDescent="0.3">
      <c r="A18" s="33"/>
      <c r="B18" s="38" t="s">
        <v>42</v>
      </c>
      <c r="C18" s="421" t="s">
        <v>211</v>
      </c>
      <c r="D18" s="422"/>
      <c r="E18" s="423"/>
      <c r="F18" s="27"/>
      <c r="G18" s="27" t="s">
        <v>33</v>
      </c>
      <c r="H18" s="27"/>
      <c r="I18" s="40">
        <f>Funding_Year</f>
        <v>2030</v>
      </c>
      <c r="J18" s="27"/>
      <c r="K18" s="27"/>
      <c r="L18" s="34"/>
      <c r="N18" s="381"/>
      <c r="O18" s="382"/>
      <c r="P18" s="382"/>
      <c r="Q18" s="382"/>
      <c r="R18" s="382"/>
      <c r="S18" s="382"/>
      <c r="T18" s="382"/>
      <c r="U18" s="382"/>
      <c r="V18" s="383"/>
    </row>
    <row r="19" spans="1:22" x14ac:dyDescent="0.3">
      <c r="A19" s="33"/>
      <c r="B19" s="41"/>
      <c r="C19" s="27"/>
      <c r="D19" s="27"/>
      <c r="E19" s="27"/>
      <c r="F19" s="27"/>
      <c r="G19" s="27"/>
      <c r="H19" s="27"/>
      <c r="I19" s="27"/>
      <c r="J19" s="27"/>
      <c r="K19" s="27"/>
      <c r="L19" s="34"/>
      <c r="N19" s="381"/>
      <c r="O19" s="382"/>
      <c r="P19" s="382"/>
      <c r="Q19" s="382"/>
      <c r="R19" s="382"/>
      <c r="S19" s="382"/>
      <c r="T19" s="382"/>
      <c r="U19" s="382"/>
      <c r="V19" s="383"/>
    </row>
    <row r="20" spans="1:22" x14ac:dyDescent="0.3">
      <c r="A20" s="33" t="s">
        <v>77</v>
      </c>
      <c r="B20" s="41"/>
      <c r="C20" s="396" t="str">
        <f>C7&amp;" - "&amp;C14</f>
        <v>Your Agency - Pedestrian</v>
      </c>
      <c r="D20" s="397"/>
      <c r="E20" s="398"/>
      <c r="F20" s="27"/>
      <c r="G20" s="27" t="s">
        <v>76</v>
      </c>
      <c r="H20" s="27"/>
      <c r="I20" s="396" t="str">
        <f>IF(I16="SL","Salt Lake",IF(I16="DA","Ogden-Layton",IF(I16="WE","Ogden-Layton","")))</f>
        <v>Salt Lake</v>
      </c>
      <c r="J20" s="397"/>
      <c r="K20" s="398"/>
      <c r="L20" s="34"/>
      <c r="N20" s="381"/>
      <c r="O20" s="382"/>
      <c r="P20" s="382"/>
      <c r="Q20" s="382"/>
      <c r="R20" s="382"/>
      <c r="S20" s="382"/>
      <c r="T20" s="382"/>
      <c r="U20" s="382"/>
      <c r="V20" s="383"/>
    </row>
    <row r="21" spans="1:22" x14ac:dyDescent="0.3">
      <c r="A21" s="33"/>
      <c r="B21" s="27"/>
      <c r="C21" s="27"/>
      <c r="D21" s="27"/>
      <c r="E21" s="27"/>
      <c r="F21" s="27"/>
      <c r="G21" s="27"/>
      <c r="H21" s="27"/>
      <c r="I21" s="27"/>
      <c r="J21" s="27"/>
      <c r="K21" s="27"/>
      <c r="L21" s="34"/>
      <c r="N21" s="381"/>
      <c r="O21" s="382"/>
      <c r="P21" s="382"/>
      <c r="Q21" s="382"/>
      <c r="R21" s="382"/>
      <c r="S21" s="382"/>
      <c r="T21" s="382"/>
      <c r="U21" s="382"/>
      <c r="V21" s="383"/>
    </row>
    <row r="22" spans="1:22" ht="111.65" customHeight="1" x14ac:dyDescent="0.3">
      <c r="A22" s="388" t="s">
        <v>214</v>
      </c>
      <c r="B22" s="389"/>
      <c r="C22" s="399" t="s">
        <v>1484</v>
      </c>
      <c r="D22" s="400"/>
      <c r="E22" s="400"/>
      <c r="F22" s="400"/>
      <c r="G22" s="400"/>
      <c r="H22" s="400"/>
      <c r="I22" s="400"/>
      <c r="J22" s="400"/>
      <c r="K22" s="401"/>
      <c r="L22" s="42"/>
      <c r="N22" s="381"/>
      <c r="O22" s="382"/>
      <c r="P22" s="382"/>
      <c r="Q22" s="382"/>
      <c r="R22" s="382"/>
      <c r="S22" s="382"/>
      <c r="T22" s="382"/>
      <c r="U22" s="382"/>
      <c r="V22" s="383"/>
    </row>
    <row r="23" spans="1:22" ht="13.5" thickBot="1" x14ac:dyDescent="0.35">
      <c r="A23" s="35"/>
      <c r="B23" s="36"/>
      <c r="C23" s="36"/>
      <c r="D23" s="36"/>
      <c r="E23" s="36"/>
      <c r="F23" s="36"/>
      <c r="G23" s="36"/>
      <c r="H23" s="36"/>
      <c r="I23" s="36"/>
      <c r="J23" s="36"/>
      <c r="K23" s="36"/>
      <c r="L23" s="37"/>
      <c r="N23" s="384"/>
      <c r="O23" s="385"/>
      <c r="P23" s="385"/>
      <c r="Q23" s="385"/>
      <c r="R23" s="385"/>
      <c r="S23" s="385"/>
      <c r="T23" s="385"/>
      <c r="U23" s="385"/>
      <c r="V23" s="386"/>
    </row>
    <row r="24" spans="1:22" ht="13.5" thickBot="1" x14ac:dyDescent="0.35">
      <c r="A24" s="27"/>
      <c r="B24" s="27"/>
      <c r="C24" s="27"/>
      <c r="D24" s="27"/>
      <c r="E24" s="27"/>
      <c r="F24" s="27"/>
      <c r="G24" s="27"/>
      <c r="H24" s="27"/>
      <c r="I24" s="27"/>
      <c r="J24" s="27"/>
      <c r="K24" s="27"/>
      <c r="L24" s="27"/>
    </row>
    <row r="25" spans="1:22" ht="27.65" customHeight="1" thickTop="1" thickBot="1" x14ac:dyDescent="0.4">
      <c r="A25" s="29" t="s">
        <v>399</v>
      </c>
      <c r="B25" s="27"/>
      <c r="D25" s="463" t="s">
        <v>228</v>
      </c>
      <c r="E25" s="464"/>
      <c r="F25" s="464"/>
      <c r="G25" s="464"/>
      <c r="H25" s="464"/>
      <c r="I25" s="464"/>
      <c r="J25" s="464"/>
      <c r="K25" s="465"/>
      <c r="L25" s="27"/>
    </row>
    <row r="26" spans="1:22" x14ac:dyDescent="0.3">
      <c r="A26" s="30"/>
      <c r="B26" s="31"/>
      <c r="C26" s="31"/>
      <c r="D26" s="31"/>
      <c r="E26" s="31"/>
      <c r="F26" s="31"/>
      <c r="G26" s="31"/>
      <c r="H26" s="31"/>
      <c r="I26" s="31"/>
      <c r="J26" s="31"/>
      <c r="K26" s="31"/>
      <c r="L26" s="32"/>
    </row>
    <row r="27" spans="1:22" x14ac:dyDescent="0.3">
      <c r="A27" s="33" t="s">
        <v>8</v>
      </c>
      <c r="B27" s="27"/>
      <c r="C27" s="27"/>
      <c r="D27" s="27"/>
      <c r="E27" s="361">
        <v>365</v>
      </c>
      <c r="F27" s="27"/>
      <c r="G27" s="71" t="s">
        <v>139</v>
      </c>
      <c r="H27" s="27"/>
      <c r="I27" s="72"/>
      <c r="J27" s="72"/>
      <c r="K27" s="367">
        <v>1</v>
      </c>
      <c r="L27" s="34"/>
    </row>
    <row r="28" spans="1:22" ht="12.75" customHeight="1" x14ac:dyDescent="0.3">
      <c r="A28" s="43" t="s">
        <v>1486</v>
      </c>
      <c r="B28" s="27"/>
      <c r="C28" s="27"/>
      <c r="D28" s="27"/>
      <c r="E28" s="27"/>
      <c r="F28" s="66"/>
      <c r="G28" s="473" t="s">
        <v>415</v>
      </c>
      <c r="H28" s="473"/>
      <c r="I28" s="473"/>
      <c r="J28" s="473"/>
      <c r="K28" s="473"/>
      <c r="L28" s="34"/>
    </row>
    <row r="29" spans="1:22" x14ac:dyDescent="0.3">
      <c r="A29" s="43"/>
      <c r="B29" s="27"/>
      <c r="C29" s="27"/>
      <c r="D29" s="27"/>
      <c r="E29" s="27"/>
      <c r="F29" s="27"/>
      <c r="G29" s="473"/>
      <c r="H29" s="473"/>
      <c r="I29" s="473"/>
      <c r="J29" s="473"/>
      <c r="K29" s="473"/>
      <c r="L29" s="34"/>
    </row>
    <row r="30" spans="1:22" x14ac:dyDescent="0.3">
      <c r="A30" s="33" t="s">
        <v>34</v>
      </c>
      <c r="B30" s="27"/>
      <c r="C30" s="27"/>
      <c r="D30" s="27"/>
      <c r="E30" s="361">
        <v>1.2</v>
      </c>
      <c r="F30" s="27"/>
      <c r="G30" s="27"/>
      <c r="H30" s="27"/>
      <c r="I30" s="27"/>
      <c r="J30" s="27"/>
      <c r="K30" s="27"/>
      <c r="L30" s="34"/>
    </row>
    <row r="31" spans="1:22" x14ac:dyDescent="0.3">
      <c r="A31" s="43" t="s">
        <v>35</v>
      </c>
      <c r="B31" s="27"/>
      <c r="C31" s="27"/>
      <c r="D31" s="27"/>
      <c r="E31" s="67"/>
      <c r="F31" s="27"/>
      <c r="G31" s="27"/>
      <c r="H31" s="27"/>
      <c r="I31" s="27"/>
      <c r="J31" s="27"/>
      <c r="K31" s="27"/>
      <c r="L31" s="34"/>
    </row>
    <row r="32" spans="1:22" x14ac:dyDescent="0.3">
      <c r="A32" s="33"/>
      <c r="B32" s="27"/>
      <c r="C32" s="27"/>
      <c r="D32" s="27"/>
      <c r="E32" s="27"/>
      <c r="F32" s="27"/>
      <c r="G32" s="27"/>
      <c r="H32" s="27"/>
      <c r="I32" s="27"/>
      <c r="J32" s="27"/>
      <c r="K32" s="27"/>
      <c r="L32" s="34"/>
    </row>
    <row r="33" spans="1:12" x14ac:dyDescent="0.3">
      <c r="A33" s="33" t="s">
        <v>36</v>
      </c>
      <c r="B33" s="27"/>
      <c r="C33" s="27"/>
      <c r="D33" s="27"/>
      <c r="E33" s="45" t="s">
        <v>29</v>
      </c>
      <c r="F33" s="27"/>
      <c r="G33" s="71" t="s">
        <v>140</v>
      </c>
      <c r="H33" s="75"/>
      <c r="I33" s="75"/>
      <c r="J33" s="75"/>
      <c r="K33" s="361">
        <v>2</v>
      </c>
      <c r="L33" s="34"/>
    </row>
    <row r="34" spans="1:12" x14ac:dyDescent="0.3">
      <c r="A34" s="43" t="s">
        <v>46</v>
      </c>
      <c r="B34" s="27"/>
      <c r="C34" s="27"/>
      <c r="D34" s="27"/>
      <c r="E34" s="27"/>
      <c r="F34" s="27"/>
      <c r="G34" s="79" t="s">
        <v>141</v>
      </c>
      <c r="H34" s="75"/>
      <c r="I34" s="75"/>
      <c r="J34" s="75"/>
      <c r="K34" s="75"/>
      <c r="L34" s="34"/>
    </row>
    <row r="35" spans="1:12" x14ac:dyDescent="0.3">
      <c r="A35" s="43"/>
      <c r="B35" s="27"/>
      <c r="C35" s="27"/>
      <c r="D35" s="27"/>
      <c r="E35" s="27"/>
      <c r="F35" s="27"/>
      <c r="G35" s="27"/>
      <c r="H35" s="27"/>
      <c r="I35" s="27"/>
      <c r="J35" s="27"/>
      <c r="K35" s="27"/>
      <c r="L35" s="34"/>
    </row>
    <row r="36" spans="1:12" x14ac:dyDescent="0.3">
      <c r="A36" s="33" t="s">
        <v>351</v>
      </c>
      <c r="B36" s="27"/>
      <c r="C36" s="27"/>
      <c r="D36" s="27"/>
      <c r="E36" s="361">
        <v>10</v>
      </c>
      <c r="F36" s="27"/>
      <c r="G36" s="71" t="s">
        <v>142</v>
      </c>
      <c r="H36" s="27"/>
      <c r="I36" s="27"/>
      <c r="J36" s="27"/>
      <c r="K36" s="77">
        <f>K27*K33</f>
        <v>2</v>
      </c>
      <c r="L36" s="34"/>
    </row>
    <row r="37" spans="1:12" x14ac:dyDescent="0.3">
      <c r="A37" s="43" t="s">
        <v>359</v>
      </c>
      <c r="B37" s="27"/>
      <c r="C37" s="27"/>
      <c r="D37" s="27"/>
      <c r="E37" s="27"/>
      <c r="F37" s="27"/>
      <c r="G37" s="27" t="s">
        <v>143</v>
      </c>
      <c r="H37" s="27"/>
      <c r="I37" s="27"/>
      <c r="J37" s="27"/>
      <c r="K37" s="27"/>
      <c r="L37" s="34"/>
    </row>
    <row r="38" spans="1:12" x14ac:dyDescent="0.3">
      <c r="A38" s="33"/>
      <c r="B38" s="27"/>
      <c r="C38" s="27"/>
      <c r="D38" s="27"/>
      <c r="F38" s="27"/>
      <c r="L38" s="34"/>
    </row>
    <row r="39" spans="1:12" x14ac:dyDescent="0.3">
      <c r="A39" s="33" t="s">
        <v>397</v>
      </c>
      <c r="B39" s="27"/>
      <c r="C39" s="27"/>
      <c r="D39" s="27"/>
      <c r="E39" s="390">
        <v>1</v>
      </c>
      <c r="F39" s="391"/>
      <c r="G39" s="375"/>
      <c r="H39" s="375"/>
      <c r="I39" s="375"/>
      <c r="J39" s="375"/>
      <c r="K39" s="375"/>
      <c r="L39" s="34"/>
    </row>
    <row r="40" spans="1:12" x14ac:dyDescent="0.3">
      <c r="A40" s="278" t="s">
        <v>81</v>
      </c>
      <c r="B40" s="27"/>
      <c r="C40" s="27"/>
      <c r="D40" s="27"/>
      <c r="E40" s="27"/>
      <c r="F40" s="27"/>
      <c r="G40" s="375"/>
      <c r="H40" s="375"/>
      <c r="I40" s="375"/>
      <c r="J40" s="375"/>
      <c r="K40" s="375"/>
      <c r="L40" s="208"/>
    </row>
    <row r="41" spans="1:12" x14ac:dyDescent="0.3">
      <c r="A41" s="33" t="s">
        <v>37</v>
      </c>
      <c r="B41" s="27"/>
      <c r="C41" s="27"/>
      <c r="D41" s="27"/>
      <c r="E41" s="390">
        <f>0.9323*E39</f>
        <v>0.93230000000000002</v>
      </c>
      <c r="F41" s="391"/>
      <c r="G41" s="27"/>
      <c r="H41" s="27" t="s">
        <v>396</v>
      </c>
      <c r="I41" s="27"/>
      <c r="J41" s="390">
        <f>0.0677*E39</f>
        <v>6.7699999999999996E-2</v>
      </c>
      <c r="K41" s="391"/>
      <c r="L41" s="376"/>
    </row>
    <row r="42" spans="1:12" x14ac:dyDescent="0.3">
      <c r="A42" s="377" t="s">
        <v>1485</v>
      </c>
      <c r="H42" s="377" t="s">
        <v>409</v>
      </c>
      <c r="L42" s="376"/>
    </row>
    <row r="43" spans="1:12" x14ac:dyDescent="0.3">
      <c r="A43" s="278"/>
      <c r="B43" s="27"/>
      <c r="C43" s="27"/>
      <c r="D43" s="27"/>
      <c r="E43" s="27"/>
      <c r="F43" s="27"/>
      <c r="G43" s="375"/>
      <c r="H43" s="375"/>
      <c r="I43" s="375"/>
      <c r="J43" s="375"/>
      <c r="K43" s="375"/>
      <c r="L43" s="376"/>
    </row>
    <row r="44" spans="1:12" x14ac:dyDescent="0.3">
      <c r="A44" s="388" t="s">
        <v>401</v>
      </c>
      <c r="B44" s="431"/>
      <c r="C44" s="431"/>
      <c r="D44" s="431"/>
      <c r="E44" s="431"/>
      <c r="F44" s="431"/>
      <c r="G44" s="431"/>
      <c r="H44" s="431"/>
      <c r="I44" s="431"/>
      <c r="J44" s="27"/>
      <c r="K44" s="361" t="s">
        <v>398</v>
      </c>
      <c r="L44" s="34"/>
    </row>
    <row r="45" spans="1:12" x14ac:dyDescent="0.3">
      <c r="A45" s="388"/>
      <c r="B45" s="431"/>
      <c r="C45" s="431"/>
      <c r="D45" s="431"/>
      <c r="E45" s="431"/>
      <c r="F45" s="431"/>
      <c r="G45" s="431"/>
      <c r="H45" s="431"/>
      <c r="I45" s="431"/>
      <c r="J45" s="27"/>
      <c r="K45" s="27"/>
      <c r="L45" s="34"/>
    </row>
    <row r="46" spans="1:12" x14ac:dyDescent="0.3">
      <c r="A46" s="276"/>
      <c r="B46" s="279"/>
      <c r="C46" s="279"/>
      <c r="D46" s="279"/>
      <c r="E46" s="279"/>
      <c r="F46" s="279"/>
      <c r="G46" s="279"/>
      <c r="H46" s="279"/>
      <c r="I46" s="279"/>
      <c r="J46" s="27"/>
      <c r="K46" s="27"/>
      <c r="L46" s="34"/>
    </row>
    <row r="47" spans="1:12" x14ac:dyDescent="0.3">
      <c r="A47" s="432" t="s">
        <v>410</v>
      </c>
      <c r="B47" s="433"/>
      <c r="C47" s="433"/>
      <c r="D47" s="433"/>
      <c r="E47" s="433"/>
      <c r="F47" s="433"/>
      <c r="G47" s="436" t="s">
        <v>402</v>
      </c>
      <c r="H47" s="436"/>
      <c r="I47" s="437"/>
      <c r="J47" s="390">
        <v>0</v>
      </c>
      <c r="K47" s="391"/>
      <c r="L47" s="208"/>
    </row>
    <row r="48" spans="1:12" ht="13.5" thickBot="1" x14ac:dyDescent="0.35">
      <c r="A48" s="434"/>
      <c r="B48" s="435"/>
      <c r="C48" s="435"/>
      <c r="D48" s="435"/>
      <c r="E48" s="435"/>
      <c r="F48" s="435"/>
      <c r="G48" s="282"/>
      <c r="H48" s="282"/>
      <c r="I48" s="280"/>
      <c r="J48" s="280"/>
      <c r="K48" s="280"/>
      <c r="L48" s="281"/>
    </row>
    <row r="50" spans="1:12" ht="13.5" thickBot="1" x14ac:dyDescent="0.35">
      <c r="A50" s="29" t="s">
        <v>63</v>
      </c>
      <c r="B50" s="27"/>
      <c r="C50" s="27"/>
      <c r="D50" s="27"/>
      <c r="E50" s="27"/>
      <c r="F50" s="27"/>
      <c r="G50" s="27"/>
      <c r="H50" s="27"/>
      <c r="I50" s="27"/>
      <c r="J50" s="27"/>
      <c r="K50" s="27"/>
      <c r="L50" s="27"/>
    </row>
    <row r="51" spans="1:12" x14ac:dyDescent="0.3">
      <c r="A51" s="46"/>
      <c r="B51" s="47"/>
      <c r="C51" s="47"/>
      <c r="D51" s="47"/>
      <c r="E51" s="47"/>
      <c r="F51" s="47"/>
      <c r="G51" s="47"/>
      <c r="H51" s="47"/>
      <c r="I51" s="47"/>
      <c r="J51" s="47"/>
      <c r="K51" s="47"/>
      <c r="L51" s="48"/>
    </row>
    <row r="52" spans="1:12" ht="13.5" thickBot="1" x14ac:dyDescent="0.35">
      <c r="A52" s="49" t="s">
        <v>66</v>
      </c>
      <c r="B52" s="50"/>
      <c r="C52" s="51" t="s">
        <v>74</v>
      </c>
      <c r="D52" s="51" t="s">
        <v>116</v>
      </c>
      <c r="E52" s="51" t="s">
        <v>67</v>
      </c>
      <c r="F52" s="50"/>
      <c r="G52" s="50" t="s">
        <v>65</v>
      </c>
      <c r="H52" s="50"/>
      <c r="I52" s="50"/>
      <c r="J52" s="51" t="s">
        <v>68</v>
      </c>
      <c r="K52" s="51" t="s">
        <v>114</v>
      </c>
      <c r="L52" s="52"/>
    </row>
    <row r="53" spans="1:12" x14ac:dyDescent="0.3">
      <c r="A53" s="326" t="s">
        <v>172</v>
      </c>
      <c r="B53" s="327"/>
      <c r="C53" s="339">
        <f>T70</f>
        <v>6.1709166666666675E-5</v>
      </c>
      <c r="D53" s="340">
        <f t="shared" ref="D53:D59" si="0">C53*365</f>
        <v>2.2523845833333337E-2</v>
      </c>
      <c r="E53" s="341">
        <f t="shared" ref="E53:E59" si="1">C53*1000/453.5/2000*365</f>
        <v>2.4833347115031242E-5</v>
      </c>
      <c r="F53" s="50"/>
      <c r="G53" s="56" t="s">
        <v>202</v>
      </c>
      <c r="H53" s="50"/>
      <c r="I53" s="50"/>
      <c r="J53" s="69">
        <f>C70</f>
        <v>5.7142857142857141E-2</v>
      </c>
      <c r="K53" s="70">
        <f>J53*365</f>
        <v>20.857142857142858</v>
      </c>
      <c r="L53" s="52"/>
    </row>
    <row r="54" spans="1:12" ht="13.5" thickBot="1" x14ac:dyDescent="0.35">
      <c r="A54" s="331" t="s">
        <v>1477</v>
      </c>
      <c r="B54" s="332"/>
      <c r="C54" s="353">
        <f>O70</f>
        <v>0.57430962916666672</v>
      </c>
      <c r="D54" s="353">
        <f>C54*365</f>
        <v>209.62301464583336</v>
      </c>
      <c r="E54" s="354">
        <f t="shared" si="1"/>
        <v>0.23111688494579199</v>
      </c>
      <c r="F54" s="50"/>
      <c r="G54" s="56" t="s">
        <v>201</v>
      </c>
      <c r="H54" s="50"/>
      <c r="I54" s="50"/>
      <c r="J54" s="69">
        <f>D70</f>
        <v>1.6666666666666667</v>
      </c>
      <c r="K54" s="70">
        <f>J54*365</f>
        <v>608.33333333333337</v>
      </c>
      <c r="L54" s="52"/>
    </row>
    <row r="55" spans="1:12" x14ac:dyDescent="0.3">
      <c r="A55" s="53" t="s">
        <v>22</v>
      </c>
      <c r="B55" s="50"/>
      <c r="C55" s="54">
        <f>P70</f>
        <v>1.2295150833333334E-2</v>
      </c>
      <c r="D55" s="55">
        <f t="shared" si="0"/>
        <v>4.4877300541666667</v>
      </c>
      <c r="E55" s="55">
        <f t="shared" si="1"/>
        <v>4.9478831909224551E-3</v>
      </c>
      <c r="F55" s="50"/>
      <c r="G55" s="56" t="s">
        <v>320</v>
      </c>
      <c r="H55" s="50"/>
      <c r="I55" s="50"/>
      <c r="J55" s="183">
        <f>J53*0.218</f>
        <v>1.2457142857142856E-2</v>
      </c>
      <c r="K55" s="184">
        <f>K53*0.218</f>
        <v>4.5468571428571432</v>
      </c>
      <c r="L55" s="52"/>
    </row>
    <row r="56" spans="1:12" x14ac:dyDescent="0.3">
      <c r="A56" s="53" t="s">
        <v>100</v>
      </c>
      <c r="B56" s="50"/>
      <c r="C56" s="54">
        <f>Q70</f>
        <v>3.8720250000000007E-4</v>
      </c>
      <c r="D56" s="55">
        <f t="shared" si="0"/>
        <v>0.14132891250000001</v>
      </c>
      <c r="E56" s="55">
        <f t="shared" si="1"/>
        <v>1.5582019018743111E-4</v>
      </c>
      <c r="F56" s="50"/>
      <c r="G56" s="182" t="s">
        <v>386</v>
      </c>
      <c r="H56" s="50"/>
      <c r="I56" s="50"/>
      <c r="J56" s="50"/>
      <c r="K56" s="50"/>
      <c r="L56" s="52"/>
    </row>
    <row r="57" spans="1:12" x14ac:dyDescent="0.3">
      <c r="A57" s="53" t="s">
        <v>21</v>
      </c>
      <c r="B57" s="50"/>
      <c r="C57" s="54">
        <f>R70</f>
        <v>1.1790983333333331E-3</v>
      </c>
      <c r="D57" s="55">
        <f t="shared" si="0"/>
        <v>0.43037089166666659</v>
      </c>
      <c r="E57" s="55">
        <f t="shared" si="1"/>
        <v>4.7449932929070183E-4</v>
      </c>
      <c r="F57" s="50"/>
      <c r="G57" s="50"/>
      <c r="H57" s="50"/>
      <c r="I57" s="50"/>
      <c r="J57" s="50"/>
      <c r="K57" s="50"/>
      <c r="L57" s="52"/>
    </row>
    <row r="58" spans="1:12" ht="13.5" thickBot="1" x14ac:dyDescent="0.35">
      <c r="A58" s="53" t="s">
        <v>20</v>
      </c>
      <c r="B58" s="50"/>
      <c r="C58" s="54">
        <f>S70</f>
        <v>1.1813416666666668E-4</v>
      </c>
      <c r="D58" s="55">
        <f t="shared" si="0"/>
        <v>4.3118970833333339E-2</v>
      </c>
      <c r="E58" s="55">
        <f t="shared" si="1"/>
        <v>4.7540210400588027E-5</v>
      </c>
      <c r="F58" s="50"/>
      <c r="G58" s="50"/>
      <c r="H58" s="50"/>
      <c r="I58" s="50"/>
      <c r="J58" s="50"/>
      <c r="K58" s="50"/>
      <c r="L58" s="52"/>
    </row>
    <row r="59" spans="1:12" ht="13.5" thickBot="1" x14ac:dyDescent="0.35">
      <c r="A59" s="59" t="s">
        <v>62</v>
      </c>
      <c r="B59" s="50"/>
      <c r="C59" s="60">
        <f>B70</f>
        <v>1.3979585833333334E-2</v>
      </c>
      <c r="D59" s="61">
        <f t="shared" si="0"/>
        <v>5.1025488291666665</v>
      </c>
      <c r="E59" s="60">
        <f t="shared" si="1"/>
        <v>5.6257429208011753E-3</v>
      </c>
      <c r="F59" s="50"/>
      <c r="G59" s="50"/>
      <c r="H59" s="50" t="s">
        <v>73</v>
      </c>
      <c r="I59" s="50"/>
      <c r="J59" s="50"/>
      <c r="K59" s="89">
        <f>E70</f>
        <v>51025.488291666661</v>
      </c>
      <c r="L59" s="52"/>
    </row>
    <row r="60" spans="1:12" ht="13.5" thickBot="1" x14ac:dyDescent="0.35">
      <c r="A60" s="62" t="s">
        <v>75</v>
      </c>
      <c r="B60" s="63"/>
      <c r="C60" s="63"/>
      <c r="D60" s="63"/>
      <c r="E60" s="63"/>
      <c r="F60" s="63"/>
      <c r="G60" s="64" t="s">
        <v>167</v>
      </c>
      <c r="H60" s="64"/>
      <c r="I60" s="63"/>
      <c r="J60" s="63"/>
      <c r="K60" s="63"/>
      <c r="L60" s="65"/>
    </row>
    <row r="67" spans="1:80" x14ac:dyDescent="0.3">
      <c r="AJ67" s="159" t="str">
        <f t="shared" ref="AJ67:BM67" si="2">"Rates "&amp;Funding_Year</f>
        <v>Rates 2030</v>
      </c>
      <c r="AK67" s="159" t="str">
        <f t="shared" si="2"/>
        <v>Rates 2030</v>
      </c>
      <c r="AL67" s="159" t="str">
        <f t="shared" si="2"/>
        <v>Rates 2030</v>
      </c>
      <c r="AM67" s="159" t="str">
        <f t="shared" si="2"/>
        <v>Rates 2030</v>
      </c>
      <c r="AN67" s="159" t="str">
        <f t="shared" si="2"/>
        <v>Rates 2030</v>
      </c>
      <c r="AO67" s="159" t="str">
        <f t="shared" si="2"/>
        <v>Rates 2030</v>
      </c>
      <c r="AP67" s="167" t="str">
        <f t="shared" si="2"/>
        <v>Rates 2030</v>
      </c>
      <c r="AQ67" s="167" t="str">
        <f t="shared" si="2"/>
        <v>Rates 2030</v>
      </c>
      <c r="AR67" s="167" t="str">
        <f t="shared" si="2"/>
        <v>Rates 2030</v>
      </c>
      <c r="AS67" s="167" t="str">
        <f t="shared" si="2"/>
        <v>Rates 2030</v>
      </c>
      <c r="AT67" s="167" t="str">
        <f t="shared" si="2"/>
        <v>Rates 2030</v>
      </c>
      <c r="AU67" s="167" t="str">
        <f t="shared" si="2"/>
        <v>Rates 2030</v>
      </c>
      <c r="AV67" s="161" t="str">
        <f t="shared" si="2"/>
        <v>Rates 2030</v>
      </c>
      <c r="AW67" s="161" t="str">
        <f t="shared" si="2"/>
        <v>Rates 2030</v>
      </c>
      <c r="AX67" s="161" t="str">
        <f t="shared" si="2"/>
        <v>Rates 2030</v>
      </c>
      <c r="AY67" s="161" t="str">
        <f t="shared" si="2"/>
        <v>Rates 2030</v>
      </c>
      <c r="AZ67" s="161" t="str">
        <f t="shared" si="2"/>
        <v>Rates 2030</v>
      </c>
      <c r="BA67" s="161" t="str">
        <f t="shared" si="2"/>
        <v>Rates 2030</v>
      </c>
      <c r="BB67" s="163" t="str">
        <f t="shared" si="2"/>
        <v>Rates 2030</v>
      </c>
      <c r="BC67" s="163" t="str">
        <f t="shared" si="2"/>
        <v>Rates 2030</v>
      </c>
      <c r="BD67" s="163" t="str">
        <f t="shared" si="2"/>
        <v>Rates 2030</v>
      </c>
      <c r="BE67" s="163" t="str">
        <f t="shared" si="2"/>
        <v>Rates 2030</v>
      </c>
      <c r="BF67" s="163" t="str">
        <f t="shared" si="2"/>
        <v>Rates 2030</v>
      </c>
      <c r="BG67" s="163" t="str">
        <f t="shared" si="2"/>
        <v>Rates 2030</v>
      </c>
      <c r="BH67" s="165" t="str">
        <f t="shared" si="2"/>
        <v>Rates 2030</v>
      </c>
      <c r="BI67" s="165" t="str">
        <f t="shared" si="2"/>
        <v>Rates 2030</v>
      </c>
      <c r="BJ67" s="165" t="str">
        <f t="shared" si="2"/>
        <v>Rates 2030</v>
      </c>
      <c r="BK67" s="165" t="str">
        <f t="shared" si="2"/>
        <v>Rates 2030</v>
      </c>
      <c r="BL67" s="165" t="str">
        <f t="shared" si="2"/>
        <v>Rates 2030</v>
      </c>
      <c r="BM67" s="165" t="str">
        <f t="shared" si="2"/>
        <v>Rates 2030</v>
      </c>
    </row>
    <row r="68" spans="1:80" x14ac:dyDescent="0.3">
      <c r="AI68" s="176" t="s">
        <v>279</v>
      </c>
      <c r="AJ68" s="176">
        <v>90</v>
      </c>
      <c r="AK68">
        <v>2</v>
      </c>
      <c r="AL68">
        <v>3</v>
      </c>
      <c r="AM68">
        <v>87</v>
      </c>
      <c r="AN68">
        <v>100</v>
      </c>
      <c r="AO68">
        <v>110</v>
      </c>
      <c r="AP68">
        <v>90</v>
      </c>
      <c r="AQ68">
        <v>2</v>
      </c>
      <c r="AR68">
        <v>3</v>
      </c>
      <c r="AS68">
        <v>87</v>
      </c>
      <c r="AT68">
        <v>100</v>
      </c>
      <c r="AU68">
        <v>110</v>
      </c>
      <c r="AV68">
        <v>90</v>
      </c>
      <c r="AW68">
        <v>2</v>
      </c>
      <c r="AX68">
        <v>3</v>
      </c>
      <c r="AY68">
        <v>87</v>
      </c>
      <c r="AZ68">
        <v>100</v>
      </c>
      <c r="BA68">
        <v>110</v>
      </c>
      <c r="BB68">
        <v>90</v>
      </c>
      <c r="BC68">
        <v>2</v>
      </c>
      <c r="BD68">
        <v>3</v>
      </c>
      <c r="BE68">
        <v>87</v>
      </c>
      <c r="BF68">
        <v>100</v>
      </c>
      <c r="BG68">
        <v>110</v>
      </c>
      <c r="BH68">
        <v>90</v>
      </c>
      <c r="BI68">
        <v>2</v>
      </c>
      <c r="BJ68">
        <v>3</v>
      </c>
      <c r="BK68">
        <v>87</v>
      </c>
      <c r="BL68">
        <v>100</v>
      </c>
      <c r="BM68">
        <v>110</v>
      </c>
    </row>
    <row r="69" spans="1:80" ht="39" x14ac:dyDescent="0.3">
      <c r="A69" s="8" t="s">
        <v>78</v>
      </c>
      <c r="B69" s="13" t="s">
        <v>104</v>
      </c>
      <c r="C69" s="13" t="s">
        <v>105</v>
      </c>
      <c r="D69" s="14" t="s">
        <v>79</v>
      </c>
      <c r="E69" s="13" t="s">
        <v>72</v>
      </c>
      <c r="F69" s="17" t="s">
        <v>426</v>
      </c>
      <c r="G69" s="17" t="s">
        <v>427</v>
      </c>
      <c r="H69" s="17" t="s">
        <v>428</v>
      </c>
      <c r="I69" s="17" t="s">
        <v>220</v>
      </c>
      <c r="J69" s="17" t="s">
        <v>118</v>
      </c>
      <c r="K69" s="17" t="s">
        <v>122</v>
      </c>
      <c r="L69" s="17" t="s">
        <v>119</v>
      </c>
      <c r="M69" s="17" t="s">
        <v>123</v>
      </c>
      <c r="N69" s="17" t="s">
        <v>121</v>
      </c>
      <c r="O69" s="13" t="s">
        <v>1477</v>
      </c>
      <c r="P69" s="13" t="s">
        <v>22</v>
      </c>
      <c r="Q69" s="13" t="s">
        <v>203</v>
      </c>
      <c r="R69" s="13" t="s">
        <v>21</v>
      </c>
      <c r="S69" s="13" t="s">
        <v>20</v>
      </c>
      <c r="T69" s="13" t="s">
        <v>172</v>
      </c>
      <c r="U69" s="15" t="s">
        <v>23</v>
      </c>
      <c r="V69" s="9" t="s">
        <v>8</v>
      </c>
      <c r="W69" s="9" t="s">
        <v>9</v>
      </c>
      <c r="X69" s="9" t="s">
        <v>10</v>
      </c>
      <c r="Y69" s="9" t="s">
        <v>11</v>
      </c>
      <c r="Z69" s="9" t="s">
        <v>12</v>
      </c>
      <c r="AA69" s="9" t="s">
        <v>13</v>
      </c>
      <c r="AB69" s="9" t="s">
        <v>14</v>
      </c>
      <c r="AC69" s="9" t="s">
        <v>15</v>
      </c>
      <c r="AD69" s="9" t="s">
        <v>16</v>
      </c>
      <c r="AE69" s="9" t="s">
        <v>85</v>
      </c>
      <c r="AF69" s="9" t="s">
        <v>17</v>
      </c>
      <c r="AG69" s="9" t="s">
        <v>18</v>
      </c>
      <c r="AH69" s="9" t="s">
        <v>19</v>
      </c>
      <c r="AI69" s="90" t="s">
        <v>117</v>
      </c>
      <c r="AJ69" s="85" t="s">
        <v>1478</v>
      </c>
      <c r="AK69" s="85" t="s">
        <v>109</v>
      </c>
      <c r="AL69" s="85" t="s">
        <v>108</v>
      </c>
      <c r="AM69" s="85" t="s">
        <v>107</v>
      </c>
      <c r="AN69" s="85" t="s">
        <v>106</v>
      </c>
      <c r="AO69" s="85" t="s">
        <v>195</v>
      </c>
      <c r="AP69" s="87" t="s">
        <v>1479</v>
      </c>
      <c r="AQ69" s="87" t="s">
        <v>113</v>
      </c>
      <c r="AR69" s="87" t="s">
        <v>112</v>
      </c>
      <c r="AS69" s="87" t="s">
        <v>111</v>
      </c>
      <c r="AT69" s="87" t="s">
        <v>110</v>
      </c>
      <c r="AU69" s="87" t="s">
        <v>196</v>
      </c>
      <c r="AV69" s="86" t="s">
        <v>1480</v>
      </c>
      <c r="AW69" s="86" t="s">
        <v>183</v>
      </c>
      <c r="AX69" s="86" t="s">
        <v>184</v>
      </c>
      <c r="AY69" s="86" t="s">
        <v>185</v>
      </c>
      <c r="AZ69" s="86" t="s">
        <v>186</v>
      </c>
      <c r="BA69" s="86" t="s">
        <v>197</v>
      </c>
      <c r="BB69" s="88" t="s">
        <v>1481</v>
      </c>
      <c r="BC69" s="88" t="s">
        <v>187</v>
      </c>
      <c r="BD69" s="88" t="s">
        <v>188</v>
      </c>
      <c r="BE69" s="88" t="s">
        <v>189</v>
      </c>
      <c r="BF69" s="88" t="s">
        <v>190</v>
      </c>
      <c r="BG69" s="88" t="s">
        <v>198</v>
      </c>
      <c r="BH69" s="94" t="s">
        <v>1482</v>
      </c>
      <c r="BI69" s="94" t="s">
        <v>191</v>
      </c>
      <c r="BJ69" s="94" t="s">
        <v>192</v>
      </c>
      <c r="BK69" s="94" t="s">
        <v>193</v>
      </c>
      <c r="BL69" s="94" t="s">
        <v>194</v>
      </c>
      <c r="BM69" s="94" t="s">
        <v>199</v>
      </c>
      <c r="BN69" s="22" t="s">
        <v>0</v>
      </c>
      <c r="BO69" s="8" t="s">
        <v>76</v>
      </c>
      <c r="BP69" s="9" t="s">
        <v>1</v>
      </c>
      <c r="BQ69" s="9" t="s">
        <v>2</v>
      </c>
      <c r="BR69" s="8" t="s">
        <v>64</v>
      </c>
      <c r="BS69" s="9" t="s">
        <v>3</v>
      </c>
      <c r="BT69" s="8" t="s">
        <v>40</v>
      </c>
      <c r="BU69" s="8" t="s">
        <v>41</v>
      </c>
      <c r="BV69" s="8" t="s">
        <v>42</v>
      </c>
      <c r="BW69" s="11" t="s">
        <v>4</v>
      </c>
      <c r="BX69" s="9" t="s">
        <v>5</v>
      </c>
      <c r="BY69" s="9" t="s">
        <v>6</v>
      </c>
      <c r="BZ69" s="9" t="s">
        <v>7</v>
      </c>
      <c r="CA69" s="9" t="s">
        <v>39</v>
      </c>
      <c r="CB69" s="185" t="s">
        <v>319</v>
      </c>
    </row>
    <row r="70" spans="1:80" ht="52" x14ac:dyDescent="0.3">
      <c r="A70" s="4" t="str">
        <f>C20</f>
        <v>Your Agency - Pedestrian</v>
      </c>
      <c r="B70" s="16">
        <f>SUM(P70:S70)</f>
        <v>1.3979585833333334E-2</v>
      </c>
      <c r="C70" s="16">
        <f>(K36/35)*(V70/365)</f>
        <v>5.7142857142857141E-2</v>
      </c>
      <c r="D70" s="16">
        <f>K70*(V70/365)</f>
        <v>1.6666666666666667</v>
      </c>
      <c r="E70" s="5">
        <f>U70*(B70*365)/(MAX(F70,H70)/1000)</f>
        <v>51025.488291666661</v>
      </c>
      <c r="F70" s="18">
        <f>E41</f>
        <v>0.93230000000000002</v>
      </c>
      <c r="G70" s="18">
        <f>E39</f>
        <v>1</v>
      </c>
      <c r="H70" s="18">
        <f>MAX(E39,J47)</f>
        <v>1</v>
      </c>
      <c r="I70" s="103">
        <f>K27/E30</f>
        <v>0.83333333333333337</v>
      </c>
      <c r="J70" s="20">
        <v>0</v>
      </c>
      <c r="K70" s="26">
        <f>K36/E30</f>
        <v>1.6666666666666667</v>
      </c>
      <c r="L70" s="21">
        <v>0</v>
      </c>
      <c r="M70" s="12">
        <v>1</v>
      </c>
      <c r="N70" s="25" t="str">
        <f>E33</f>
        <v>LD</v>
      </c>
      <c r="O70" s="7">
        <f t="shared" ref="O70:T70" si="3">($I$70*AV70*$M$70 + $J$70*BH70 + $K$70*BB70 - $L$70*(AP70)) * ($V$70/365)/1000</f>
        <v>0.57430962916666672</v>
      </c>
      <c r="P70" s="7">
        <f t="shared" si="3"/>
        <v>1.2295150833333334E-2</v>
      </c>
      <c r="Q70" s="7">
        <f t="shared" si="3"/>
        <v>3.8720250000000007E-4</v>
      </c>
      <c r="R70" s="7">
        <f t="shared" si="3"/>
        <v>1.1790983333333331E-3</v>
      </c>
      <c r="S70" s="7">
        <f t="shared" si="3"/>
        <v>1.1813416666666668E-4</v>
      </c>
      <c r="T70" s="7">
        <f t="shared" si="3"/>
        <v>6.1709166666666675E-5</v>
      </c>
      <c r="U70" s="6">
        <f>E36</f>
        <v>10</v>
      </c>
      <c r="V70" s="6">
        <f>E27</f>
        <v>365</v>
      </c>
      <c r="W70" s="6"/>
      <c r="X70" s="6">
        <f>K36</f>
        <v>2</v>
      </c>
      <c r="Y70" s="6">
        <f>E30</f>
        <v>1.2</v>
      </c>
      <c r="Z70" s="6">
        <f>K27</f>
        <v>1</v>
      </c>
      <c r="AA70" s="6"/>
      <c r="AB70" s="6"/>
      <c r="AC70" s="6"/>
      <c r="AD70" s="6"/>
      <c r="AE70" s="6"/>
      <c r="AF70" s="6"/>
      <c r="AG70" s="6"/>
      <c r="AH70" s="6"/>
      <c r="AI70" s="24" t="s">
        <v>101</v>
      </c>
      <c r="AJ70" s="91">
        <f>VLOOKUP($I$16&amp;"_"&amp;$I$18&amp;"_"&amp;AJ68&amp;"_42",_veh_start_run_rate!$A$5:$Q$589,13,FALSE)</f>
        <v>97.882019</v>
      </c>
      <c r="AK70" s="91">
        <f>VLOOKUP($I$16&amp;"_"&amp;$I$18&amp;"_"&amp;AK68&amp;"_42",_veh_start_run_rate!$A$5:$Q$589,13,FALSE)</f>
        <v>4.0189779999999997</v>
      </c>
      <c r="AL70" s="91">
        <f>VLOOKUP($I$16&amp;"_"&amp;$I$18&amp;"_"&amp;AL68&amp;"_42",_veh_start_run_rate!$A$5:$Q$589,13,FALSE)</f>
        <v>0.99613399999999996</v>
      </c>
      <c r="AM70" s="91">
        <f>VLOOKUP($I$16&amp;"_"&amp;$I$18&amp;"_"&amp;AM68&amp;"_42",_veh_start_run_rate!$A$5:$Q$589,13,FALSE)</f>
        <v>0.82000099999999998</v>
      </c>
      <c r="AN70" s="91">
        <f>VLOOKUP($I$16&amp;"_"&amp;$I$18&amp;"_"&amp;AN68&amp;"_42",_veh_start_run_rate!$A$5:$Q$589,13,FALSE)</f>
        <v>5.1526000000000002E-2</v>
      </c>
      <c r="AO70" s="91">
        <f>VLOOKUP($I$16&amp;"_"&amp;$I$18&amp;"_"&amp;AO68&amp;"_42",_veh_start_run_rate!$A$5:$Q$589,13,FALSE)</f>
        <v>4.5638999999999999E-2</v>
      </c>
      <c r="AP70" s="91">
        <f>VLOOKUP($I$16&amp;"_"&amp;$I$18&amp;"_"&amp;AP68&amp;"_42",_veh_start_run_rate!$A$5:$Q$589,12,FALSE)</f>
        <v>1532.111206</v>
      </c>
      <c r="AQ70" s="91">
        <f>VLOOKUP($I$16&amp;"_"&amp;$I$18&amp;"_"&amp;AQ68&amp;"_42",_veh_start_run_rate!$A$5:$Q$589,12,FALSE)</f>
        <v>8.1026939999999996</v>
      </c>
      <c r="AR70" s="91">
        <f>VLOOKUP($I$16&amp;"_"&amp;$I$18&amp;"_"&amp;AR68&amp;"_42",_veh_start_run_rate!$A$5:$Q$589,12,FALSE)</f>
        <v>2.7491699999999999</v>
      </c>
      <c r="AS70" s="91">
        <f>VLOOKUP($I$16&amp;"_"&amp;$I$18&amp;"_"&amp;AS68&amp;"_42",_veh_start_run_rate!$A$5:$Q$589,12,FALSE)</f>
        <v>0.13791600000000001</v>
      </c>
      <c r="AT70" s="91">
        <f>VLOOKUP($I$16&amp;"_"&amp;$I$18&amp;"_100_42",_veh_start_run_rate!$A$5:$Q$589,12,FALSE) + VLOOKUP($I$16&amp;"_"&amp;$I$18&amp;"_106_42",_veh_start_run_rate!$A$5:$Q$589,12,FALSE) + VLOOKUP($I$16&amp;"_"&amp;$I$18&amp;"_107_42",_veh_start_run_rate!$A$5:$Q$589,12,FALSE)</f>
        <v>0.12153800000000001</v>
      </c>
      <c r="AU70" s="91">
        <f>VLOOKUP($I$16&amp;"_"&amp;$I$18&amp;"_110_42",_veh_start_run_rate!$A$5:$Q$589,12,FALSE) + VLOOKUP($I$16&amp;"_"&amp;$I$18&amp;"_116_42",_veh_start_run_rate!$A$5:$Q$589,12,FALSE) + VLOOKUP($I$16&amp;"_"&amp;$I$18&amp;"_117_42",_veh_start_run_rate!$A$5:$Q$589,12,FALSE)</f>
        <v>2.8216999999999999E-2</v>
      </c>
      <c r="AV70" s="92">
        <f>VLOOKUP($I$16&amp;"_"&amp;$I$18&amp;"_"&amp;AV68&amp;"_21",_veh_start_run_rate!$A$5:$Q$589,13,FALSE)</f>
        <v>204.24281300000001</v>
      </c>
      <c r="AW70" s="92">
        <f>VLOOKUP($I$16&amp;"_"&amp;$I$18&amp;"_"&amp;AW68&amp;"_21",_veh_start_run_rate!$A$5:$Q$589,13,FALSE)</f>
        <v>11.983909000000001</v>
      </c>
      <c r="AX70" s="92">
        <f>VLOOKUP($I$16&amp;"_"&amp;$I$18&amp;"_"&amp;AX68&amp;"_21",_veh_start_run_rate!$A$5:$Q$589,13,FALSE)</f>
        <v>0.41733700000000001</v>
      </c>
      <c r="AY70" s="92">
        <f>VLOOKUP($I$16&amp;"_"&amp;$I$18&amp;"_"&amp;AY68&amp;"_21",_veh_start_run_rate!$A$5:$Q$589,13,FALSE)</f>
        <v>1.3964319999999999</v>
      </c>
      <c r="AZ70" s="92">
        <f>VLOOKUP($I$16&amp;"_"&amp;$I$18&amp;"_"&amp;AZ68&amp;"_21",_veh_start_run_rate!$A$5:$Q$589,13,FALSE)</f>
        <v>7.0873000000000005E-2</v>
      </c>
      <c r="BA70" s="92">
        <f>VLOOKUP($I$16&amp;"_"&amp;$I$18&amp;"_"&amp;BA68&amp;"_21",_veh_start_run_rate!$A$5:$Q$589,13,FALSE)</f>
        <v>6.2697000000000003E-2</v>
      </c>
      <c r="BB70" s="92">
        <f>VLOOKUP($I$16&amp;"_"&amp;$I$18&amp;"_"&amp;BB68&amp;"_21",_veh_start_run_rate!$A$5:$Q$589,12,FALSE)</f>
        <v>242.464371</v>
      </c>
      <c r="BC70" s="92">
        <f>VLOOKUP($I$16&amp;"_"&amp;$I$18&amp;"_"&amp;BC68&amp;"_21",_veh_start_run_rate!$A$5:$Q$589,12,FALSE)</f>
        <v>1.3851359999999999</v>
      </c>
      <c r="BD70" s="92">
        <f>VLOOKUP($I$16&amp;"_"&amp;$I$18&amp;"_"&amp;BD68&amp;"_21",_veh_start_run_rate!$A$5:$Q$589,12,FALSE)</f>
        <v>2.3653E-2</v>
      </c>
      <c r="BE70" s="92">
        <f>VLOOKUP($I$16&amp;"_"&amp;$I$18&amp;"_"&amp;BE68&amp;"_21",_veh_start_run_rate!$A$5:$Q$589,12,FALSE)</f>
        <v>9.2429999999999995E-3</v>
      </c>
      <c r="BF70" s="92">
        <f>VLOOKUP($I$16&amp;"_"&amp;$I$18&amp;"_100_21",_veh_start_run_rate!$A$5:$Q$589,12,FALSE) + VLOOKUP($I$16&amp;"_"&amp;$I$18&amp;"_106_21",_veh_start_run_rate!$A$5:$Q$589,12,FALSE) + VLOOKUP($I$16&amp;"_"&amp;$I$18&amp;"_107_21",_veh_start_run_rate!$A$5:$Q$589,12,FALSE)</f>
        <v>3.5444000000000003E-2</v>
      </c>
      <c r="BG70" s="92">
        <f>VLOOKUP($I$16&amp;"_"&amp;$I$18&amp;"_110_21",_veh_start_run_rate!$A$5:$Q$589,12,FALSE) + VLOOKUP($I$16&amp;"_"&amp;$I$18&amp;"_116_21",_veh_start_run_rate!$A$5:$Q$589,12,FALSE) + VLOOKUP($I$16&amp;"_"&amp;$I$18&amp;"_117_21",_veh_start_run_rate!$A$5:$Q$589,12,FALSE)</f>
        <v>5.6769999999999998E-3</v>
      </c>
      <c r="BH70" s="93">
        <f>VLOOKUP("SL_"&amp;$I$18&amp;"_art_"&amp;BH68&amp;"_ALL",Vehicle_Idle_Rates!$A$7:$AQ$12,5,FALSE)</f>
        <v>2933.7045292537518</v>
      </c>
      <c r="BI70" s="93">
        <f>VLOOKUP("SL_"&amp;$I$18&amp;"_art_"&amp;BI68&amp;"_ALL",Vehicle_Idle_Rates!$A$7:$AQ$12,5,FALSE)</f>
        <v>3.5494139205738633</v>
      </c>
      <c r="BJ70" s="93">
        <f>VLOOKUP("SL_"&amp;$I$18&amp;"_art_"&amp;BJ68&amp;"_ALL",Vehicle_Idle_Rates!$A$7:$AQ$12,5,FALSE)</f>
        <v>3.8904138347642112</v>
      </c>
      <c r="BK70" s="93">
        <f>VLOOKUP("SL_"&amp;$I$18&amp;"_art_"&amp;BK68&amp;"_ALL",Vehicle_Idle_Rates!$A$7:$AQ$12,5,FALSE)</f>
        <v>0.8358270875299364</v>
      </c>
      <c r="BL70" s="93">
        <f>VLOOKUP("SL_"&amp;$I$18&amp;"_art_"&amp;BL68&amp;"_ALL",Vehicle_Idle_Rates!$A$7:$AQ$12,5,FALSE)</f>
        <v>0.12081251265653382</v>
      </c>
      <c r="BM70" s="93">
        <f>VLOOKUP("SL_"&amp;$I$18&amp;"_art_"&amp;BM68&amp;"_ALL",Vehicle_Idle_Rates!$A$7:$AQ$12,5,FALSE)</f>
        <v>0.11070401751369743</v>
      </c>
      <c r="BN70" s="23" t="str">
        <f>T(I16)</f>
        <v>SL</v>
      </c>
      <c r="BO70" s="4" t="str">
        <f>I20</f>
        <v>Salt Lake</v>
      </c>
      <c r="BP70" s="4">
        <f>I18</f>
        <v>2030</v>
      </c>
      <c r="BQ70" s="4" t="str">
        <f>C14</f>
        <v>Pedestrian</v>
      </c>
      <c r="BR70" s="4" t="s">
        <v>24</v>
      </c>
      <c r="BS70" s="4" t="str">
        <f>C7</f>
        <v>Your Agency</v>
      </c>
      <c r="BT70" s="4">
        <f>D16</f>
        <v>0</v>
      </c>
      <c r="BU70" s="4" t="str">
        <f>C17</f>
        <v>Begin Street</v>
      </c>
      <c r="BV70" s="4" t="str">
        <f>C18</f>
        <v>End Street</v>
      </c>
      <c r="BW70" s="12" t="str">
        <f>C22</f>
        <v xml:space="preserve">Please enter here a brief description of this project, including the basic cost elements that comprise the total shown below (right-of-way, materials, pavement quantities, equipment costs, labor costs, etc.), assumptions made in estimating emission reductions and the justification for those assumptions, and any other relevant supporting information.  </v>
      </c>
      <c r="BX70" s="4" t="str">
        <f>C9</f>
        <v>Your Name</v>
      </c>
      <c r="BY70" s="4" t="str">
        <f>I7</f>
        <v>801-123-4567</v>
      </c>
      <c r="BZ70" s="4" t="str">
        <f>I9</f>
        <v>youre-mail@email.com</v>
      </c>
      <c r="CA70" s="4" t="str">
        <f>I14</f>
        <v>City of Project Location</v>
      </c>
      <c r="CB70" s="186">
        <f>J55</f>
        <v>1.2457142857142856E-2</v>
      </c>
    </row>
    <row r="72" spans="1:80" x14ac:dyDescent="0.3">
      <c r="M72" s="105"/>
      <c r="N72" s="105"/>
      <c r="O72" s="105"/>
      <c r="P72" s="105"/>
      <c r="Q72" s="105"/>
    </row>
    <row r="73" spans="1:80" x14ac:dyDescent="0.3">
      <c r="AF73" s="176" t="s">
        <v>280</v>
      </c>
      <c r="AG73" s="174">
        <v>10.423997359583334</v>
      </c>
      <c r="AH73" s="174">
        <v>2.3879113460208334E-2</v>
      </c>
      <c r="AI73" s="174">
        <v>0.7695398683333331</v>
      </c>
      <c r="AJ73" s="174">
        <v>9.7411719000000015E-3</v>
      </c>
      <c r="AK73" s="174">
        <v>8.8541110125000006E-3</v>
      </c>
      <c r="AL73" s="174">
        <v>2.0185086260070713</v>
      </c>
      <c r="AM73" s="174">
        <v>3.523431922916997</v>
      </c>
      <c r="AN73" s="174">
        <v>0.25907441356131566</v>
      </c>
      <c r="AO73" s="174">
        <v>0.27791903573881749</v>
      </c>
      <c r="AP73" s="174">
        <v>0.15583077559689132</v>
      </c>
      <c r="AQ73" s="174">
        <v>18.437781144166667</v>
      </c>
      <c r="AR73" s="174">
        <v>0.72171639990416658</v>
      </c>
      <c r="AS73" s="174">
        <v>2.107534733333333</v>
      </c>
      <c r="AT73" s="174">
        <v>6.7528515749999976E-2</v>
      </c>
      <c r="AU73" s="174">
        <v>5.9739063041666658E-2</v>
      </c>
      <c r="AV73" s="174">
        <v>1.8650840464812819</v>
      </c>
      <c r="AW73" s="174">
        <v>9.4846365298523874E-2</v>
      </c>
      <c r="AX73" s="174">
        <v>1.4641783715626588E-2</v>
      </c>
      <c r="AY73" s="174">
        <v>5.3572932128439124E-2</v>
      </c>
      <c r="AZ73" s="174">
        <v>1.2992335377803024E-2</v>
      </c>
      <c r="BA73" s="174">
        <v>6.7487142895833321</v>
      </c>
      <c r="BB73" s="174">
        <v>1.5875958536666666</v>
      </c>
      <c r="BC73" s="174">
        <v>0.25829854000000008</v>
      </c>
      <c r="BD73" s="174">
        <v>0.55214606666666666</v>
      </c>
      <c r="BE73" s="174">
        <v>0.13451628249999997</v>
      </c>
    </row>
    <row r="74" spans="1:80" x14ac:dyDescent="0.3">
      <c r="M74" s="105"/>
      <c r="N74" s="105"/>
      <c r="O74" s="105"/>
      <c r="P74" s="105"/>
      <c r="Q74" s="105"/>
    </row>
  </sheetData>
  <sheetProtection algorithmName="SHA-512" hashValue="5TbHIfiZRNKA/HVxh+BBmgNbytoyEZVb+iCCLRFzczBWIrYGr+xJtLdXq6bMBwVXPLy1HCkcrqDytX2f+D5pmg==" saltValue="+p0RO9ef4MqJIwgajEwbJg==" spinCount="100000" sheet="1" selectLockedCells="1"/>
  <mergeCells count="27">
    <mergeCell ref="A44:I45"/>
    <mergeCell ref="A47:F48"/>
    <mergeCell ref="G47:I47"/>
    <mergeCell ref="J47:K47"/>
    <mergeCell ref="A22:B22"/>
    <mergeCell ref="C22:K22"/>
    <mergeCell ref="E41:F41"/>
    <mergeCell ref="D25:K25"/>
    <mergeCell ref="J41:K41"/>
    <mergeCell ref="G28:K29"/>
    <mergeCell ref="E39:F39"/>
    <mergeCell ref="A1:L1"/>
    <mergeCell ref="A2:L2"/>
    <mergeCell ref="A4:L4"/>
    <mergeCell ref="D3:I3"/>
    <mergeCell ref="C7:E7"/>
    <mergeCell ref="I7:K7"/>
    <mergeCell ref="N16:V23"/>
    <mergeCell ref="C9:E9"/>
    <mergeCell ref="I9:K9"/>
    <mergeCell ref="C14:E14"/>
    <mergeCell ref="I14:K14"/>
    <mergeCell ref="C16:E16"/>
    <mergeCell ref="C17:E17"/>
    <mergeCell ref="C18:E18"/>
    <mergeCell ref="C20:E20"/>
    <mergeCell ref="I20:K20"/>
  </mergeCells>
  <phoneticPr fontId="12" type="noConversion"/>
  <dataValidations count="8">
    <dataValidation type="list" allowBlank="1" showInputMessage="1" showErrorMessage="1" sqref="E33" xr:uid="{00000000-0002-0000-0B00-000000000000}">
      <formula1>"ALL,LD"</formula1>
    </dataValidation>
    <dataValidation type="whole" operator="lessThan" allowBlank="1" showErrorMessage="1" error="The number of days in a year may not exceed 365.  The number of annual working days is typically 250." sqref="E27" xr:uid="{00000000-0002-0000-0B00-000001000000}">
      <formula1>366</formula1>
    </dataValidation>
    <dataValidation type="decimal" operator="lessThanOrEqual" allowBlank="1" showInputMessage="1" showErrorMessage="1" errorTitle="Warning:" error="Bicycle trip length should be less than 10 miles." sqref="K57:K58" xr:uid="{00000000-0002-0000-0B00-000003000000}">
      <formula1>10</formula1>
    </dataValidation>
    <dataValidation type="whole" operator="greaterThan" allowBlank="1" showInputMessage="1" showErrorMessage="1" error="Enter a whole number only - no text." sqref="E36" xr:uid="{00000000-0002-0000-0B00-000004000000}">
      <formula1>0</formula1>
    </dataValidation>
    <dataValidation type="list" showInputMessage="1" showErrorMessage="1" error="Cell may not be left blank." sqref="I16" xr:uid="{00000000-0002-0000-0B00-000005000000}">
      <formula1>"BE,DA,SL,TO,WE"</formula1>
    </dataValidation>
    <dataValidation type="textLength" operator="lessThan" allowBlank="1" showErrorMessage="1" promptTitle="Error" prompt="Please limit description to 500 characters." sqref="C22:K22" xr:uid="{BABC3AFC-66BA-45D1-ADF9-EFC2A7599742}">
      <formula1>2000</formula1>
    </dataValidation>
    <dataValidation type="list" allowBlank="1" showInputMessage="1" showErrorMessage="1" sqref="K44" xr:uid="{D78416F5-02E1-4184-9538-C746726504BC}">
      <formula1>"No, Yes"</formula1>
    </dataValidation>
    <dataValidation type="whole" operator="lessThan" allowBlank="1" showInputMessage="1" showErrorMessage="1" sqref="J53:J54" xr:uid="{00000000-0002-0000-0B00-000002000000}">
      <formula1>366</formula1>
    </dataValidation>
  </dataValidations>
  <hyperlinks>
    <hyperlink ref="I9" r:id="rId1" display="kip@wfrc.org" xr:uid="{00000000-0004-0000-0B00-000000000000}"/>
  </hyperlinks>
  <pageMargins left="0.75" right="0.75" top="1" bottom="1" header="0.5" footer="0.5"/>
  <pageSetup scale="64" orientation="portrait" r:id="rId2"/>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indexed="45"/>
    <pageSetUpPr fitToPage="1"/>
  </sheetPr>
  <dimension ref="A1:CB74"/>
  <sheetViews>
    <sheetView showGridLines="0" zoomScaleNormal="100" workbookViewId="0">
      <pane ySplit="4" topLeftCell="A33" activePane="bottomLeft" state="frozen"/>
      <selection activeCell="T70" sqref="T70"/>
      <selection pane="bottomLeft" activeCell="B3" sqref="B3"/>
    </sheetView>
  </sheetViews>
  <sheetFormatPr defaultRowHeight="13" x14ac:dyDescent="0.3"/>
  <cols>
    <col min="2" max="2" width="12" customWidth="1"/>
    <col min="3" max="3" width="9.453125" bestFit="1" customWidth="1"/>
    <col min="4" max="4" width="13.54296875" customWidth="1"/>
    <col min="5" max="5" width="13.453125" customWidth="1"/>
    <col min="6" max="6" width="11.1796875" customWidth="1"/>
    <col min="7" max="8" width="10.1796875" customWidth="1"/>
    <col min="9" max="9" width="11.54296875" customWidth="1"/>
    <col min="11" max="11" width="9.54296875" bestFit="1" customWidth="1"/>
    <col min="13" max="13" width="12.7265625" bestFit="1" customWidth="1"/>
    <col min="14" max="15" width="9.453125" bestFit="1" customWidth="1"/>
    <col min="16" max="16" width="9.453125" customWidth="1"/>
    <col min="17" max="17" width="16" bestFit="1" customWidth="1"/>
    <col min="18" max="18" width="7.1796875" bestFit="1" customWidth="1"/>
    <col min="19" max="19" width="7.54296875" bestFit="1" customWidth="1"/>
    <col min="20" max="20" width="5.26953125" bestFit="1" customWidth="1"/>
    <col min="21" max="21" width="12.1796875" bestFit="1" customWidth="1"/>
    <col min="22" max="22" width="19.1796875" bestFit="1" customWidth="1"/>
    <col min="23" max="23" width="13.7265625" bestFit="1" customWidth="1"/>
    <col min="24" max="24" width="11.7265625" bestFit="1" customWidth="1"/>
    <col min="25" max="25" width="6.26953125" bestFit="1" customWidth="1"/>
    <col min="26" max="26" width="9.7265625" bestFit="1" customWidth="1"/>
    <col min="27" max="27" width="6.81640625" bestFit="1" customWidth="1"/>
    <col min="28" max="28" width="11.1796875" bestFit="1" customWidth="1"/>
    <col min="29" max="29" width="20.54296875" bestFit="1" customWidth="1"/>
    <col min="30" max="30" width="11.81640625" bestFit="1" customWidth="1"/>
    <col min="31" max="32" width="10.26953125" customWidth="1"/>
    <col min="33" max="57" width="14.1796875" customWidth="1"/>
    <col min="58" max="58" width="12.1796875" bestFit="1" customWidth="1"/>
    <col min="60" max="63" width="10.54296875" customWidth="1"/>
    <col min="64" max="64" width="12.1796875" customWidth="1"/>
    <col min="65" max="65" width="11.81640625" customWidth="1"/>
    <col min="72" max="72" width="11" customWidth="1"/>
    <col min="80" max="80" width="9.7265625" customWidth="1"/>
  </cols>
  <sheetData>
    <row r="1" spans="1:22" ht="17.5" thickTop="1" x14ac:dyDescent="0.35">
      <c r="A1" s="415" t="str">
        <f>CONCATENATE("Emissions Analysis Form (",I18-5,"-",I18," TIP)")</f>
        <v>Emissions Analysis Form (2025-2030 TIP)</v>
      </c>
      <c r="B1" s="416"/>
      <c r="C1" s="416"/>
      <c r="D1" s="416"/>
      <c r="E1" s="416"/>
      <c r="F1" s="416"/>
      <c r="G1" s="416"/>
      <c r="H1" s="416"/>
      <c r="I1" s="416"/>
      <c r="J1" s="416"/>
      <c r="K1" s="416"/>
      <c r="L1" s="417"/>
    </row>
    <row r="2" spans="1:22" ht="15.5" thickBot="1" x14ac:dyDescent="0.35">
      <c r="A2" s="418" t="s">
        <v>27</v>
      </c>
      <c r="B2" s="419"/>
      <c r="C2" s="419"/>
      <c r="D2" s="419"/>
      <c r="E2" s="419"/>
      <c r="F2" s="419"/>
      <c r="G2" s="419"/>
      <c r="H2" s="419"/>
      <c r="I2" s="419"/>
      <c r="J2" s="419"/>
      <c r="K2" s="419"/>
      <c r="L2" s="420"/>
    </row>
    <row r="3" spans="1:22" ht="13.5" thickTop="1" x14ac:dyDescent="0.3">
      <c r="A3" s="27"/>
      <c r="B3" s="170"/>
      <c r="C3" s="28"/>
      <c r="D3" s="392"/>
      <c r="E3" s="392"/>
      <c r="F3" s="392"/>
      <c r="G3" s="392"/>
      <c r="H3" s="392"/>
      <c r="I3" s="392"/>
      <c r="J3" s="28"/>
      <c r="K3" s="28"/>
      <c r="L3" s="28"/>
    </row>
    <row r="4" spans="1:22" ht="17.5" x14ac:dyDescent="0.35">
      <c r="A4" s="424" t="s">
        <v>236</v>
      </c>
      <c r="B4" s="425"/>
      <c r="C4" s="425"/>
      <c r="D4" s="425"/>
      <c r="E4" s="425"/>
      <c r="F4" s="425"/>
      <c r="G4" s="425"/>
      <c r="H4" s="425"/>
      <c r="I4" s="425"/>
      <c r="J4" s="425"/>
      <c r="K4" s="425"/>
      <c r="L4" s="426"/>
    </row>
    <row r="5" spans="1:22" ht="13.5" thickBot="1" x14ac:dyDescent="0.35">
      <c r="A5" s="29" t="s">
        <v>30</v>
      </c>
      <c r="B5" s="27"/>
      <c r="C5" s="27"/>
      <c r="D5" s="27"/>
      <c r="E5" s="27"/>
      <c r="F5" s="27"/>
      <c r="G5" s="27"/>
      <c r="H5" s="27"/>
      <c r="I5" s="27"/>
      <c r="J5" s="27"/>
      <c r="K5" s="27"/>
      <c r="L5" s="27"/>
    </row>
    <row r="6" spans="1:22" x14ac:dyDescent="0.3">
      <c r="A6" s="30"/>
      <c r="B6" s="31"/>
      <c r="C6" s="31"/>
      <c r="D6" s="31"/>
      <c r="E6" s="31"/>
      <c r="F6" s="31"/>
      <c r="G6" s="31"/>
      <c r="H6" s="31"/>
      <c r="I6" s="31"/>
      <c r="J6" s="31"/>
      <c r="K6" s="31"/>
      <c r="L6" s="32"/>
    </row>
    <row r="7" spans="1:22" x14ac:dyDescent="0.3">
      <c r="A7" s="33" t="s">
        <v>103</v>
      </c>
      <c r="B7" s="27"/>
      <c r="C7" s="421" t="s">
        <v>204</v>
      </c>
      <c r="D7" s="422"/>
      <c r="E7" s="423"/>
      <c r="F7" s="27"/>
      <c r="G7" s="27" t="s">
        <v>6</v>
      </c>
      <c r="H7" s="27"/>
      <c r="I7" s="427" t="s">
        <v>206</v>
      </c>
      <c r="J7" s="428"/>
      <c r="K7" s="429"/>
      <c r="L7" s="34"/>
    </row>
    <row r="8" spans="1:22" x14ac:dyDescent="0.3">
      <c r="A8" s="33"/>
      <c r="B8" s="27"/>
      <c r="C8" s="27"/>
      <c r="D8" s="27"/>
      <c r="E8" s="27"/>
      <c r="F8" s="27"/>
      <c r="G8" s="27"/>
      <c r="H8" s="27"/>
      <c r="I8" s="27"/>
      <c r="J8" s="27"/>
      <c r="K8" s="27"/>
      <c r="L8" s="34"/>
    </row>
    <row r="9" spans="1:22" x14ac:dyDescent="0.3">
      <c r="A9" s="33" t="s">
        <v>403</v>
      </c>
      <c r="B9" s="27"/>
      <c r="C9" s="421" t="s">
        <v>205</v>
      </c>
      <c r="D9" s="422"/>
      <c r="E9" s="423"/>
      <c r="F9" s="27"/>
      <c r="G9" s="27" t="s">
        <v>7</v>
      </c>
      <c r="H9" s="27"/>
      <c r="I9" s="430" t="s">
        <v>207</v>
      </c>
      <c r="J9" s="460"/>
      <c r="K9" s="461"/>
      <c r="L9" s="34"/>
    </row>
    <row r="10" spans="1:22" ht="13.5" thickBot="1" x14ac:dyDescent="0.35">
      <c r="A10" s="277" t="s">
        <v>395</v>
      </c>
      <c r="B10" s="36"/>
      <c r="C10" s="36"/>
      <c r="D10" s="36"/>
      <c r="E10" s="36"/>
      <c r="F10" s="36"/>
      <c r="G10" s="36"/>
      <c r="H10" s="36"/>
      <c r="I10" s="36"/>
      <c r="J10" s="36"/>
      <c r="K10" s="36"/>
      <c r="L10" s="37"/>
    </row>
    <row r="11" spans="1:22" x14ac:dyDescent="0.3">
      <c r="A11" s="27"/>
      <c r="B11" s="27"/>
      <c r="C11" s="27"/>
      <c r="D11" s="27"/>
      <c r="E11" s="27"/>
      <c r="F11" s="27"/>
      <c r="G11" s="27"/>
      <c r="H11" s="27"/>
      <c r="I11" s="27"/>
      <c r="J11" s="27"/>
      <c r="K11" s="27"/>
      <c r="L11" s="27"/>
    </row>
    <row r="12" spans="1:22" ht="13.5" thickBot="1" x14ac:dyDescent="0.35">
      <c r="A12" s="29" t="s">
        <v>31</v>
      </c>
      <c r="B12" s="27"/>
      <c r="C12" s="27"/>
      <c r="D12" s="27"/>
      <c r="E12" s="27"/>
      <c r="F12" s="27"/>
      <c r="G12" s="27"/>
      <c r="H12" s="27"/>
      <c r="I12" s="27"/>
      <c r="J12" s="27"/>
      <c r="K12" s="27"/>
      <c r="L12" s="27"/>
    </row>
    <row r="13" spans="1:22" x14ac:dyDescent="0.3">
      <c r="A13" s="30"/>
      <c r="B13" s="31"/>
      <c r="C13" s="31"/>
      <c r="D13" s="31"/>
      <c r="E13" s="31"/>
      <c r="F13" s="31"/>
      <c r="G13" s="31"/>
      <c r="H13" s="31"/>
      <c r="I13" s="31"/>
      <c r="J13" s="31"/>
      <c r="K13" s="31"/>
      <c r="L13" s="32"/>
    </row>
    <row r="14" spans="1:22" x14ac:dyDescent="0.3">
      <c r="A14" s="33" t="s">
        <v>32</v>
      </c>
      <c r="B14" s="27"/>
      <c r="C14" s="396" t="s">
        <v>27</v>
      </c>
      <c r="D14" s="397"/>
      <c r="E14" s="398"/>
      <c r="F14" s="27"/>
      <c r="G14" s="27" t="s">
        <v>39</v>
      </c>
      <c r="H14" s="27"/>
      <c r="I14" s="421" t="s">
        <v>208</v>
      </c>
      <c r="J14" s="422"/>
      <c r="K14" s="423"/>
      <c r="L14" s="34"/>
    </row>
    <row r="15" spans="1:22" x14ac:dyDescent="0.3">
      <c r="A15" s="33"/>
      <c r="B15" s="27"/>
      <c r="C15" s="27"/>
      <c r="D15" s="27"/>
      <c r="E15" s="27"/>
      <c r="F15" s="27"/>
      <c r="G15" s="27"/>
      <c r="H15" s="27"/>
      <c r="I15" s="27"/>
      <c r="J15" s="27"/>
      <c r="K15" s="27"/>
      <c r="L15" s="34"/>
    </row>
    <row r="16" spans="1:22" ht="12.75" customHeight="1" x14ac:dyDescent="0.3">
      <c r="A16" s="33" t="s">
        <v>38</v>
      </c>
      <c r="B16" s="38" t="s">
        <v>69</v>
      </c>
      <c r="C16" s="421" t="s">
        <v>209</v>
      </c>
      <c r="D16" s="422"/>
      <c r="E16" s="423"/>
      <c r="F16" s="27"/>
      <c r="G16" s="27" t="s">
        <v>0</v>
      </c>
      <c r="H16" s="27"/>
      <c r="I16" s="361" t="s">
        <v>102</v>
      </c>
      <c r="J16" s="39"/>
      <c r="K16" s="27"/>
      <c r="L16" s="34"/>
      <c r="N16" s="378" t="s">
        <v>407</v>
      </c>
      <c r="O16" s="379"/>
      <c r="P16" s="379"/>
      <c r="Q16" s="379"/>
      <c r="R16" s="379"/>
      <c r="S16" s="379"/>
      <c r="T16" s="379"/>
      <c r="U16" s="379"/>
      <c r="V16" s="380"/>
    </row>
    <row r="17" spans="1:22" x14ac:dyDescent="0.3">
      <c r="A17" s="33"/>
      <c r="B17" s="38" t="s">
        <v>41</v>
      </c>
      <c r="C17" s="421" t="s">
        <v>210</v>
      </c>
      <c r="D17" s="422"/>
      <c r="E17" s="423"/>
      <c r="F17" s="27"/>
      <c r="G17" s="27"/>
      <c r="H17" s="27"/>
      <c r="I17" s="27"/>
      <c r="J17" s="27"/>
      <c r="K17" s="27"/>
      <c r="L17" s="34"/>
      <c r="N17" s="381"/>
      <c r="O17" s="382"/>
      <c r="P17" s="382"/>
      <c r="Q17" s="382"/>
      <c r="R17" s="382"/>
      <c r="S17" s="382"/>
      <c r="T17" s="382"/>
      <c r="U17" s="382"/>
      <c r="V17" s="383"/>
    </row>
    <row r="18" spans="1:22" x14ac:dyDescent="0.3">
      <c r="A18" s="33"/>
      <c r="B18" s="38" t="s">
        <v>42</v>
      </c>
      <c r="C18" s="421" t="s">
        <v>211</v>
      </c>
      <c r="D18" s="422"/>
      <c r="E18" s="423"/>
      <c r="F18" s="27"/>
      <c r="G18" s="27" t="s">
        <v>33</v>
      </c>
      <c r="H18" s="27"/>
      <c r="I18" s="40">
        <f>Funding_Year</f>
        <v>2030</v>
      </c>
      <c r="J18" s="27"/>
      <c r="K18" s="27"/>
      <c r="L18" s="34"/>
      <c r="N18" s="381"/>
      <c r="O18" s="382"/>
      <c r="P18" s="382"/>
      <c r="Q18" s="382"/>
      <c r="R18" s="382"/>
      <c r="S18" s="382"/>
      <c r="T18" s="382"/>
      <c r="U18" s="382"/>
      <c r="V18" s="383"/>
    </row>
    <row r="19" spans="1:22" x14ac:dyDescent="0.3">
      <c r="A19" s="33"/>
      <c r="B19" s="41"/>
      <c r="C19" s="27"/>
      <c r="D19" s="27"/>
      <c r="E19" s="27"/>
      <c r="F19" s="27"/>
      <c r="G19" s="27"/>
      <c r="H19" s="27"/>
      <c r="I19" s="27"/>
      <c r="J19" s="27"/>
      <c r="K19" s="27"/>
      <c r="L19" s="34"/>
      <c r="N19" s="381"/>
      <c r="O19" s="382"/>
      <c r="P19" s="382"/>
      <c r="Q19" s="382"/>
      <c r="R19" s="382"/>
      <c r="S19" s="382"/>
      <c r="T19" s="382"/>
      <c r="U19" s="382"/>
      <c r="V19" s="383"/>
    </row>
    <row r="20" spans="1:22" x14ac:dyDescent="0.3">
      <c r="A20" s="33" t="s">
        <v>77</v>
      </c>
      <c r="B20" s="41"/>
      <c r="C20" s="396" t="str">
        <f>C7&amp;" - "&amp;C14</f>
        <v>Your Agency - Park &amp; Ride</v>
      </c>
      <c r="D20" s="397"/>
      <c r="E20" s="398"/>
      <c r="F20" s="27"/>
      <c r="G20" s="27" t="s">
        <v>76</v>
      </c>
      <c r="H20" s="27"/>
      <c r="I20" s="396" t="str">
        <f>IF(I16="SL","Salt Lake",IF(I16="DA","Ogden-Layton",IF(I16="WE","Ogden-Layton","")))</f>
        <v>Salt Lake</v>
      </c>
      <c r="J20" s="397"/>
      <c r="K20" s="398"/>
      <c r="L20" s="34"/>
      <c r="N20" s="381"/>
      <c r="O20" s="382"/>
      <c r="P20" s="382"/>
      <c r="Q20" s="382"/>
      <c r="R20" s="382"/>
      <c r="S20" s="382"/>
      <c r="T20" s="382"/>
      <c r="U20" s="382"/>
      <c r="V20" s="383"/>
    </row>
    <row r="21" spans="1:22" x14ac:dyDescent="0.3">
      <c r="A21" s="33"/>
      <c r="B21" s="27"/>
      <c r="C21" s="27"/>
      <c r="D21" s="27"/>
      <c r="E21" s="27"/>
      <c r="F21" s="27"/>
      <c r="G21" s="27"/>
      <c r="H21" s="27"/>
      <c r="I21" s="27"/>
      <c r="J21" s="27"/>
      <c r="K21" s="27"/>
      <c r="L21" s="34"/>
      <c r="N21" s="381"/>
      <c r="O21" s="382"/>
      <c r="P21" s="382"/>
      <c r="Q21" s="382"/>
      <c r="R21" s="382"/>
      <c r="S21" s="382"/>
      <c r="T21" s="382"/>
      <c r="U21" s="382"/>
      <c r="V21" s="383"/>
    </row>
    <row r="22" spans="1:22" ht="111.65" customHeight="1" x14ac:dyDescent="0.3">
      <c r="A22" s="388" t="s">
        <v>214</v>
      </c>
      <c r="B22" s="389"/>
      <c r="C22" s="399" t="s">
        <v>1484</v>
      </c>
      <c r="D22" s="400"/>
      <c r="E22" s="400"/>
      <c r="F22" s="400"/>
      <c r="G22" s="400"/>
      <c r="H22" s="400"/>
      <c r="I22" s="400"/>
      <c r="J22" s="400"/>
      <c r="K22" s="401"/>
      <c r="L22" s="42"/>
      <c r="N22" s="381"/>
      <c r="O22" s="382"/>
      <c r="P22" s="382"/>
      <c r="Q22" s="382"/>
      <c r="R22" s="382"/>
      <c r="S22" s="382"/>
      <c r="T22" s="382"/>
      <c r="U22" s="382"/>
      <c r="V22" s="383"/>
    </row>
    <row r="23" spans="1:22" ht="13.5" thickBot="1" x14ac:dyDescent="0.35">
      <c r="A23" s="35"/>
      <c r="B23" s="36"/>
      <c r="C23" s="36"/>
      <c r="D23" s="36"/>
      <c r="E23" s="36"/>
      <c r="F23" s="36"/>
      <c r="G23" s="36"/>
      <c r="H23" s="36"/>
      <c r="I23" s="36"/>
      <c r="J23" s="36"/>
      <c r="K23" s="36"/>
      <c r="L23" s="37"/>
      <c r="N23" s="384"/>
      <c r="O23" s="385"/>
      <c r="P23" s="385"/>
      <c r="Q23" s="385"/>
      <c r="R23" s="385"/>
      <c r="S23" s="385"/>
      <c r="T23" s="385"/>
      <c r="U23" s="385"/>
      <c r="V23" s="386"/>
    </row>
    <row r="24" spans="1:22" ht="13.5" thickBot="1" x14ac:dyDescent="0.35">
      <c r="A24" s="27"/>
      <c r="B24" s="27"/>
      <c r="C24" s="27"/>
      <c r="D24" s="27"/>
      <c r="E24" s="27"/>
      <c r="F24" s="27"/>
      <c r="G24" s="27"/>
      <c r="H24" s="27"/>
      <c r="I24" s="27"/>
      <c r="J24" s="27"/>
      <c r="K24" s="27"/>
      <c r="L24" s="27"/>
    </row>
    <row r="25" spans="1:22" ht="27.65" customHeight="1" thickTop="1" thickBot="1" x14ac:dyDescent="0.4">
      <c r="A25" s="29" t="s">
        <v>399</v>
      </c>
      <c r="B25" s="27"/>
      <c r="D25" s="463" t="s">
        <v>229</v>
      </c>
      <c r="E25" s="464"/>
      <c r="F25" s="464"/>
      <c r="G25" s="464"/>
      <c r="H25" s="464"/>
      <c r="I25" s="464"/>
      <c r="J25" s="464"/>
      <c r="K25" s="464"/>
      <c r="L25" s="27"/>
    </row>
    <row r="26" spans="1:22" x14ac:dyDescent="0.3">
      <c r="A26" s="30"/>
      <c r="B26" s="31"/>
      <c r="C26" s="31"/>
      <c r="D26" s="31"/>
      <c r="E26" s="31"/>
      <c r="F26" s="31"/>
      <c r="G26" s="31"/>
      <c r="H26" s="31"/>
      <c r="I26" s="31"/>
      <c r="J26" s="31"/>
      <c r="K26" s="31"/>
      <c r="L26" s="32"/>
    </row>
    <row r="27" spans="1:22" x14ac:dyDescent="0.3">
      <c r="A27" s="33" t="s">
        <v>8</v>
      </c>
      <c r="B27" s="27"/>
      <c r="C27" s="27"/>
      <c r="D27" s="27"/>
      <c r="E27" s="361">
        <v>250</v>
      </c>
      <c r="F27" s="27"/>
      <c r="G27" s="71" t="s">
        <v>144</v>
      </c>
      <c r="H27" s="27"/>
      <c r="I27" s="72"/>
      <c r="J27" s="72"/>
      <c r="K27" s="361">
        <v>1</v>
      </c>
      <c r="L27" s="34"/>
    </row>
    <row r="28" spans="1:22" ht="12.65" customHeight="1" x14ac:dyDescent="0.3">
      <c r="A28" s="43" t="s">
        <v>44</v>
      </c>
      <c r="B28" s="27"/>
      <c r="C28" s="27"/>
      <c r="D28" s="27"/>
      <c r="E28" s="27"/>
      <c r="F28" s="66"/>
      <c r="G28" s="74" t="s">
        <v>50</v>
      </c>
      <c r="H28" s="74"/>
      <c r="I28" s="74"/>
      <c r="J28" s="74"/>
      <c r="K28" s="75"/>
      <c r="L28" s="34"/>
    </row>
    <row r="29" spans="1:22" x14ac:dyDescent="0.3">
      <c r="A29" s="43"/>
      <c r="B29" s="27"/>
      <c r="C29" s="27"/>
      <c r="D29" s="27"/>
      <c r="E29" s="27"/>
      <c r="F29" s="27"/>
      <c r="G29" s="74"/>
      <c r="H29" s="74"/>
      <c r="I29" s="74"/>
      <c r="J29" s="74"/>
      <c r="K29" s="75"/>
      <c r="L29" s="34"/>
    </row>
    <row r="30" spans="1:22" x14ac:dyDescent="0.3">
      <c r="A30" s="33" t="s">
        <v>34</v>
      </c>
      <c r="B30" s="27"/>
      <c r="C30" s="27"/>
      <c r="D30" s="27"/>
      <c r="E30" s="361">
        <v>1.2</v>
      </c>
      <c r="F30" s="27"/>
      <c r="G30" s="27" t="s">
        <v>145</v>
      </c>
      <c r="H30" s="27"/>
      <c r="I30" s="27"/>
      <c r="J30" s="27"/>
      <c r="K30" s="368">
        <v>0.8</v>
      </c>
      <c r="L30" s="34"/>
    </row>
    <row r="31" spans="1:22" x14ac:dyDescent="0.3">
      <c r="A31" s="43" t="s">
        <v>35</v>
      </c>
      <c r="B31" s="27"/>
      <c r="C31" s="27"/>
      <c r="D31" s="27"/>
      <c r="E31" s="67"/>
      <c r="F31" s="27"/>
      <c r="G31" s="39" t="s">
        <v>51</v>
      </c>
      <c r="H31" s="27"/>
      <c r="I31" s="27"/>
      <c r="J31" s="27"/>
      <c r="K31" s="27"/>
      <c r="L31" s="34"/>
    </row>
    <row r="32" spans="1:22" x14ac:dyDescent="0.3">
      <c r="A32" s="33"/>
      <c r="B32" s="27"/>
      <c r="C32" s="27"/>
      <c r="D32" s="27"/>
      <c r="E32" s="27"/>
      <c r="F32" s="27"/>
      <c r="G32" s="27"/>
      <c r="H32" s="27"/>
      <c r="I32" s="27"/>
      <c r="J32" s="27"/>
      <c r="K32" s="27"/>
      <c r="L32" s="34"/>
    </row>
    <row r="33" spans="1:12" x14ac:dyDescent="0.3">
      <c r="A33" s="33" t="s">
        <v>36</v>
      </c>
      <c r="B33" s="27"/>
      <c r="C33" s="27"/>
      <c r="D33" s="27"/>
      <c r="E33" s="45" t="s">
        <v>29</v>
      </c>
      <c r="F33" s="27"/>
      <c r="G33" s="27" t="s">
        <v>146</v>
      </c>
      <c r="H33" s="75"/>
      <c r="I33" s="75"/>
      <c r="J33" s="75"/>
      <c r="K33" s="361">
        <v>25</v>
      </c>
      <c r="L33" s="34"/>
    </row>
    <row r="34" spans="1:12" x14ac:dyDescent="0.3">
      <c r="A34" s="43" t="s">
        <v>46</v>
      </c>
      <c r="B34" s="27"/>
      <c r="C34" s="27"/>
      <c r="D34" s="27"/>
      <c r="E34" s="27"/>
      <c r="F34" s="27"/>
      <c r="G34" s="474" t="s">
        <v>405</v>
      </c>
      <c r="H34" s="474"/>
      <c r="I34" s="474"/>
      <c r="J34" s="474"/>
      <c r="K34" s="474"/>
      <c r="L34" s="475"/>
    </row>
    <row r="35" spans="1:12" x14ac:dyDescent="0.3">
      <c r="A35" s="43"/>
      <c r="B35" s="27"/>
      <c r="C35" s="27"/>
      <c r="D35" s="27"/>
      <c r="E35" s="27"/>
      <c r="F35" s="27"/>
      <c r="G35" s="39"/>
      <c r="H35" s="27"/>
      <c r="I35" s="27"/>
      <c r="J35" s="27"/>
      <c r="K35" s="27"/>
      <c r="L35" s="34"/>
    </row>
    <row r="36" spans="1:12" x14ac:dyDescent="0.3">
      <c r="A36" s="33" t="s">
        <v>351</v>
      </c>
      <c r="B36" s="27"/>
      <c r="C36" s="27"/>
      <c r="D36" s="27"/>
      <c r="E36" s="361">
        <v>20</v>
      </c>
      <c r="F36" s="27"/>
      <c r="G36" s="71" t="s">
        <v>406</v>
      </c>
      <c r="H36" s="27"/>
      <c r="I36" s="27"/>
      <c r="J36" s="27"/>
      <c r="K36" s="77">
        <f>K27*K30*K33</f>
        <v>20</v>
      </c>
      <c r="L36" s="34"/>
    </row>
    <row r="37" spans="1:12" x14ac:dyDescent="0.3">
      <c r="A37" s="43" t="s">
        <v>360</v>
      </c>
      <c r="B37" s="27"/>
      <c r="C37" s="27"/>
      <c r="D37" s="27"/>
      <c r="E37" s="27"/>
      <c r="F37" s="27"/>
      <c r="G37" s="39" t="s">
        <v>166</v>
      </c>
      <c r="H37" s="27"/>
      <c r="I37" s="27"/>
      <c r="J37" s="27"/>
      <c r="K37" s="27"/>
      <c r="L37" s="34"/>
    </row>
    <row r="38" spans="1:12" x14ac:dyDescent="0.3">
      <c r="A38" s="33"/>
      <c r="B38" s="27"/>
      <c r="C38" s="27"/>
      <c r="D38" s="27"/>
      <c r="F38" s="27"/>
      <c r="H38" s="27"/>
      <c r="I38" s="27"/>
      <c r="J38" s="27"/>
      <c r="K38" s="27"/>
      <c r="L38" s="34"/>
    </row>
    <row r="39" spans="1:12" x14ac:dyDescent="0.3">
      <c r="A39" s="33" t="s">
        <v>397</v>
      </c>
      <c r="B39" s="27"/>
      <c r="C39" s="27"/>
      <c r="D39" s="27"/>
      <c r="E39" s="390">
        <v>1</v>
      </c>
      <c r="F39" s="391"/>
      <c r="G39" s="375"/>
      <c r="H39" s="375"/>
      <c r="I39" s="375"/>
      <c r="J39" s="375"/>
      <c r="K39" s="375"/>
      <c r="L39" s="34"/>
    </row>
    <row r="40" spans="1:12" x14ac:dyDescent="0.3">
      <c r="A40" s="278" t="s">
        <v>81</v>
      </c>
      <c r="B40" s="27"/>
      <c r="C40" s="27"/>
      <c r="D40" s="27"/>
      <c r="E40" s="27"/>
      <c r="F40" s="27"/>
      <c r="G40" s="375"/>
      <c r="H40" s="375"/>
      <c r="I40" s="375"/>
      <c r="J40" s="375"/>
      <c r="K40" s="375"/>
      <c r="L40" s="208"/>
    </row>
    <row r="41" spans="1:12" x14ac:dyDescent="0.3">
      <c r="A41" s="33" t="s">
        <v>37</v>
      </c>
      <c r="B41" s="27"/>
      <c r="C41" s="27"/>
      <c r="D41" s="27"/>
      <c r="E41" s="390">
        <f>0.9323*E39</f>
        <v>0.93230000000000002</v>
      </c>
      <c r="F41" s="391"/>
      <c r="G41" s="27"/>
      <c r="H41" s="27" t="s">
        <v>396</v>
      </c>
      <c r="I41" s="27"/>
      <c r="J41" s="390">
        <f>0.0677*E39</f>
        <v>6.7699999999999996E-2</v>
      </c>
      <c r="K41" s="391"/>
      <c r="L41" s="376"/>
    </row>
    <row r="42" spans="1:12" x14ac:dyDescent="0.3">
      <c r="A42" s="377" t="s">
        <v>1485</v>
      </c>
      <c r="H42" s="377" t="s">
        <v>409</v>
      </c>
      <c r="L42" s="376"/>
    </row>
    <row r="43" spans="1:12" x14ac:dyDescent="0.3">
      <c r="A43" s="278"/>
      <c r="B43" s="27"/>
      <c r="C43" s="27"/>
      <c r="D43" s="27"/>
      <c r="E43" s="27"/>
      <c r="F43" s="27"/>
      <c r="G43" s="375"/>
      <c r="H43" s="375"/>
      <c r="I43" s="375"/>
      <c r="J43" s="375"/>
      <c r="K43" s="375"/>
      <c r="L43" s="376"/>
    </row>
    <row r="44" spans="1:12" x14ac:dyDescent="0.3">
      <c r="A44" s="388" t="s">
        <v>401</v>
      </c>
      <c r="B44" s="431"/>
      <c r="C44" s="431"/>
      <c r="D44" s="431"/>
      <c r="E44" s="431"/>
      <c r="F44" s="431"/>
      <c r="G44" s="431"/>
      <c r="H44" s="431"/>
      <c r="I44" s="431"/>
      <c r="J44" s="27"/>
      <c r="K44" s="361" t="s">
        <v>398</v>
      </c>
      <c r="L44" s="34"/>
    </row>
    <row r="45" spans="1:12" x14ac:dyDescent="0.3">
      <c r="A45" s="388"/>
      <c r="B45" s="431"/>
      <c r="C45" s="431"/>
      <c r="D45" s="431"/>
      <c r="E45" s="431"/>
      <c r="F45" s="431"/>
      <c r="G45" s="431"/>
      <c r="H45" s="431"/>
      <c r="I45" s="431"/>
      <c r="J45" s="27"/>
      <c r="K45" s="27"/>
      <c r="L45" s="34"/>
    </row>
    <row r="46" spans="1:12" x14ac:dyDescent="0.3">
      <c r="A46" s="276"/>
      <c r="B46" s="279"/>
      <c r="C46" s="279"/>
      <c r="D46" s="279"/>
      <c r="E46" s="279"/>
      <c r="F46" s="279"/>
      <c r="G46" s="279"/>
      <c r="H46" s="279"/>
      <c r="I46" s="279"/>
      <c r="J46" s="27"/>
      <c r="K46" s="27"/>
      <c r="L46" s="34"/>
    </row>
    <row r="47" spans="1:12" x14ac:dyDescent="0.3">
      <c r="A47" s="432" t="s">
        <v>410</v>
      </c>
      <c r="B47" s="433"/>
      <c r="C47" s="433"/>
      <c r="D47" s="433"/>
      <c r="E47" s="433"/>
      <c r="F47" s="433"/>
      <c r="G47" s="436" t="s">
        <v>402</v>
      </c>
      <c r="H47" s="436"/>
      <c r="I47" s="437"/>
      <c r="J47" s="390">
        <v>0</v>
      </c>
      <c r="K47" s="391"/>
      <c r="L47" s="208"/>
    </row>
    <row r="48" spans="1:12" ht="13.5" thickBot="1" x14ac:dyDescent="0.35">
      <c r="A48" s="434"/>
      <c r="B48" s="435"/>
      <c r="C48" s="435"/>
      <c r="D48" s="435"/>
      <c r="E48" s="435"/>
      <c r="F48" s="435"/>
      <c r="G48" s="282"/>
      <c r="H48" s="282"/>
      <c r="I48" s="280"/>
      <c r="J48" s="280"/>
      <c r="K48" s="280"/>
      <c r="L48" s="281"/>
    </row>
    <row r="50" spans="1:12" ht="13.5" thickBot="1" x14ac:dyDescent="0.35">
      <c r="A50" s="29" t="s">
        <v>63</v>
      </c>
      <c r="B50" s="27"/>
      <c r="C50" s="27"/>
      <c r="D50" s="27"/>
      <c r="E50" s="27"/>
      <c r="F50" s="27"/>
      <c r="G50" s="27"/>
      <c r="H50" s="27"/>
      <c r="I50" s="27"/>
      <c r="J50" s="27"/>
      <c r="K50" s="27"/>
      <c r="L50" s="27"/>
    </row>
    <row r="51" spans="1:12" x14ac:dyDescent="0.3">
      <c r="A51" s="46"/>
      <c r="B51" s="47"/>
      <c r="C51" s="47"/>
      <c r="D51" s="47"/>
      <c r="E51" s="47"/>
      <c r="F51" s="47"/>
      <c r="G51" s="47"/>
      <c r="H51" s="47"/>
      <c r="I51" s="47"/>
      <c r="J51" s="47"/>
      <c r="K51" s="47"/>
      <c r="L51" s="48"/>
    </row>
    <row r="52" spans="1:12" ht="13.5" thickBot="1" x14ac:dyDescent="0.35">
      <c r="A52" s="49" t="s">
        <v>66</v>
      </c>
      <c r="B52" s="50"/>
      <c r="C52" s="51" t="s">
        <v>74</v>
      </c>
      <c r="D52" s="51" t="s">
        <v>116</v>
      </c>
      <c r="E52" s="51" t="s">
        <v>67</v>
      </c>
      <c r="F52" s="50"/>
      <c r="G52" s="50" t="s">
        <v>65</v>
      </c>
      <c r="H52" s="50"/>
      <c r="I52" s="50"/>
      <c r="J52" s="51" t="s">
        <v>68</v>
      </c>
      <c r="K52" s="51" t="s">
        <v>114</v>
      </c>
      <c r="L52" s="52"/>
    </row>
    <row r="53" spans="1:12" x14ac:dyDescent="0.3">
      <c r="A53" s="326" t="s">
        <v>172</v>
      </c>
      <c r="B53" s="327"/>
      <c r="C53" s="339">
        <f>T70</f>
        <v>7.7767123287671226E-5</v>
      </c>
      <c r="D53" s="340">
        <f t="shared" ref="D53:D59" si="0">C53*365</f>
        <v>2.8384999999999997E-2</v>
      </c>
      <c r="E53" s="341">
        <f t="shared" ref="E53:E59" si="1">C53*1000/453.5/2000*365</f>
        <v>3.1295479603087094E-5</v>
      </c>
      <c r="F53" s="50"/>
      <c r="G53" s="56" t="s">
        <v>202</v>
      </c>
      <c r="H53" s="50"/>
      <c r="I53" s="50"/>
      <c r="J53" s="69">
        <f>C70</f>
        <v>0</v>
      </c>
      <c r="K53" s="70">
        <f>J53*365</f>
        <v>0</v>
      </c>
      <c r="L53" s="52"/>
    </row>
    <row r="54" spans="1:12" ht="13.5" thickBot="1" x14ac:dyDescent="0.35">
      <c r="A54" s="331" t="s">
        <v>1477</v>
      </c>
      <c r="B54" s="332"/>
      <c r="C54" s="353">
        <f>O70</f>
        <v>3.3214297397260268</v>
      </c>
      <c r="D54" s="353">
        <f>C54*365</f>
        <v>1212.3218549999997</v>
      </c>
      <c r="E54" s="354">
        <f t="shared" si="1"/>
        <v>1.3366282855567806</v>
      </c>
      <c r="F54" s="50"/>
      <c r="G54" s="56" t="s">
        <v>201</v>
      </c>
      <c r="H54" s="50"/>
      <c r="I54" s="50"/>
      <c r="J54" s="69">
        <f>D70</f>
        <v>13.698630136986301</v>
      </c>
      <c r="K54" s="70">
        <f>J54*365</f>
        <v>5000</v>
      </c>
      <c r="L54" s="52"/>
    </row>
    <row r="55" spans="1:12" x14ac:dyDescent="0.3">
      <c r="A55" s="53" t="s">
        <v>22</v>
      </c>
      <c r="B55" s="50"/>
      <c r="C55" s="54">
        <f>P70</f>
        <v>1.8974465753424655E-2</v>
      </c>
      <c r="D55" s="55">
        <f t="shared" si="0"/>
        <v>6.9256799999999989</v>
      </c>
      <c r="E55" s="55">
        <f t="shared" si="1"/>
        <v>7.6358103638368233E-3</v>
      </c>
      <c r="F55" s="50"/>
      <c r="G55" s="56" t="s">
        <v>320</v>
      </c>
      <c r="H55" s="50"/>
      <c r="I55" s="50"/>
      <c r="J55" s="183">
        <f>J53*0.218</f>
        <v>0</v>
      </c>
      <c r="K55" s="184">
        <f>K53*0.218</f>
        <v>0</v>
      </c>
      <c r="L55" s="52"/>
    </row>
    <row r="56" spans="1:12" x14ac:dyDescent="0.3">
      <c r="A56" s="53" t="s">
        <v>100</v>
      </c>
      <c r="B56" s="50"/>
      <c r="C56" s="54">
        <f>Q70</f>
        <v>3.2401369863013703E-4</v>
      </c>
      <c r="D56" s="55">
        <f t="shared" si="0"/>
        <v>0.11826500000000002</v>
      </c>
      <c r="E56" s="55">
        <f t="shared" si="1"/>
        <v>1.3039140022050717E-4</v>
      </c>
      <c r="F56" s="50"/>
      <c r="G56" s="182" t="s">
        <v>386</v>
      </c>
      <c r="H56" s="50"/>
      <c r="I56" s="50"/>
      <c r="J56" s="50"/>
      <c r="K56" s="50"/>
      <c r="L56" s="52"/>
    </row>
    <row r="57" spans="1:12" x14ac:dyDescent="0.3">
      <c r="A57" s="53" t="s">
        <v>21</v>
      </c>
      <c r="B57" s="50"/>
      <c r="C57" s="54">
        <f>R70</f>
        <v>1.2661643835616438E-4</v>
      </c>
      <c r="D57" s="55">
        <f t="shared" si="0"/>
        <v>4.6214999999999999E-2</v>
      </c>
      <c r="E57" s="55">
        <f t="shared" si="1"/>
        <v>5.0953693495038581E-5</v>
      </c>
      <c r="F57" s="50"/>
      <c r="G57" s="50"/>
      <c r="H57" s="50"/>
      <c r="I57" s="50"/>
      <c r="J57" s="50"/>
      <c r="K57" s="50"/>
      <c r="L57" s="52"/>
    </row>
    <row r="58" spans="1:12" ht="13.5" thickBot="1" x14ac:dyDescent="0.35">
      <c r="A58" s="53" t="s">
        <v>20</v>
      </c>
      <c r="B58" s="50"/>
      <c r="C58" s="54">
        <f>S70</f>
        <v>4.8553424657534248E-4</v>
      </c>
      <c r="D58" s="55">
        <f t="shared" si="0"/>
        <v>0.17722000000000002</v>
      </c>
      <c r="E58" s="55">
        <f t="shared" si="1"/>
        <v>1.9539140022050721E-4</v>
      </c>
      <c r="F58" s="50"/>
      <c r="G58" s="50"/>
      <c r="H58" s="50"/>
      <c r="I58" s="50"/>
      <c r="J58" s="50"/>
      <c r="K58" s="50"/>
      <c r="L58" s="52"/>
    </row>
    <row r="59" spans="1:12" ht="13.5" thickBot="1" x14ac:dyDescent="0.35">
      <c r="A59" s="59" t="s">
        <v>62</v>
      </c>
      <c r="B59" s="50"/>
      <c r="C59" s="60">
        <f>B70</f>
        <v>1.9910630136986299E-2</v>
      </c>
      <c r="D59" s="61">
        <f t="shared" si="0"/>
        <v>7.2673799999999993</v>
      </c>
      <c r="E59" s="60">
        <f t="shared" si="1"/>
        <v>8.0125468577728776E-3</v>
      </c>
      <c r="F59" s="50"/>
      <c r="G59" s="50"/>
      <c r="H59" s="50" t="s">
        <v>73</v>
      </c>
      <c r="I59" s="50"/>
      <c r="J59" s="50"/>
      <c r="K59" s="89">
        <f>E70</f>
        <v>145347.6</v>
      </c>
      <c r="L59" s="52"/>
    </row>
    <row r="60" spans="1:12" ht="13.5" thickBot="1" x14ac:dyDescent="0.35">
      <c r="A60" s="62" t="s">
        <v>75</v>
      </c>
      <c r="B60" s="63"/>
      <c r="C60" s="63"/>
      <c r="D60" s="63"/>
      <c r="E60" s="63"/>
      <c r="F60" s="63"/>
      <c r="G60" s="64" t="s">
        <v>167</v>
      </c>
      <c r="H60" s="64"/>
      <c r="I60" s="63"/>
      <c r="J60" s="63"/>
      <c r="K60" s="63"/>
      <c r="L60" s="65"/>
    </row>
    <row r="67" spans="1:80" x14ac:dyDescent="0.3">
      <c r="AJ67" s="159" t="str">
        <f t="shared" ref="AJ67:BM67" si="2">"Rates "&amp;Funding_Year</f>
        <v>Rates 2030</v>
      </c>
      <c r="AK67" s="159" t="str">
        <f t="shared" si="2"/>
        <v>Rates 2030</v>
      </c>
      <c r="AL67" s="159" t="str">
        <f t="shared" si="2"/>
        <v>Rates 2030</v>
      </c>
      <c r="AM67" s="159" t="str">
        <f t="shared" si="2"/>
        <v>Rates 2030</v>
      </c>
      <c r="AN67" s="159" t="str">
        <f t="shared" si="2"/>
        <v>Rates 2030</v>
      </c>
      <c r="AO67" s="159" t="str">
        <f t="shared" si="2"/>
        <v>Rates 2030</v>
      </c>
      <c r="AP67" s="167" t="str">
        <f t="shared" si="2"/>
        <v>Rates 2030</v>
      </c>
      <c r="AQ67" s="167" t="str">
        <f t="shared" si="2"/>
        <v>Rates 2030</v>
      </c>
      <c r="AR67" s="167" t="str">
        <f t="shared" si="2"/>
        <v>Rates 2030</v>
      </c>
      <c r="AS67" s="167" t="str">
        <f t="shared" si="2"/>
        <v>Rates 2030</v>
      </c>
      <c r="AT67" s="167" t="str">
        <f t="shared" si="2"/>
        <v>Rates 2030</v>
      </c>
      <c r="AU67" s="167" t="str">
        <f t="shared" si="2"/>
        <v>Rates 2030</v>
      </c>
      <c r="AV67" s="161" t="str">
        <f t="shared" si="2"/>
        <v>Rates 2030</v>
      </c>
      <c r="AW67" s="161" t="str">
        <f t="shared" si="2"/>
        <v>Rates 2030</v>
      </c>
      <c r="AX67" s="161" t="str">
        <f t="shared" si="2"/>
        <v>Rates 2030</v>
      </c>
      <c r="AY67" s="161" t="str">
        <f t="shared" si="2"/>
        <v>Rates 2030</v>
      </c>
      <c r="AZ67" s="161" t="str">
        <f t="shared" si="2"/>
        <v>Rates 2030</v>
      </c>
      <c r="BA67" s="161" t="str">
        <f t="shared" si="2"/>
        <v>Rates 2030</v>
      </c>
      <c r="BB67" s="163" t="str">
        <f t="shared" si="2"/>
        <v>Rates 2030</v>
      </c>
      <c r="BC67" s="163" t="str">
        <f t="shared" si="2"/>
        <v>Rates 2030</v>
      </c>
      <c r="BD67" s="163" t="str">
        <f t="shared" si="2"/>
        <v>Rates 2030</v>
      </c>
      <c r="BE67" s="163" t="str">
        <f t="shared" si="2"/>
        <v>Rates 2030</v>
      </c>
      <c r="BF67" s="163" t="str">
        <f t="shared" si="2"/>
        <v>Rates 2030</v>
      </c>
      <c r="BG67" s="163" t="str">
        <f t="shared" si="2"/>
        <v>Rates 2030</v>
      </c>
      <c r="BH67" s="165" t="str">
        <f t="shared" si="2"/>
        <v>Rates 2030</v>
      </c>
      <c r="BI67" s="165" t="str">
        <f t="shared" si="2"/>
        <v>Rates 2030</v>
      </c>
      <c r="BJ67" s="165" t="str">
        <f t="shared" si="2"/>
        <v>Rates 2030</v>
      </c>
      <c r="BK67" s="165" t="str">
        <f t="shared" si="2"/>
        <v>Rates 2030</v>
      </c>
      <c r="BL67" s="165" t="str">
        <f t="shared" si="2"/>
        <v>Rates 2030</v>
      </c>
      <c r="BM67" s="165" t="str">
        <f t="shared" si="2"/>
        <v>Rates 2030</v>
      </c>
    </row>
    <row r="68" spans="1:80" x14ac:dyDescent="0.3">
      <c r="AI68" s="176" t="s">
        <v>279</v>
      </c>
      <c r="AJ68" s="176">
        <v>90</v>
      </c>
      <c r="AK68">
        <v>2</v>
      </c>
      <c r="AL68">
        <v>3</v>
      </c>
      <c r="AM68">
        <v>87</v>
      </c>
      <c r="AN68">
        <v>100</v>
      </c>
      <c r="AO68">
        <v>110</v>
      </c>
      <c r="AP68">
        <v>90</v>
      </c>
      <c r="AQ68">
        <v>2</v>
      </c>
      <c r="AR68">
        <v>3</v>
      </c>
      <c r="AS68">
        <v>87</v>
      </c>
      <c r="AT68">
        <v>100</v>
      </c>
      <c r="AU68">
        <v>110</v>
      </c>
      <c r="AV68">
        <v>90</v>
      </c>
      <c r="AW68">
        <v>2</v>
      </c>
      <c r="AX68">
        <v>3</v>
      </c>
      <c r="AY68">
        <v>87</v>
      </c>
      <c r="AZ68">
        <v>100</v>
      </c>
      <c r="BA68">
        <v>110</v>
      </c>
      <c r="BB68">
        <v>90</v>
      </c>
      <c r="BC68">
        <v>2</v>
      </c>
      <c r="BD68">
        <v>3</v>
      </c>
      <c r="BE68">
        <v>87</v>
      </c>
      <c r="BF68">
        <v>100</v>
      </c>
      <c r="BG68">
        <v>110</v>
      </c>
      <c r="BH68">
        <v>90</v>
      </c>
      <c r="BI68">
        <v>2</v>
      </c>
      <c r="BJ68">
        <v>3</v>
      </c>
      <c r="BK68">
        <v>87</v>
      </c>
      <c r="BL68">
        <v>100</v>
      </c>
      <c r="BM68">
        <v>110</v>
      </c>
    </row>
    <row r="69" spans="1:80" ht="39" x14ac:dyDescent="0.3">
      <c r="A69" s="8" t="s">
        <v>78</v>
      </c>
      <c r="B69" s="13" t="s">
        <v>104</v>
      </c>
      <c r="C69" s="13" t="s">
        <v>105</v>
      </c>
      <c r="D69" s="14" t="s">
        <v>79</v>
      </c>
      <c r="E69" s="13" t="s">
        <v>72</v>
      </c>
      <c r="F69" s="17" t="s">
        <v>426</v>
      </c>
      <c r="G69" s="17" t="s">
        <v>427</v>
      </c>
      <c r="H69" s="17" t="s">
        <v>428</v>
      </c>
      <c r="I69" s="17" t="s">
        <v>220</v>
      </c>
      <c r="J69" s="17" t="s">
        <v>118</v>
      </c>
      <c r="K69" s="17" t="s">
        <v>122</v>
      </c>
      <c r="L69" s="17" t="s">
        <v>119</v>
      </c>
      <c r="M69" s="17" t="s">
        <v>123</v>
      </c>
      <c r="N69" s="17" t="s">
        <v>121</v>
      </c>
      <c r="O69" s="13" t="s">
        <v>1477</v>
      </c>
      <c r="P69" s="13" t="s">
        <v>22</v>
      </c>
      <c r="Q69" s="13" t="s">
        <v>203</v>
      </c>
      <c r="R69" s="13" t="s">
        <v>21</v>
      </c>
      <c r="S69" s="13" t="s">
        <v>20</v>
      </c>
      <c r="T69" s="13" t="s">
        <v>172</v>
      </c>
      <c r="U69" s="15" t="s">
        <v>23</v>
      </c>
      <c r="V69" s="9" t="s">
        <v>8</v>
      </c>
      <c r="W69" s="9" t="s">
        <v>9</v>
      </c>
      <c r="X69" s="9" t="s">
        <v>10</v>
      </c>
      <c r="Y69" s="9" t="s">
        <v>11</v>
      </c>
      <c r="Z69" s="9" t="s">
        <v>12</v>
      </c>
      <c r="AA69" s="9" t="s">
        <v>13</v>
      </c>
      <c r="AB69" s="9" t="s">
        <v>14</v>
      </c>
      <c r="AC69" s="9" t="s">
        <v>15</v>
      </c>
      <c r="AD69" s="9" t="s">
        <v>16</v>
      </c>
      <c r="AE69" s="9" t="s">
        <v>85</v>
      </c>
      <c r="AF69" s="9" t="s">
        <v>17</v>
      </c>
      <c r="AG69" s="9" t="s">
        <v>18</v>
      </c>
      <c r="AH69" s="9" t="s">
        <v>19</v>
      </c>
      <c r="AI69" s="90" t="s">
        <v>117</v>
      </c>
      <c r="AJ69" s="85" t="s">
        <v>1478</v>
      </c>
      <c r="AK69" s="85" t="s">
        <v>109</v>
      </c>
      <c r="AL69" s="85" t="s">
        <v>108</v>
      </c>
      <c r="AM69" s="85" t="s">
        <v>107</v>
      </c>
      <c r="AN69" s="85" t="s">
        <v>106</v>
      </c>
      <c r="AO69" s="85" t="s">
        <v>195</v>
      </c>
      <c r="AP69" s="87" t="s">
        <v>1479</v>
      </c>
      <c r="AQ69" s="87" t="s">
        <v>113</v>
      </c>
      <c r="AR69" s="87" t="s">
        <v>112</v>
      </c>
      <c r="AS69" s="87" t="s">
        <v>111</v>
      </c>
      <c r="AT69" s="87" t="s">
        <v>110</v>
      </c>
      <c r="AU69" s="87" t="s">
        <v>196</v>
      </c>
      <c r="AV69" s="86" t="s">
        <v>1480</v>
      </c>
      <c r="AW69" s="86" t="s">
        <v>183</v>
      </c>
      <c r="AX69" s="86" t="s">
        <v>184</v>
      </c>
      <c r="AY69" s="86" t="s">
        <v>185</v>
      </c>
      <c r="AZ69" s="86" t="s">
        <v>186</v>
      </c>
      <c r="BA69" s="86" t="s">
        <v>197</v>
      </c>
      <c r="BB69" s="88" t="s">
        <v>1481</v>
      </c>
      <c r="BC69" s="88" t="s">
        <v>187</v>
      </c>
      <c r="BD69" s="88" t="s">
        <v>188</v>
      </c>
      <c r="BE69" s="88" t="s">
        <v>189</v>
      </c>
      <c r="BF69" s="88" t="s">
        <v>190</v>
      </c>
      <c r="BG69" s="88" t="s">
        <v>198</v>
      </c>
      <c r="BH69" s="94" t="s">
        <v>1482</v>
      </c>
      <c r="BI69" s="94" t="s">
        <v>191</v>
      </c>
      <c r="BJ69" s="94" t="s">
        <v>192</v>
      </c>
      <c r="BK69" s="94" t="s">
        <v>193</v>
      </c>
      <c r="BL69" s="94" t="s">
        <v>194</v>
      </c>
      <c r="BM69" s="94" t="s">
        <v>199</v>
      </c>
      <c r="BN69" s="22" t="s">
        <v>0</v>
      </c>
      <c r="BO69" s="8" t="s">
        <v>76</v>
      </c>
      <c r="BP69" s="9" t="s">
        <v>1</v>
      </c>
      <c r="BQ69" s="9" t="s">
        <v>2</v>
      </c>
      <c r="BR69" s="8" t="s">
        <v>64</v>
      </c>
      <c r="BS69" s="9" t="s">
        <v>3</v>
      </c>
      <c r="BT69" s="8" t="s">
        <v>40</v>
      </c>
      <c r="BU69" s="8" t="s">
        <v>41</v>
      </c>
      <c r="BV69" s="8" t="s">
        <v>42</v>
      </c>
      <c r="BW69" s="11" t="s">
        <v>4</v>
      </c>
      <c r="BX69" s="9" t="s">
        <v>5</v>
      </c>
      <c r="BY69" s="9" t="s">
        <v>6</v>
      </c>
      <c r="BZ69" s="9" t="s">
        <v>7</v>
      </c>
      <c r="CA69" s="9" t="s">
        <v>39</v>
      </c>
      <c r="CB69" s="185" t="s">
        <v>319</v>
      </c>
    </row>
    <row r="70" spans="1:80" ht="52" x14ac:dyDescent="0.3">
      <c r="A70" s="4" t="str">
        <f>C20</f>
        <v>Your Agency - Park &amp; Ride</v>
      </c>
      <c r="B70" s="16">
        <f>SUM(P70:S70)</f>
        <v>1.9910630136986299E-2</v>
      </c>
      <c r="C70" s="16">
        <f>(K39/35)*(V70/365)</f>
        <v>0</v>
      </c>
      <c r="D70" s="16">
        <f>K70*(V70/365)</f>
        <v>13.698630136986301</v>
      </c>
      <c r="E70" s="5">
        <f>U70*(B70*365)/(MAX(F70,H70)/1000)</f>
        <v>145347.6</v>
      </c>
      <c r="F70" s="18">
        <f>E41</f>
        <v>0.93230000000000002</v>
      </c>
      <c r="G70" s="18">
        <f>E39</f>
        <v>1</v>
      </c>
      <c r="H70" s="18">
        <f>MAX(E39,J47)</f>
        <v>1</v>
      </c>
      <c r="I70" s="103">
        <v>0</v>
      </c>
      <c r="J70" s="20">
        <v>0</v>
      </c>
      <c r="K70" s="26">
        <f>K36</f>
        <v>20</v>
      </c>
      <c r="L70" s="21">
        <v>0</v>
      </c>
      <c r="M70" s="12">
        <v>0</v>
      </c>
      <c r="N70" s="25" t="str">
        <f>E33</f>
        <v>LD</v>
      </c>
      <c r="O70" s="7">
        <f t="shared" ref="O70:T70" si="3">($I$70*AV70*$M$70 + $J$70*BH70 + $K$70*BB70 - $L$70*(AP70)) * ($V$70/365)/1000</f>
        <v>3.3214297397260268</v>
      </c>
      <c r="P70" s="7">
        <f t="shared" si="3"/>
        <v>1.8974465753424655E-2</v>
      </c>
      <c r="Q70" s="7">
        <f t="shared" si="3"/>
        <v>3.2401369863013703E-4</v>
      </c>
      <c r="R70" s="7">
        <f t="shared" si="3"/>
        <v>1.2661643835616438E-4</v>
      </c>
      <c r="S70" s="7">
        <f t="shared" si="3"/>
        <v>4.8553424657534248E-4</v>
      </c>
      <c r="T70" s="7">
        <f t="shared" si="3"/>
        <v>7.7767123287671226E-5</v>
      </c>
      <c r="U70" s="6">
        <f>E36</f>
        <v>20</v>
      </c>
      <c r="V70" s="6">
        <f>E27</f>
        <v>250</v>
      </c>
      <c r="W70" s="6"/>
      <c r="X70" s="6">
        <f>K36</f>
        <v>20</v>
      </c>
      <c r="Y70" s="6">
        <f>E30</f>
        <v>1.2</v>
      </c>
      <c r="Z70" s="6">
        <f>K27</f>
        <v>1</v>
      </c>
      <c r="AA70" s="6"/>
      <c r="AB70" s="6"/>
      <c r="AC70" s="6"/>
      <c r="AD70" s="6"/>
      <c r="AE70" s="6"/>
      <c r="AF70" s="6"/>
      <c r="AG70" s="6"/>
      <c r="AH70" s="6"/>
      <c r="AI70" s="24" t="s">
        <v>101</v>
      </c>
      <c r="AJ70" s="91">
        <f>VLOOKUP($I$16&amp;"_"&amp;$I$18&amp;"_"&amp;AJ68&amp;"_42",_veh_start_run_rate!$A$5:$Q$589,13,FALSE)</f>
        <v>97.882019</v>
      </c>
      <c r="AK70" s="91">
        <f>VLOOKUP($I$16&amp;"_"&amp;$I$18&amp;"_"&amp;AK68&amp;"_42",_veh_start_run_rate!$A$5:$Q$589,13,FALSE)</f>
        <v>4.0189779999999997</v>
      </c>
      <c r="AL70" s="91">
        <f>VLOOKUP($I$16&amp;"_"&amp;$I$18&amp;"_"&amp;AL68&amp;"_42",_veh_start_run_rate!$A$5:$Q$589,13,FALSE)</f>
        <v>0.99613399999999996</v>
      </c>
      <c r="AM70" s="91">
        <f>VLOOKUP($I$16&amp;"_"&amp;$I$18&amp;"_"&amp;AM68&amp;"_42",_veh_start_run_rate!$A$5:$Q$589,13,FALSE)</f>
        <v>0.82000099999999998</v>
      </c>
      <c r="AN70" s="91">
        <f>VLOOKUP($I$16&amp;"_"&amp;$I$18&amp;"_"&amp;AN68&amp;"_42",_veh_start_run_rate!$A$5:$Q$589,13,FALSE)</f>
        <v>5.1526000000000002E-2</v>
      </c>
      <c r="AO70" s="91">
        <f>VLOOKUP($I$16&amp;"_"&amp;$I$18&amp;"_"&amp;AO68&amp;"_42",_veh_start_run_rate!$A$5:$Q$589,13,FALSE)</f>
        <v>4.5638999999999999E-2</v>
      </c>
      <c r="AP70" s="91">
        <f>VLOOKUP($I$16&amp;"_"&amp;$I$18&amp;"_"&amp;AP68&amp;"_42",_veh_start_run_rate!$A$5:$Q$589,12,FALSE)</f>
        <v>1532.111206</v>
      </c>
      <c r="AQ70" s="91">
        <f>VLOOKUP($I$16&amp;"_"&amp;$I$18&amp;"_"&amp;AQ68&amp;"_42",_veh_start_run_rate!$A$5:$Q$589,12,FALSE)</f>
        <v>8.1026939999999996</v>
      </c>
      <c r="AR70" s="91">
        <f>VLOOKUP($I$16&amp;"_"&amp;$I$18&amp;"_"&amp;AR68&amp;"_42",_veh_start_run_rate!$A$5:$Q$589,12,FALSE)</f>
        <v>2.7491699999999999</v>
      </c>
      <c r="AS70" s="91">
        <f>VLOOKUP($I$16&amp;"_"&amp;$I$18&amp;"_"&amp;AS68&amp;"_42",_veh_start_run_rate!$A$5:$Q$589,12,FALSE)</f>
        <v>0.13791600000000001</v>
      </c>
      <c r="AT70" s="91">
        <f>VLOOKUP($I$16&amp;"_"&amp;$I$18&amp;"_100_42",_veh_start_run_rate!$A$5:$Q$589,12,FALSE) + VLOOKUP($I$16&amp;"_"&amp;$I$18&amp;"_106_42",_veh_start_run_rate!$A$5:$Q$589,12,FALSE) + VLOOKUP($I$16&amp;"_"&amp;$I$18&amp;"_107_42",_veh_start_run_rate!$A$5:$Q$589,12,FALSE)</f>
        <v>0.12153800000000001</v>
      </c>
      <c r="AU70" s="91">
        <f>VLOOKUP($I$16&amp;"_"&amp;$I$18&amp;"_110_42",_veh_start_run_rate!$A$5:$Q$589,12,FALSE) + VLOOKUP($I$16&amp;"_"&amp;$I$18&amp;"_116_42",_veh_start_run_rate!$A$5:$Q$589,12,FALSE) + VLOOKUP($I$16&amp;"_"&amp;$I$18&amp;"_117_42",_veh_start_run_rate!$A$5:$Q$589,12,FALSE)</f>
        <v>2.8216999999999999E-2</v>
      </c>
      <c r="AV70" s="92">
        <f>VLOOKUP($I$16&amp;"_"&amp;$I$18&amp;"_"&amp;AV68&amp;"_21",_veh_start_run_rate!$A$5:$Q$589,13,FALSE)</f>
        <v>204.24281300000001</v>
      </c>
      <c r="AW70" s="92">
        <f>VLOOKUP($I$16&amp;"_"&amp;$I$18&amp;"_"&amp;AW68&amp;"_21",_veh_start_run_rate!$A$5:$Q$589,13,FALSE)</f>
        <v>11.983909000000001</v>
      </c>
      <c r="AX70" s="92">
        <f>VLOOKUP($I$16&amp;"_"&amp;$I$18&amp;"_"&amp;AX68&amp;"_21",_veh_start_run_rate!$A$5:$Q$589,13,FALSE)</f>
        <v>0.41733700000000001</v>
      </c>
      <c r="AY70" s="92">
        <f>VLOOKUP($I$16&amp;"_"&amp;$I$18&amp;"_"&amp;AY68&amp;"_21",_veh_start_run_rate!$A$5:$Q$589,13,FALSE)</f>
        <v>1.3964319999999999</v>
      </c>
      <c r="AZ70" s="92">
        <f>VLOOKUP($I$16&amp;"_"&amp;$I$18&amp;"_"&amp;AZ68&amp;"_21",_veh_start_run_rate!$A$5:$Q$589,13,FALSE)</f>
        <v>7.0873000000000005E-2</v>
      </c>
      <c r="BA70" s="92">
        <f>VLOOKUP($I$16&amp;"_"&amp;$I$18&amp;"_"&amp;BA68&amp;"_21",_veh_start_run_rate!$A$5:$Q$589,13,FALSE)</f>
        <v>6.2697000000000003E-2</v>
      </c>
      <c r="BB70" s="92">
        <f>VLOOKUP($I$16&amp;"_"&amp;$I$18&amp;"_"&amp;BB68&amp;"_21",_veh_start_run_rate!$A$5:$Q$589,12,FALSE)</f>
        <v>242.464371</v>
      </c>
      <c r="BC70" s="92">
        <f>VLOOKUP($I$16&amp;"_"&amp;$I$18&amp;"_"&amp;BC68&amp;"_21",_veh_start_run_rate!$A$5:$Q$589,12,FALSE)</f>
        <v>1.3851359999999999</v>
      </c>
      <c r="BD70" s="92">
        <f>VLOOKUP($I$16&amp;"_"&amp;$I$18&amp;"_"&amp;BD68&amp;"_21",_veh_start_run_rate!$A$5:$Q$589,12,FALSE)</f>
        <v>2.3653E-2</v>
      </c>
      <c r="BE70" s="92">
        <f>VLOOKUP($I$16&amp;"_"&amp;$I$18&amp;"_"&amp;BE68&amp;"_21",_veh_start_run_rate!$A$5:$Q$589,12,FALSE)</f>
        <v>9.2429999999999995E-3</v>
      </c>
      <c r="BF70" s="92">
        <f>VLOOKUP($I$16&amp;"_"&amp;$I$18&amp;"_100_21",_veh_start_run_rate!$A$5:$Q$589,12,FALSE) + VLOOKUP($I$16&amp;"_"&amp;$I$18&amp;"_106_21",_veh_start_run_rate!$A$5:$Q$589,12,FALSE) + VLOOKUP($I$16&amp;"_"&amp;$I$18&amp;"_107_21",_veh_start_run_rate!$A$5:$Q$589,12,FALSE)</f>
        <v>3.5444000000000003E-2</v>
      </c>
      <c r="BG70" s="92">
        <f>VLOOKUP($I$16&amp;"_"&amp;$I$18&amp;"_110_21",_veh_start_run_rate!$A$5:$Q$589,12,FALSE) + VLOOKUP($I$16&amp;"_"&amp;$I$18&amp;"_116_21",_veh_start_run_rate!$A$5:$Q$589,12,FALSE) + VLOOKUP($I$16&amp;"_"&amp;$I$18&amp;"_117_21",_veh_start_run_rate!$A$5:$Q$589,12,FALSE)</f>
        <v>5.6769999999999998E-3</v>
      </c>
      <c r="BH70" s="93">
        <f>VLOOKUP("SL_"&amp;$I$18&amp;"_art_"&amp;BH68&amp;"_ALL",Vehicle_Idle_Rates!$A$7:$AQ$12,5,FALSE)</f>
        <v>2933.7045292537518</v>
      </c>
      <c r="BI70" s="93">
        <f>VLOOKUP("SL_"&amp;$I$18&amp;"_art_"&amp;BI68&amp;"_ALL",Vehicle_Idle_Rates!$A$7:$AQ$12,5,FALSE)</f>
        <v>3.5494139205738633</v>
      </c>
      <c r="BJ70" s="93">
        <f>VLOOKUP("SL_"&amp;$I$18&amp;"_art_"&amp;BJ68&amp;"_ALL",Vehicle_Idle_Rates!$A$7:$AQ$12,5,FALSE)</f>
        <v>3.8904138347642112</v>
      </c>
      <c r="BK70" s="93">
        <f>VLOOKUP("SL_"&amp;$I$18&amp;"_art_"&amp;BK68&amp;"_ALL",Vehicle_Idle_Rates!$A$7:$AQ$12,5,FALSE)</f>
        <v>0.8358270875299364</v>
      </c>
      <c r="BL70" s="93">
        <f>VLOOKUP("SL_"&amp;$I$18&amp;"_art_"&amp;BL68&amp;"_ALL",Vehicle_Idle_Rates!$A$7:$AQ$12,5,FALSE)</f>
        <v>0.12081251265653382</v>
      </c>
      <c r="BM70" s="93">
        <f>VLOOKUP("SL_"&amp;$I$18&amp;"_art_"&amp;BM68&amp;"_ALL",Vehicle_Idle_Rates!$A$7:$AQ$12,5,FALSE)</f>
        <v>0.11070401751369743</v>
      </c>
      <c r="BN70" s="23" t="str">
        <f>T(I16)</f>
        <v>SL</v>
      </c>
      <c r="BO70" s="4" t="str">
        <f>I20</f>
        <v>Salt Lake</v>
      </c>
      <c r="BP70" s="4">
        <f>I18</f>
        <v>2030</v>
      </c>
      <c r="BQ70" s="4" t="str">
        <f>C14</f>
        <v>Park &amp; Ride</v>
      </c>
      <c r="BR70" s="4" t="s">
        <v>24</v>
      </c>
      <c r="BS70" s="4" t="str">
        <f>C7</f>
        <v>Your Agency</v>
      </c>
      <c r="BT70" s="4">
        <f>D16</f>
        <v>0</v>
      </c>
      <c r="BU70" s="4" t="str">
        <f>C17</f>
        <v>Begin Street</v>
      </c>
      <c r="BV70" s="4" t="str">
        <f>C18</f>
        <v>End Street</v>
      </c>
      <c r="BW70" s="12" t="str">
        <f>C22</f>
        <v xml:space="preserve">Please enter here a brief description of this project, including the basic cost elements that comprise the total shown below (right-of-way, materials, pavement quantities, equipment costs, labor costs, etc.), assumptions made in estimating emission reductions and the justification for those assumptions, and any other relevant supporting information.  </v>
      </c>
      <c r="BX70" s="4" t="str">
        <f>C9</f>
        <v>Your Name</v>
      </c>
      <c r="BY70" s="4" t="str">
        <f>I7</f>
        <v>801-123-4567</v>
      </c>
      <c r="BZ70" s="4" t="str">
        <f>I9</f>
        <v>youre-mail@email.com</v>
      </c>
      <c r="CA70" s="4" t="str">
        <f>I14</f>
        <v>City of Project Location</v>
      </c>
      <c r="CB70" s="186">
        <f>J55</f>
        <v>0</v>
      </c>
    </row>
    <row r="72" spans="1:80" x14ac:dyDescent="0.3">
      <c r="M72" s="105"/>
      <c r="N72" s="105"/>
      <c r="O72" s="105"/>
      <c r="P72" s="105"/>
      <c r="Q72" s="105"/>
    </row>
    <row r="73" spans="1:80" x14ac:dyDescent="0.3">
      <c r="AF73" s="176" t="s">
        <v>280</v>
      </c>
      <c r="AG73" s="174">
        <v>10.423997359583334</v>
      </c>
      <c r="AH73" s="174">
        <v>2.3879113460208334E-2</v>
      </c>
      <c r="AI73" s="174">
        <v>0.7695398683333331</v>
      </c>
      <c r="AJ73" s="174">
        <v>9.7411719000000015E-3</v>
      </c>
      <c r="AK73" s="174">
        <v>8.8541110125000006E-3</v>
      </c>
      <c r="AL73" s="174">
        <v>2.0185086260070713</v>
      </c>
      <c r="AM73" s="174">
        <v>3.523431922916997</v>
      </c>
      <c r="AN73" s="174">
        <v>0.25907441356131566</v>
      </c>
      <c r="AO73" s="174">
        <v>0.27791903573881749</v>
      </c>
      <c r="AP73" s="174">
        <v>0.15583077559689132</v>
      </c>
      <c r="AQ73" s="174">
        <v>18.437781144166667</v>
      </c>
      <c r="AR73" s="174">
        <v>0.72171639990416658</v>
      </c>
      <c r="AS73" s="174">
        <v>2.107534733333333</v>
      </c>
      <c r="AT73" s="174">
        <v>6.7528515749999976E-2</v>
      </c>
      <c r="AU73" s="174">
        <v>5.9739063041666658E-2</v>
      </c>
      <c r="AV73" s="174">
        <v>1.8650840464812819</v>
      </c>
      <c r="AW73" s="174">
        <v>9.4846365298523874E-2</v>
      </c>
      <c r="AX73" s="174">
        <v>1.4641783715626588E-2</v>
      </c>
      <c r="AY73" s="174">
        <v>5.3572932128439124E-2</v>
      </c>
      <c r="AZ73" s="174">
        <v>1.2992335377803024E-2</v>
      </c>
      <c r="BA73" s="174">
        <v>6.7487142895833321</v>
      </c>
      <c r="BB73" s="174">
        <v>1.5875958536666666</v>
      </c>
      <c r="BC73" s="174">
        <v>0.25829854000000008</v>
      </c>
      <c r="BD73" s="174">
        <v>0.55214606666666666</v>
      </c>
      <c r="BE73" s="174">
        <v>0.13451628249999997</v>
      </c>
    </row>
    <row r="74" spans="1:80" x14ac:dyDescent="0.3">
      <c r="M74" s="105"/>
      <c r="N74" s="105"/>
      <c r="O74" s="105"/>
      <c r="P74" s="105"/>
      <c r="Q74" s="105"/>
    </row>
  </sheetData>
  <sheetProtection algorithmName="SHA-512" hashValue="qT0DNkid6W6RXJNqtKkxYzBuEppIZrK0j8Nhetg4U270pT+mBYBPNkqjPTC2kd4B3mK5Rf/3LIPxpPIKIzuT0Q==" saltValue="3kKEqRZHSypn4bw6+BbX/A==" spinCount="100000" sheet="1" selectLockedCells="1"/>
  <mergeCells count="27">
    <mergeCell ref="A44:I45"/>
    <mergeCell ref="A47:F48"/>
    <mergeCell ref="G47:I47"/>
    <mergeCell ref="J47:K47"/>
    <mergeCell ref="A22:B22"/>
    <mergeCell ref="C22:K22"/>
    <mergeCell ref="E41:F41"/>
    <mergeCell ref="D25:K25"/>
    <mergeCell ref="G34:L34"/>
    <mergeCell ref="J41:K41"/>
    <mergeCell ref="E39:F39"/>
    <mergeCell ref="A1:L1"/>
    <mergeCell ref="A2:L2"/>
    <mergeCell ref="A4:L4"/>
    <mergeCell ref="D3:I3"/>
    <mergeCell ref="C7:E7"/>
    <mergeCell ref="I7:K7"/>
    <mergeCell ref="N16:V23"/>
    <mergeCell ref="C9:E9"/>
    <mergeCell ref="I9:K9"/>
    <mergeCell ref="C14:E14"/>
    <mergeCell ref="I14:K14"/>
    <mergeCell ref="C16:E16"/>
    <mergeCell ref="C17:E17"/>
    <mergeCell ref="C18:E18"/>
    <mergeCell ref="C20:E20"/>
    <mergeCell ref="I20:K20"/>
  </mergeCells>
  <phoneticPr fontId="12" type="noConversion"/>
  <dataValidations count="9">
    <dataValidation type="decimal" operator="lessThanOrEqual" allowBlank="1" showInputMessage="1" showErrorMessage="1" sqref="K30" xr:uid="{00000000-0002-0000-0C00-000001000000}">
      <formula1>1</formula1>
    </dataValidation>
    <dataValidation type="list" allowBlank="1" showInputMessage="1" showErrorMessage="1" sqref="E33" xr:uid="{00000000-0002-0000-0C00-000002000000}">
      <formula1>"ALL,LD"</formula1>
    </dataValidation>
    <dataValidation type="whole" operator="lessThan" allowBlank="1" showErrorMessage="1" error="The number of days in a year may not exceed 365.  The number of annual working days is typically 250." sqref="E27" xr:uid="{0C3EFDBD-8B26-4FF8-B161-841A1C17BC65}">
      <formula1>366</formula1>
    </dataValidation>
    <dataValidation type="decimal" operator="lessThanOrEqual" allowBlank="1" showInputMessage="1" showErrorMessage="1" errorTitle="Warning:" error="Bicycle trip length should be less than 10 miles." sqref="K57:K58" xr:uid="{00000000-0002-0000-0C00-000004000000}">
      <formula1>10</formula1>
    </dataValidation>
    <dataValidation type="whole" operator="greaterThan" allowBlank="1" showInputMessage="1" showErrorMessage="1" error="Enter a whole number only - no text." sqref="E36" xr:uid="{00000000-0002-0000-0C00-000005000000}">
      <formula1>0</formula1>
    </dataValidation>
    <dataValidation type="list" showInputMessage="1" showErrorMessage="1" error="Cell may not be left blank." sqref="I16" xr:uid="{00000000-0002-0000-0C00-000006000000}">
      <formula1>"BE,DA,SL,TO,WE"</formula1>
    </dataValidation>
    <dataValidation type="textLength" operator="lessThan" allowBlank="1" showErrorMessage="1" promptTitle="Error" prompt="Please limit description to 500 characters." sqref="C22:K22" xr:uid="{00000000-0002-0000-0C00-000007000000}">
      <formula1>2000</formula1>
    </dataValidation>
    <dataValidation type="list" allowBlank="1" showInputMessage="1" showErrorMessage="1" sqref="K44" xr:uid="{E713128A-86D4-46B0-9D17-67A4109A8290}">
      <formula1>"No, Yes"</formula1>
    </dataValidation>
    <dataValidation type="whole" operator="lessThan" allowBlank="1" showInputMessage="1" showErrorMessage="1" sqref="J53:J54" xr:uid="{00000000-0002-0000-0C00-000000000000}">
      <formula1>366</formula1>
    </dataValidation>
  </dataValidations>
  <hyperlinks>
    <hyperlink ref="I9" r:id="rId1" display="kip@wfrc.org" xr:uid="{00000000-0004-0000-0C00-000000000000}"/>
  </hyperlinks>
  <pageMargins left="0.75" right="0.75" top="1" bottom="1" header="0.5" footer="0.5"/>
  <pageSetup scale="64" orientation="portrait" r:id="rId2"/>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0070C0"/>
    <pageSetUpPr fitToPage="1"/>
  </sheetPr>
  <dimension ref="A1:CB80"/>
  <sheetViews>
    <sheetView showGridLines="0" zoomScaleNormal="100" workbookViewId="0">
      <pane ySplit="4" topLeftCell="A23" activePane="bottomLeft" state="frozen"/>
      <selection activeCell="T70" sqref="T70"/>
      <selection pane="bottomLeft" activeCell="B3" sqref="B3"/>
    </sheetView>
  </sheetViews>
  <sheetFormatPr defaultRowHeight="13" x14ac:dyDescent="0.3"/>
  <cols>
    <col min="2" max="2" width="12" customWidth="1"/>
    <col min="3" max="3" width="9.453125" bestFit="1" customWidth="1"/>
    <col min="4" max="5" width="13.453125" customWidth="1"/>
    <col min="6" max="6" width="11.1796875" customWidth="1"/>
    <col min="7" max="7" width="10.7265625" customWidth="1"/>
    <col min="8" max="8" width="10.26953125" customWidth="1"/>
    <col min="9" max="9" width="11.54296875" customWidth="1"/>
    <col min="11" max="11" width="9.54296875" bestFit="1" customWidth="1"/>
    <col min="13" max="13" width="12.7265625" bestFit="1" customWidth="1"/>
    <col min="14" max="15" width="10.453125" bestFit="1" customWidth="1"/>
    <col min="16" max="16" width="9.26953125" customWidth="1"/>
    <col min="17" max="17" width="16" bestFit="1" customWidth="1"/>
    <col min="18" max="18" width="7.1796875" bestFit="1" customWidth="1"/>
    <col min="19" max="19" width="7.54296875" bestFit="1" customWidth="1"/>
    <col min="20" max="20" width="5.26953125" bestFit="1" customWidth="1"/>
    <col min="21" max="21" width="12.1796875" bestFit="1" customWidth="1"/>
    <col min="22" max="22" width="19.1796875" bestFit="1" customWidth="1"/>
    <col min="23" max="23" width="13.7265625" bestFit="1" customWidth="1"/>
    <col min="24" max="24" width="11.7265625" bestFit="1" customWidth="1"/>
    <col min="25" max="25" width="6.26953125" bestFit="1" customWidth="1"/>
    <col min="26" max="26" width="9.7265625" bestFit="1" customWidth="1"/>
    <col min="27" max="27" width="6.81640625" bestFit="1" customWidth="1"/>
    <col min="28" max="28" width="11.1796875" bestFit="1" customWidth="1"/>
    <col min="29" max="29" width="20.54296875" bestFit="1" customWidth="1"/>
    <col min="30" max="30" width="11.81640625" bestFit="1" customWidth="1"/>
    <col min="31" max="32" width="10.26953125" customWidth="1"/>
    <col min="33" max="57" width="14.1796875" customWidth="1"/>
    <col min="58" max="58" width="7.81640625" bestFit="1" customWidth="1"/>
    <col min="60" max="63" width="10.54296875" customWidth="1"/>
    <col min="64" max="64" width="12.1796875" customWidth="1"/>
    <col min="65" max="65" width="11.81640625" customWidth="1"/>
    <col min="72" max="72" width="11" customWidth="1"/>
    <col min="80" max="80" width="9.7265625" customWidth="1"/>
  </cols>
  <sheetData>
    <row r="1" spans="1:22" ht="17.5" thickTop="1" x14ac:dyDescent="0.35">
      <c r="A1" s="415" t="str">
        <f>CONCATENATE("Emissions Analysis Form (",I18-5,"-",I18," TIP)")</f>
        <v>Emissions Analysis Form (2025-2030 TIP)</v>
      </c>
      <c r="B1" s="416"/>
      <c r="C1" s="416"/>
      <c r="D1" s="416"/>
      <c r="E1" s="416"/>
      <c r="F1" s="416"/>
      <c r="G1" s="416"/>
      <c r="H1" s="416"/>
      <c r="I1" s="416"/>
      <c r="J1" s="416"/>
      <c r="K1" s="416"/>
      <c r="L1" s="417"/>
    </row>
    <row r="2" spans="1:22" ht="15.5" thickBot="1" x14ac:dyDescent="0.35">
      <c r="A2" s="418" t="s">
        <v>86</v>
      </c>
      <c r="B2" s="419"/>
      <c r="C2" s="419"/>
      <c r="D2" s="419"/>
      <c r="E2" s="419"/>
      <c r="F2" s="419"/>
      <c r="G2" s="419"/>
      <c r="H2" s="419"/>
      <c r="I2" s="419"/>
      <c r="J2" s="419"/>
      <c r="K2" s="419"/>
      <c r="L2" s="420"/>
    </row>
    <row r="3" spans="1:22" ht="13.5" thickTop="1" x14ac:dyDescent="0.3">
      <c r="A3" s="27"/>
      <c r="B3" s="170"/>
      <c r="C3" s="28"/>
      <c r="D3" s="392"/>
      <c r="E3" s="392"/>
      <c r="F3" s="392"/>
      <c r="G3" s="392"/>
      <c r="H3" s="392"/>
      <c r="I3" s="392"/>
      <c r="J3" s="28"/>
      <c r="K3" s="28"/>
      <c r="L3" s="28"/>
    </row>
    <row r="4" spans="1:22" ht="17.5" x14ac:dyDescent="0.35">
      <c r="A4" s="424" t="s">
        <v>236</v>
      </c>
      <c r="B4" s="425"/>
      <c r="C4" s="425"/>
      <c r="D4" s="425"/>
      <c r="E4" s="425"/>
      <c r="F4" s="425"/>
      <c r="G4" s="425"/>
      <c r="H4" s="425"/>
      <c r="I4" s="425"/>
      <c r="J4" s="425"/>
      <c r="K4" s="425"/>
      <c r="L4" s="426"/>
    </row>
    <row r="5" spans="1:22" ht="13.5" thickBot="1" x14ac:dyDescent="0.35">
      <c r="A5" s="29" t="s">
        <v>30</v>
      </c>
      <c r="B5" s="27"/>
      <c r="C5" s="27"/>
      <c r="D5" s="27"/>
      <c r="E5" s="27"/>
      <c r="F5" s="27"/>
      <c r="G5" s="27"/>
      <c r="H5" s="27"/>
      <c r="I5" s="27"/>
      <c r="J5" s="27"/>
      <c r="K5" s="27"/>
      <c r="L5" s="27"/>
    </row>
    <row r="6" spans="1:22" x14ac:dyDescent="0.3">
      <c r="A6" s="30"/>
      <c r="B6" s="31"/>
      <c r="C6" s="31"/>
      <c r="D6" s="31"/>
      <c r="E6" s="31"/>
      <c r="F6" s="31"/>
      <c r="G6" s="31"/>
      <c r="H6" s="31"/>
      <c r="I6" s="31"/>
      <c r="J6" s="31"/>
      <c r="K6" s="31"/>
      <c r="L6" s="32"/>
    </row>
    <row r="7" spans="1:22" x14ac:dyDescent="0.3">
      <c r="A7" s="33" t="s">
        <v>103</v>
      </c>
      <c r="B7" s="27"/>
      <c r="C7" s="421" t="s">
        <v>204</v>
      </c>
      <c r="D7" s="422"/>
      <c r="E7" s="423"/>
      <c r="F7" s="27"/>
      <c r="G7" s="27" t="s">
        <v>6</v>
      </c>
      <c r="H7" s="27"/>
      <c r="I7" s="427" t="s">
        <v>206</v>
      </c>
      <c r="J7" s="428"/>
      <c r="K7" s="429"/>
      <c r="L7" s="34"/>
    </row>
    <row r="8" spans="1:22" x14ac:dyDescent="0.3">
      <c r="A8" s="33"/>
      <c r="B8" s="27"/>
      <c r="C8" s="27"/>
      <c r="D8" s="27"/>
      <c r="E8" s="27"/>
      <c r="F8" s="27"/>
      <c r="G8" s="27"/>
      <c r="H8" s="27"/>
      <c r="I8" s="27"/>
      <c r="J8" s="27"/>
      <c r="K8" s="27"/>
      <c r="L8" s="34"/>
    </row>
    <row r="9" spans="1:22" x14ac:dyDescent="0.3">
      <c r="A9" s="33" t="s">
        <v>403</v>
      </c>
      <c r="B9" s="27"/>
      <c r="C9" s="421" t="s">
        <v>205</v>
      </c>
      <c r="D9" s="422"/>
      <c r="E9" s="423"/>
      <c r="F9" s="27"/>
      <c r="G9" s="27" t="s">
        <v>7</v>
      </c>
      <c r="H9" s="27"/>
      <c r="I9" s="430" t="s">
        <v>207</v>
      </c>
      <c r="J9" s="460"/>
      <c r="K9" s="461"/>
      <c r="L9" s="34"/>
    </row>
    <row r="10" spans="1:22" ht="13.5" thickBot="1" x14ac:dyDescent="0.35">
      <c r="A10" s="277" t="s">
        <v>395</v>
      </c>
      <c r="B10" s="36"/>
      <c r="C10" s="36"/>
      <c r="D10" s="36"/>
      <c r="E10" s="36"/>
      <c r="F10" s="36"/>
      <c r="G10" s="36"/>
      <c r="H10" s="36"/>
      <c r="I10" s="36"/>
      <c r="J10" s="36"/>
      <c r="K10" s="36"/>
      <c r="L10" s="37"/>
    </row>
    <row r="11" spans="1:22" x14ac:dyDescent="0.3">
      <c r="A11" s="27"/>
      <c r="B11" s="27"/>
      <c r="C11" s="27"/>
      <c r="D11" s="27"/>
      <c r="E11" s="27"/>
      <c r="F11" s="27"/>
      <c r="G11" s="27"/>
      <c r="H11" s="27"/>
      <c r="I11" s="27"/>
      <c r="J11" s="27"/>
      <c r="K11" s="27"/>
      <c r="L11" s="27"/>
    </row>
    <row r="12" spans="1:22" ht="13.5" thickBot="1" x14ac:dyDescent="0.35">
      <c r="A12" s="29" t="s">
        <v>31</v>
      </c>
      <c r="B12" s="27"/>
      <c r="C12" s="27"/>
      <c r="D12" s="27"/>
      <c r="E12" s="27"/>
      <c r="F12" s="27"/>
      <c r="G12" s="27"/>
      <c r="H12" s="27"/>
      <c r="I12" s="27"/>
      <c r="J12" s="27"/>
      <c r="K12" s="27"/>
      <c r="L12" s="27"/>
    </row>
    <row r="13" spans="1:22" x14ac:dyDescent="0.3">
      <c r="A13" s="30"/>
      <c r="B13" s="31"/>
      <c r="C13" s="31"/>
      <c r="D13" s="31"/>
      <c r="E13" s="31"/>
      <c r="F13" s="31"/>
      <c r="G13" s="31"/>
      <c r="H13" s="31"/>
      <c r="I13" s="31"/>
      <c r="J13" s="31"/>
      <c r="K13" s="31"/>
      <c r="L13" s="32"/>
    </row>
    <row r="14" spans="1:22" x14ac:dyDescent="0.3">
      <c r="A14" s="33" t="s">
        <v>32</v>
      </c>
      <c r="B14" s="27"/>
      <c r="C14" s="396" t="s">
        <v>86</v>
      </c>
      <c r="D14" s="397"/>
      <c r="E14" s="398"/>
      <c r="F14" s="27"/>
      <c r="G14" s="27" t="s">
        <v>39</v>
      </c>
      <c r="H14" s="27"/>
      <c r="I14" s="421" t="s">
        <v>208</v>
      </c>
      <c r="J14" s="422"/>
      <c r="K14" s="423"/>
      <c r="L14" s="34"/>
    </row>
    <row r="15" spans="1:22" x14ac:dyDescent="0.3">
      <c r="A15" s="33"/>
      <c r="B15" s="27"/>
      <c r="C15" s="27"/>
      <c r="D15" s="27"/>
      <c r="E15" s="27"/>
      <c r="F15" s="27"/>
      <c r="G15" s="27"/>
      <c r="H15" s="27"/>
      <c r="I15" s="27"/>
      <c r="J15" s="27"/>
      <c r="K15" s="27"/>
      <c r="L15" s="34"/>
    </row>
    <row r="16" spans="1:22" ht="12.75" customHeight="1" x14ac:dyDescent="0.3">
      <c r="A16" s="33" t="s">
        <v>38</v>
      </c>
      <c r="B16" s="27"/>
      <c r="C16" s="360"/>
      <c r="D16" s="360"/>
      <c r="E16" s="360"/>
      <c r="F16" s="27"/>
      <c r="G16" s="27" t="s">
        <v>0</v>
      </c>
      <c r="H16" s="27"/>
      <c r="I16" s="361" t="s">
        <v>102</v>
      </c>
      <c r="J16" s="39"/>
      <c r="K16" s="27"/>
      <c r="L16" s="34"/>
      <c r="N16" s="378" t="s">
        <v>407</v>
      </c>
      <c r="O16" s="379"/>
      <c r="P16" s="379"/>
      <c r="Q16" s="379"/>
      <c r="R16" s="379"/>
      <c r="S16" s="379"/>
      <c r="T16" s="379"/>
      <c r="U16" s="379"/>
      <c r="V16" s="380"/>
    </row>
    <row r="17" spans="1:22" x14ac:dyDescent="0.3">
      <c r="A17" s="33"/>
      <c r="B17" s="27"/>
      <c r="C17" s="360"/>
      <c r="D17" s="360"/>
      <c r="E17" s="360"/>
      <c r="F17" s="27"/>
      <c r="G17" s="27"/>
      <c r="H17" s="27"/>
      <c r="I17" s="27"/>
      <c r="J17" s="27"/>
      <c r="K17" s="27"/>
      <c r="L17" s="34"/>
      <c r="N17" s="381"/>
      <c r="O17" s="382"/>
      <c r="P17" s="382"/>
      <c r="Q17" s="382"/>
      <c r="R17" s="382"/>
      <c r="S17" s="382"/>
      <c r="T17" s="382"/>
      <c r="U17" s="382"/>
      <c r="V17" s="383"/>
    </row>
    <row r="18" spans="1:22" x14ac:dyDescent="0.3">
      <c r="A18" s="33"/>
      <c r="B18" s="27"/>
      <c r="C18" s="360"/>
      <c r="D18" s="360"/>
      <c r="E18" s="360"/>
      <c r="F18" s="27"/>
      <c r="G18" s="27" t="s">
        <v>33</v>
      </c>
      <c r="H18" s="27"/>
      <c r="I18" s="40">
        <f>Funding_Year</f>
        <v>2030</v>
      </c>
      <c r="J18" s="27"/>
      <c r="K18" s="27"/>
      <c r="L18" s="34"/>
      <c r="N18" s="381"/>
      <c r="O18" s="382"/>
      <c r="P18" s="382"/>
      <c r="Q18" s="382"/>
      <c r="R18" s="382"/>
      <c r="S18" s="382"/>
      <c r="T18" s="382"/>
      <c r="U18" s="382"/>
      <c r="V18" s="383"/>
    </row>
    <row r="19" spans="1:22" x14ac:dyDescent="0.3">
      <c r="A19" s="33"/>
      <c r="B19" s="41"/>
      <c r="C19" s="27"/>
      <c r="D19" s="27"/>
      <c r="E19" s="27"/>
      <c r="F19" s="27"/>
      <c r="G19" s="27"/>
      <c r="H19" s="27"/>
      <c r="I19" s="27"/>
      <c r="J19" s="27"/>
      <c r="K19" s="27"/>
      <c r="L19" s="34"/>
      <c r="N19" s="381"/>
      <c r="O19" s="382"/>
      <c r="P19" s="382"/>
      <c r="Q19" s="382"/>
      <c r="R19" s="382"/>
      <c r="S19" s="382"/>
      <c r="T19" s="382"/>
      <c r="U19" s="382"/>
      <c r="V19" s="383"/>
    </row>
    <row r="20" spans="1:22" x14ac:dyDescent="0.3">
      <c r="A20" s="33" t="s">
        <v>77</v>
      </c>
      <c r="B20" s="41"/>
      <c r="C20" s="396" t="str">
        <f>C7&amp;" - "&amp;C14&amp;"-"&amp;I16</f>
        <v>Your Agency - Vanpool Expansion-SL</v>
      </c>
      <c r="D20" s="397"/>
      <c r="E20" s="398"/>
      <c r="F20" s="27"/>
      <c r="G20" s="27" t="s">
        <v>76</v>
      </c>
      <c r="H20" s="27"/>
      <c r="I20" s="396" t="str">
        <f>IF(I16="SL","Salt Lake",IF(I16="DA","Ogden-Layton",IF(I16="WE","Ogden-Layton","")))</f>
        <v>Salt Lake</v>
      </c>
      <c r="J20" s="397"/>
      <c r="K20" s="398"/>
      <c r="L20" s="34"/>
      <c r="N20" s="381"/>
      <c r="O20" s="382"/>
      <c r="P20" s="382"/>
      <c r="Q20" s="382"/>
      <c r="R20" s="382"/>
      <c r="S20" s="382"/>
      <c r="T20" s="382"/>
      <c r="U20" s="382"/>
      <c r="V20" s="383"/>
    </row>
    <row r="21" spans="1:22" x14ac:dyDescent="0.3">
      <c r="A21" s="33"/>
      <c r="B21" s="27"/>
      <c r="C21" s="27"/>
      <c r="D21" s="27"/>
      <c r="E21" s="27"/>
      <c r="F21" s="27"/>
      <c r="G21" s="27"/>
      <c r="H21" s="27"/>
      <c r="I21" s="27"/>
      <c r="J21" s="27"/>
      <c r="K21" s="27"/>
      <c r="L21" s="34"/>
      <c r="N21" s="381"/>
      <c r="O21" s="382"/>
      <c r="P21" s="382"/>
      <c r="Q21" s="382"/>
      <c r="R21" s="382"/>
      <c r="S21" s="382"/>
      <c r="T21" s="382"/>
      <c r="U21" s="382"/>
      <c r="V21" s="383"/>
    </row>
    <row r="22" spans="1:22" ht="111.65" customHeight="1" x14ac:dyDescent="0.3">
      <c r="A22" s="388" t="s">
        <v>214</v>
      </c>
      <c r="B22" s="389"/>
      <c r="C22" s="399" t="s">
        <v>1484</v>
      </c>
      <c r="D22" s="400"/>
      <c r="E22" s="400"/>
      <c r="F22" s="400"/>
      <c r="G22" s="400"/>
      <c r="H22" s="400"/>
      <c r="I22" s="400"/>
      <c r="J22" s="400"/>
      <c r="K22" s="401"/>
      <c r="L22" s="42"/>
      <c r="N22" s="381"/>
      <c r="O22" s="382"/>
      <c r="P22" s="382"/>
      <c r="Q22" s="382"/>
      <c r="R22" s="382"/>
      <c r="S22" s="382"/>
      <c r="T22" s="382"/>
      <c r="U22" s="382"/>
      <c r="V22" s="383"/>
    </row>
    <row r="23" spans="1:22" ht="13.5" thickBot="1" x14ac:dyDescent="0.35">
      <c r="A23" s="35"/>
      <c r="B23" s="36"/>
      <c r="C23" s="36"/>
      <c r="D23" s="36"/>
      <c r="E23" s="36"/>
      <c r="F23" s="36"/>
      <c r="G23" s="36"/>
      <c r="H23" s="36"/>
      <c r="I23" s="36"/>
      <c r="J23" s="36"/>
      <c r="K23" s="36"/>
      <c r="L23" s="37"/>
      <c r="N23" s="384"/>
      <c r="O23" s="385"/>
      <c r="P23" s="385"/>
      <c r="Q23" s="385"/>
      <c r="R23" s="385"/>
      <c r="S23" s="385"/>
      <c r="T23" s="385"/>
      <c r="U23" s="385"/>
      <c r="V23" s="386"/>
    </row>
    <row r="24" spans="1:22" ht="13.5" thickBot="1" x14ac:dyDescent="0.35">
      <c r="A24" s="27"/>
      <c r="B24" s="27"/>
      <c r="C24" s="27"/>
      <c r="D24" s="27"/>
      <c r="E24" s="27"/>
      <c r="F24" s="27"/>
      <c r="G24" s="27"/>
      <c r="H24" s="27"/>
      <c r="I24" s="27"/>
      <c r="J24" s="27"/>
      <c r="K24" s="27"/>
      <c r="L24" s="27"/>
    </row>
    <row r="25" spans="1:22" ht="27.65" customHeight="1" thickTop="1" thickBot="1" x14ac:dyDescent="0.4">
      <c r="A25" s="29" t="s">
        <v>399</v>
      </c>
      <c r="B25" s="27"/>
      <c r="D25" s="463" t="s">
        <v>228</v>
      </c>
      <c r="E25" s="464"/>
      <c r="F25" s="464"/>
      <c r="G25" s="464"/>
      <c r="H25" s="464"/>
      <c r="I25" s="464"/>
      <c r="J25" s="464"/>
      <c r="K25" s="464"/>
      <c r="L25" s="27"/>
    </row>
    <row r="26" spans="1:22" x14ac:dyDescent="0.3">
      <c r="A26" s="30"/>
      <c r="B26" s="31"/>
      <c r="C26" s="31"/>
      <c r="D26" s="31"/>
      <c r="E26" s="31"/>
      <c r="F26" s="31"/>
      <c r="G26" s="31"/>
      <c r="H26" s="31"/>
      <c r="I26" s="31"/>
      <c r="J26" s="31"/>
      <c r="K26" s="31"/>
      <c r="L26" s="32"/>
    </row>
    <row r="27" spans="1:22" x14ac:dyDescent="0.3">
      <c r="A27" s="33" t="s">
        <v>8</v>
      </c>
      <c r="B27" s="27"/>
      <c r="C27" s="27"/>
      <c r="D27" s="27"/>
      <c r="E27" s="361">
        <v>231</v>
      </c>
      <c r="F27" s="27"/>
      <c r="G27" s="71" t="s">
        <v>156</v>
      </c>
      <c r="H27" s="27"/>
      <c r="I27" s="72"/>
      <c r="J27" s="72"/>
      <c r="K27" s="361">
        <v>1</v>
      </c>
      <c r="L27" s="34"/>
    </row>
    <row r="28" spans="1:22" x14ac:dyDescent="0.3">
      <c r="A28" s="43" t="s">
        <v>89</v>
      </c>
      <c r="B28" s="27"/>
      <c r="C28" s="27"/>
      <c r="D28" s="27"/>
      <c r="E28" s="27"/>
      <c r="F28" s="66"/>
      <c r="G28" s="79" t="s">
        <v>57</v>
      </c>
      <c r="H28" s="74"/>
      <c r="I28" s="74"/>
      <c r="J28" s="74"/>
      <c r="K28" s="75"/>
      <c r="L28" s="34"/>
    </row>
    <row r="29" spans="1:22" x14ac:dyDescent="0.3">
      <c r="A29" s="43"/>
      <c r="B29" s="27"/>
      <c r="C29" s="27"/>
      <c r="D29" s="27"/>
      <c r="E29" s="27"/>
      <c r="F29" s="27"/>
      <c r="G29" s="74"/>
      <c r="H29" s="74"/>
      <c r="I29" s="74"/>
      <c r="J29" s="74"/>
      <c r="K29" s="75"/>
      <c r="L29" s="34"/>
    </row>
    <row r="30" spans="1:22" x14ac:dyDescent="0.3">
      <c r="A30" s="33" t="s">
        <v>34</v>
      </c>
      <c r="B30" s="27"/>
      <c r="C30" s="27"/>
      <c r="D30" s="27"/>
      <c r="E30" s="361">
        <v>1.2</v>
      </c>
      <c r="F30" s="27"/>
      <c r="G30" s="27" t="s">
        <v>147</v>
      </c>
      <c r="H30" s="27"/>
      <c r="I30" s="27"/>
      <c r="J30" s="27"/>
      <c r="K30" s="369">
        <v>8.6</v>
      </c>
      <c r="L30" s="34"/>
    </row>
    <row r="31" spans="1:22" x14ac:dyDescent="0.3">
      <c r="A31" s="43" t="s">
        <v>35</v>
      </c>
      <c r="B31" s="27"/>
      <c r="C31" s="27"/>
      <c r="D31" s="27"/>
      <c r="E31" s="67"/>
      <c r="F31" s="27"/>
      <c r="G31" s="39" t="s">
        <v>90</v>
      </c>
      <c r="H31" s="27"/>
      <c r="I31" s="27"/>
      <c r="J31" s="27"/>
      <c r="K31" s="27"/>
      <c r="L31" s="34"/>
    </row>
    <row r="32" spans="1:22" x14ac:dyDescent="0.3">
      <c r="A32" s="33"/>
      <c r="B32" s="27"/>
      <c r="C32" s="27"/>
      <c r="D32" s="27"/>
      <c r="E32" s="27"/>
      <c r="F32" s="27"/>
      <c r="G32" s="27"/>
      <c r="H32" s="27"/>
      <c r="I32" s="27"/>
      <c r="J32" s="27"/>
      <c r="K32" s="27"/>
      <c r="L32" s="34"/>
    </row>
    <row r="33" spans="1:12" x14ac:dyDescent="0.3">
      <c r="A33" s="33" t="s">
        <v>36</v>
      </c>
      <c r="B33" s="27"/>
      <c r="C33" s="27"/>
      <c r="D33" s="27"/>
      <c r="E33" s="45" t="s">
        <v>29</v>
      </c>
      <c r="F33" s="27"/>
      <c r="G33" s="27" t="s">
        <v>146</v>
      </c>
      <c r="H33" s="75"/>
      <c r="I33" s="75"/>
      <c r="J33" s="75"/>
      <c r="K33" s="361">
        <v>40.299999999999997</v>
      </c>
      <c r="L33" s="34"/>
    </row>
    <row r="34" spans="1:12" x14ac:dyDescent="0.3">
      <c r="A34" s="43" t="s">
        <v>150</v>
      </c>
      <c r="B34" s="27"/>
      <c r="C34" s="27"/>
      <c r="D34" s="27"/>
      <c r="E34" s="27"/>
      <c r="F34" s="27"/>
      <c r="G34" s="39" t="s">
        <v>91</v>
      </c>
      <c r="H34" s="75"/>
      <c r="I34" s="75"/>
      <c r="J34" s="75"/>
      <c r="K34" s="75"/>
      <c r="L34" s="34"/>
    </row>
    <row r="35" spans="1:12" x14ac:dyDescent="0.3">
      <c r="A35" s="43"/>
      <c r="B35" s="27"/>
      <c r="C35" s="27"/>
      <c r="D35" s="27"/>
      <c r="E35" s="27"/>
      <c r="F35" s="27"/>
      <c r="G35" s="39"/>
      <c r="H35" s="27"/>
      <c r="I35" s="27"/>
      <c r="J35" s="27"/>
      <c r="K35" s="27"/>
      <c r="L35" s="34"/>
    </row>
    <row r="36" spans="1:12" x14ac:dyDescent="0.3">
      <c r="A36" s="33" t="s">
        <v>351</v>
      </c>
      <c r="B36" s="27"/>
      <c r="C36" s="27"/>
      <c r="D36" s="27"/>
      <c r="E36" s="361">
        <v>5</v>
      </c>
      <c r="F36" s="27"/>
      <c r="G36" s="71" t="s">
        <v>148</v>
      </c>
      <c r="H36" s="27"/>
      <c r="I36" s="27"/>
      <c r="J36" s="27"/>
      <c r="K36" s="77">
        <f>K27*(K30-1)*K33*2/1.2</f>
        <v>510.46666666666664</v>
      </c>
      <c r="L36" s="34"/>
    </row>
    <row r="37" spans="1:12" x14ac:dyDescent="0.3">
      <c r="A37" s="43" t="s">
        <v>361</v>
      </c>
      <c r="B37" s="27"/>
      <c r="C37" s="27"/>
      <c r="D37" s="27"/>
      <c r="E37" s="27"/>
      <c r="F37" s="27"/>
      <c r="G37" s="39" t="s">
        <v>149</v>
      </c>
      <c r="H37" s="27"/>
      <c r="I37" s="27"/>
      <c r="J37" s="27"/>
      <c r="K37" s="27"/>
      <c r="L37" s="34"/>
    </row>
    <row r="38" spans="1:12" x14ac:dyDescent="0.3">
      <c r="A38" s="33"/>
      <c r="B38" s="27"/>
      <c r="C38" s="27"/>
      <c r="D38" s="27"/>
      <c r="E38" s="27"/>
      <c r="F38" s="27"/>
      <c r="L38" s="34"/>
    </row>
    <row r="39" spans="1:12" x14ac:dyDescent="0.3">
      <c r="A39" s="33" t="s">
        <v>397</v>
      </c>
      <c r="B39" s="27"/>
      <c r="C39" s="27"/>
      <c r="D39" s="27"/>
      <c r="E39" s="390">
        <v>1</v>
      </c>
      <c r="F39" s="391"/>
      <c r="G39" s="375"/>
      <c r="H39" s="375"/>
      <c r="I39" s="375"/>
      <c r="J39" s="375"/>
      <c r="K39" s="375"/>
      <c r="L39" s="34"/>
    </row>
    <row r="40" spans="1:12" x14ac:dyDescent="0.3">
      <c r="A40" s="278" t="s">
        <v>81</v>
      </c>
      <c r="B40" s="27"/>
      <c r="C40" s="27"/>
      <c r="D40" s="27"/>
      <c r="E40" s="27"/>
      <c r="F40" s="27"/>
      <c r="G40" s="375"/>
      <c r="H40" s="375"/>
      <c r="I40" s="375"/>
      <c r="J40" s="375"/>
      <c r="K40" s="375"/>
      <c r="L40" s="208"/>
    </row>
    <row r="41" spans="1:12" x14ac:dyDescent="0.3">
      <c r="A41" s="33" t="s">
        <v>37</v>
      </c>
      <c r="B41" s="27"/>
      <c r="C41" s="27"/>
      <c r="D41" s="27"/>
      <c r="E41" s="390">
        <f>0.9323*E39</f>
        <v>0.93230000000000002</v>
      </c>
      <c r="F41" s="391"/>
      <c r="G41" s="27"/>
      <c r="H41" s="27" t="s">
        <v>396</v>
      </c>
      <c r="I41" s="27"/>
      <c r="J41" s="390">
        <f>0.0677*E39</f>
        <v>6.7699999999999996E-2</v>
      </c>
      <c r="K41" s="391"/>
      <c r="L41" s="376"/>
    </row>
    <row r="42" spans="1:12" x14ac:dyDescent="0.3">
      <c r="A42" s="377" t="s">
        <v>1485</v>
      </c>
      <c r="H42" s="377" t="s">
        <v>409</v>
      </c>
      <c r="L42" s="376"/>
    </row>
    <row r="43" spans="1:12" x14ac:dyDescent="0.3">
      <c r="A43" s="278"/>
      <c r="B43" s="27"/>
      <c r="C43" s="27"/>
      <c r="D43" s="27"/>
      <c r="E43" s="27"/>
      <c r="F43" s="27"/>
      <c r="G43" s="375"/>
      <c r="H43" s="375"/>
      <c r="I43" s="375"/>
      <c r="J43" s="375"/>
      <c r="K43" s="375"/>
      <c r="L43" s="376"/>
    </row>
    <row r="44" spans="1:12" x14ac:dyDescent="0.3">
      <c r="A44" s="388" t="s">
        <v>401</v>
      </c>
      <c r="B44" s="431"/>
      <c r="C44" s="431"/>
      <c r="D44" s="431"/>
      <c r="E44" s="431"/>
      <c r="F44" s="431"/>
      <c r="G44" s="431"/>
      <c r="H44" s="431"/>
      <c r="I44" s="431"/>
      <c r="J44" s="27"/>
      <c r="K44" s="361" t="s">
        <v>398</v>
      </c>
      <c r="L44" s="34"/>
    </row>
    <row r="45" spans="1:12" x14ac:dyDescent="0.3">
      <c r="A45" s="388"/>
      <c r="B45" s="431"/>
      <c r="C45" s="431"/>
      <c r="D45" s="431"/>
      <c r="E45" s="431"/>
      <c r="F45" s="431"/>
      <c r="G45" s="431"/>
      <c r="H45" s="431"/>
      <c r="I45" s="431"/>
      <c r="J45" s="27"/>
      <c r="K45" s="27"/>
      <c r="L45" s="34"/>
    </row>
    <row r="46" spans="1:12" x14ac:dyDescent="0.3">
      <c r="A46" s="276"/>
      <c r="B46" s="279"/>
      <c r="C46" s="279"/>
      <c r="D46" s="279"/>
      <c r="E46" s="279"/>
      <c r="F46" s="279"/>
      <c r="G46" s="279"/>
      <c r="H46" s="279"/>
      <c r="I46" s="279"/>
      <c r="J46" s="27"/>
      <c r="K46" s="27"/>
      <c r="L46" s="34"/>
    </row>
    <row r="47" spans="1:12" x14ac:dyDescent="0.3">
      <c r="A47" s="432" t="s">
        <v>410</v>
      </c>
      <c r="B47" s="433"/>
      <c r="C47" s="433"/>
      <c r="D47" s="433"/>
      <c r="E47" s="433"/>
      <c r="F47" s="433"/>
      <c r="G47" s="436" t="s">
        <v>402</v>
      </c>
      <c r="H47" s="436"/>
      <c r="I47" s="437"/>
      <c r="J47" s="390">
        <v>0</v>
      </c>
      <c r="K47" s="391"/>
      <c r="L47" s="208"/>
    </row>
    <row r="48" spans="1:12" ht="13.5" thickBot="1" x14ac:dyDescent="0.35">
      <c r="A48" s="434"/>
      <c r="B48" s="435"/>
      <c r="C48" s="435"/>
      <c r="D48" s="435"/>
      <c r="E48" s="435"/>
      <c r="F48" s="435"/>
      <c r="G48" s="282"/>
      <c r="H48" s="282"/>
      <c r="I48" s="280"/>
      <c r="J48" s="280"/>
      <c r="K48" s="280"/>
      <c r="L48" s="281"/>
    </row>
    <row r="50" spans="1:12" ht="13.5" thickBot="1" x14ac:dyDescent="0.35">
      <c r="A50" s="29" t="s">
        <v>63</v>
      </c>
      <c r="B50" s="27"/>
      <c r="C50" s="27"/>
      <c r="D50" s="27"/>
      <c r="E50" s="27"/>
      <c r="F50" s="27"/>
      <c r="G50" s="27"/>
      <c r="H50" s="27"/>
      <c r="I50" s="27"/>
      <c r="J50" s="27"/>
      <c r="K50" s="27"/>
      <c r="L50" s="27"/>
    </row>
    <row r="51" spans="1:12" x14ac:dyDescent="0.3">
      <c r="A51" s="46"/>
      <c r="B51" s="47"/>
      <c r="C51" s="47"/>
      <c r="D51" s="47"/>
      <c r="E51" s="47"/>
      <c r="F51" s="47"/>
      <c r="G51" s="47"/>
      <c r="H51" s="47"/>
      <c r="I51" s="47"/>
      <c r="J51" s="47"/>
      <c r="K51" s="47"/>
      <c r="L51" s="48"/>
    </row>
    <row r="52" spans="1:12" ht="13.5" thickBot="1" x14ac:dyDescent="0.35">
      <c r="A52" s="49" t="s">
        <v>66</v>
      </c>
      <c r="B52" s="50"/>
      <c r="C52" s="51" t="s">
        <v>74</v>
      </c>
      <c r="D52" s="51" t="s">
        <v>116</v>
      </c>
      <c r="E52" s="51" t="s">
        <v>67</v>
      </c>
      <c r="F52" s="50"/>
      <c r="G52" s="50" t="s">
        <v>65</v>
      </c>
      <c r="H52" s="50"/>
      <c r="I52" s="50"/>
      <c r="J52" s="51" t="s">
        <v>68</v>
      </c>
      <c r="K52" s="51" t="s">
        <v>114</v>
      </c>
      <c r="L52" s="52"/>
    </row>
    <row r="53" spans="1:12" x14ac:dyDescent="0.3">
      <c r="A53" s="326" t="s">
        <v>172</v>
      </c>
      <c r="B53" s="327"/>
      <c r="C53" s="339">
        <f>T70</f>
        <v>1.9345469452054793E-3</v>
      </c>
      <c r="D53" s="340">
        <f t="shared" ref="D53:D59" si="0">C53*365</f>
        <v>0.7061096349999999</v>
      </c>
      <c r="E53" s="341">
        <f t="shared" ref="E53:E59" si="1">C53*1000/453.5/2000*365</f>
        <v>7.7851117420066134E-4</v>
      </c>
      <c r="F53" s="50"/>
      <c r="G53" s="56" t="s">
        <v>200</v>
      </c>
      <c r="H53" s="50"/>
      <c r="I53" s="50"/>
      <c r="J53" s="69">
        <f>C70</f>
        <v>7.1791659056316579</v>
      </c>
      <c r="K53" s="70">
        <f>J53*365</f>
        <v>2620.3955555555553</v>
      </c>
      <c r="L53" s="52"/>
    </row>
    <row r="54" spans="1:12" ht="13.5" thickBot="1" x14ac:dyDescent="0.35">
      <c r="A54" s="331" t="s">
        <v>1477</v>
      </c>
      <c r="B54" s="332"/>
      <c r="C54" s="353">
        <f>O70</f>
        <v>78.658597536633948</v>
      </c>
      <c r="D54" s="353">
        <f>C54*365</f>
        <v>28710.388100871391</v>
      </c>
      <c r="E54" s="354">
        <f t="shared" si="1"/>
        <v>31.654231643739134</v>
      </c>
      <c r="F54" s="50"/>
      <c r="G54" s="56" t="s">
        <v>201</v>
      </c>
      <c r="H54" s="50"/>
      <c r="I54" s="50"/>
      <c r="J54" s="69">
        <f>D70</f>
        <v>323.06246575342459</v>
      </c>
      <c r="K54" s="70">
        <f>J54*365</f>
        <v>117917.79999999997</v>
      </c>
      <c r="L54" s="52"/>
    </row>
    <row r="55" spans="1:12" x14ac:dyDescent="0.3">
      <c r="A55" s="53" t="s">
        <v>22</v>
      </c>
      <c r="B55" s="50"/>
      <c r="C55" s="54">
        <f>P70</f>
        <v>0.46669910511671225</v>
      </c>
      <c r="D55" s="55">
        <f t="shared" si="0"/>
        <v>170.34517336759998</v>
      </c>
      <c r="E55" s="55">
        <f t="shared" si="1"/>
        <v>0.18781165751664824</v>
      </c>
      <c r="F55" s="50"/>
      <c r="G55" s="56" t="s">
        <v>320</v>
      </c>
      <c r="H55" s="50"/>
      <c r="I55" s="50"/>
      <c r="J55" s="183">
        <f>J53*0.218</f>
        <v>1.5650581674277013</v>
      </c>
      <c r="K55" s="184">
        <f>K53*0.218</f>
        <v>571.24623111111111</v>
      </c>
      <c r="L55" s="52"/>
    </row>
    <row r="56" spans="1:12" x14ac:dyDescent="0.3">
      <c r="A56" s="53" t="s">
        <v>100</v>
      </c>
      <c r="B56" s="50"/>
      <c r="C56" s="54">
        <f>Q70</f>
        <v>8.3105077693150665E-3</v>
      </c>
      <c r="D56" s="55">
        <f t="shared" si="0"/>
        <v>3.0333353357999995</v>
      </c>
      <c r="E56" s="55">
        <f t="shared" si="1"/>
        <v>3.344360899448731E-3</v>
      </c>
      <c r="F56" s="50"/>
      <c r="G56" s="182" t="s">
        <v>386</v>
      </c>
      <c r="H56" s="50"/>
      <c r="I56" s="50"/>
      <c r="J56" s="50"/>
      <c r="K56" s="50"/>
      <c r="L56" s="52"/>
    </row>
    <row r="57" spans="1:12" x14ac:dyDescent="0.3">
      <c r="A57" s="53" t="s">
        <v>21</v>
      </c>
      <c r="B57" s="50"/>
      <c r="C57" s="54">
        <f>R70</f>
        <v>5.2249485802739713E-3</v>
      </c>
      <c r="D57" s="55">
        <f t="shared" si="0"/>
        <v>1.9071062317999996</v>
      </c>
      <c r="E57" s="55">
        <f t="shared" si="1"/>
        <v>2.1026529567805948E-3</v>
      </c>
      <c r="F57" s="50"/>
      <c r="G57" s="50"/>
      <c r="H57" s="50"/>
      <c r="I57" s="50"/>
      <c r="J57" s="50"/>
      <c r="K57" s="50"/>
      <c r="L57" s="52"/>
    </row>
    <row r="58" spans="1:12" ht="13.5" thickBot="1" x14ac:dyDescent="0.35">
      <c r="A58" s="53" t="s">
        <v>20</v>
      </c>
      <c r="B58" s="50"/>
      <c r="C58" s="54">
        <f>S70</f>
        <v>1.1564255843287671E-2</v>
      </c>
      <c r="D58" s="55">
        <f t="shared" si="0"/>
        <v>4.2209533828000003</v>
      </c>
      <c r="E58" s="55">
        <f t="shared" si="1"/>
        <v>4.653752351488424E-3</v>
      </c>
      <c r="F58" s="50"/>
      <c r="G58" s="50"/>
      <c r="H58" s="50"/>
      <c r="I58" s="50"/>
      <c r="J58" s="50"/>
      <c r="K58" s="50"/>
      <c r="L58" s="52"/>
    </row>
    <row r="59" spans="1:12" ht="13.5" thickBot="1" x14ac:dyDescent="0.35">
      <c r="A59" s="59" t="s">
        <v>62</v>
      </c>
      <c r="B59" s="50"/>
      <c r="C59" s="60">
        <f>B70</f>
        <v>0.49179881730958896</v>
      </c>
      <c r="D59" s="61">
        <f t="shared" si="0"/>
        <v>179.50656831799998</v>
      </c>
      <c r="E59" s="60">
        <f t="shared" si="1"/>
        <v>0.19791242372436602</v>
      </c>
      <c r="F59" s="50"/>
      <c r="G59" s="50"/>
      <c r="H59" s="50" t="s">
        <v>73</v>
      </c>
      <c r="I59" s="50"/>
      <c r="J59" s="50"/>
      <c r="K59" s="89">
        <f>E70</f>
        <v>897532.84158999985</v>
      </c>
      <c r="L59" s="52"/>
    </row>
    <row r="60" spans="1:12" ht="13.5" thickBot="1" x14ac:dyDescent="0.35">
      <c r="A60" s="62" t="s">
        <v>75</v>
      </c>
      <c r="B60" s="63"/>
      <c r="C60" s="63"/>
      <c r="D60" s="63"/>
      <c r="E60" s="63"/>
      <c r="F60" s="63"/>
      <c r="G60" s="63"/>
      <c r="H60" s="63"/>
      <c r="I60" s="63"/>
      <c r="J60" s="63"/>
      <c r="K60" s="63"/>
      <c r="L60" s="65"/>
    </row>
    <row r="67" spans="1:80" x14ac:dyDescent="0.3">
      <c r="AJ67" s="159" t="str">
        <f t="shared" ref="AJ67:BM67" si="2">"Rates "&amp;Funding_Year</f>
        <v>Rates 2030</v>
      </c>
      <c r="AK67" s="159" t="str">
        <f t="shared" si="2"/>
        <v>Rates 2030</v>
      </c>
      <c r="AL67" s="159" t="str">
        <f t="shared" si="2"/>
        <v>Rates 2030</v>
      </c>
      <c r="AM67" s="159" t="str">
        <f t="shared" si="2"/>
        <v>Rates 2030</v>
      </c>
      <c r="AN67" s="159" t="str">
        <f t="shared" si="2"/>
        <v>Rates 2030</v>
      </c>
      <c r="AO67" s="159" t="str">
        <f t="shared" si="2"/>
        <v>Rates 2030</v>
      </c>
      <c r="AP67" s="167" t="str">
        <f t="shared" si="2"/>
        <v>Rates 2030</v>
      </c>
      <c r="AQ67" s="167" t="str">
        <f t="shared" si="2"/>
        <v>Rates 2030</v>
      </c>
      <c r="AR67" s="167" t="str">
        <f t="shared" si="2"/>
        <v>Rates 2030</v>
      </c>
      <c r="AS67" s="167" t="str">
        <f t="shared" si="2"/>
        <v>Rates 2030</v>
      </c>
      <c r="AT67" s="167" t="str">
        <f t="shared" si="2"/>
        <v>Rates 2030</v>
      </c>
      <c r="AU67" s="167" t="str">
        <f t="shared" si="2"/>
        <v>Rates 2030</v>
      </c>
      <c r="AV67" s="161" t="str">
        <f t="shared" si="2"/>
        <v>Rates 2030</v>
      </c>
      <c r="AW67" s="161" t="str">
        <f t="shared" si="2"/>
        <v>Rates 2030</v>
      </c>
      <c r="AX67" s="161" t="str">
        <f t="shared" si="2"/>
        <v>Rates 2030</v>
      </c>
      <c r="AY67" s="161" t="str">
        <f t="shared" si="2"/>
        <v>Rates 2030</v>
      </c>
      <c r="AZ67" s="161" t="str">
        <f t="shared" si="2"/>
        <v>Rates 2030</v>
      </c>
      <c r="BA67" s="161" t="str">
        <f t="shared" si="2"/>
        <v>Rates 2030</v>
      </c>
      <c r="BB67" s="163" t="str">
        <f t="shared" si="2"/>
        <v>Rates 2030</v>
      </c>
      <c r="BC67" s="163" t="str">
        <f t="shared" si="2"/>
        <v>Rates 2030</v>
      </c>
      <c r="BD67" s="163" t="str">
        <f t="shared" si="2"/>
        <v>Rates 2030</v>
      </c>
      <c r="BE67" s="163" t="str">
        <f t="shared" si="2"/>
        <v>Rates 2030</v>
      </c>
      <c r="BF67" s="163" t="str">
        <f t="shared" si="2"/>
        <v>Rates 2030</v>
      </c>
      <c r="BG67" s="163" t="str">
        <f t="shared" si="2"/>
        <v>Rates 2030</v>
      </c>
      <c r="BH67" s="165" t="str">
        <f t="shared" si="2"/>
        <v>Rates 2030</v>
      </c>
      <c r="BI67" s="165" t="str">
        <f t="shared" si="2"/>
        <v>Rates 2030</v>
      </c>
      <c r="BJ67" s="165" t="str">
        <f t="shared" si="2"/>
        <v>Rates 2030</v>
      </c>
      <c r="BK67" s="165" t="str">
        <f t="shared" si="2"/>
        <v>Rates 2030</v>
      </c>
      <c r="BL67" s="165" t="str">
        <f t="shared" si="2"/>
        <v>Rates 2030</v>
      </c>
      <c r="BM67" s="165" t="str">
        <f t="shared" si="2"/>
        <v>Rates 2030</v>
      </c>
    </row>
    <row r="68" spans="1:80" x14ac:dyDescent="0.3">
      <c r="AI68" s="176" t="s">
        <v>279</v>
      </c>
      <c r="AJ68" s="176">
        <v>90</v>
      </c>
      <c r="AK68">
        <v>2</v>
      </c>
      <c r="AL68">
        <v>3</v>
      </c>
      <c r="AM68">
        <v>87</v>
      </c>
      <c r="AN68">
        <v>100</v>
      </c>
      <c r="AO68">
        <v>110</v>
      </c>
      <c r="AP68">
        <v>90</v>
      </c>
      <c r="AQ68">
        <v>2</v>
      </c>
      <c r="AR68">
        <v>3</v>
      </c>
      <c r="AS68">
        <v>87</v>
      </c>
      <c r="AT68">
        <v>100</v>
      </c>
      <c r="AU68">
        <v>110</v>
      </c>
      <c r="AV68">
        <v>90</v>
      </c>
      <c r="AW68">
        <v>2</v>
      </c>
      <c r="AX68">
        <v>3</v>
      </c>
      <c r="AY68">
        <v>87</v>
      </c>
      <c r="AZ68">
        <v>100</v>
      </c>
      <c r="BA68">
        <v>110</v>
      </c>
      <c r="BB68">
        <v>90</v>
      </c>
      <c r="BC68">
        <v>2</v>
      </c>
      <c r="BD68">
        <v>3</v>
      </c>
      <c r="BE68">
        <v>87</v>
      </c>
      <c r="BF68">
        <v>100</v>
      </c>
      <c r="BG68">
        <v>110</v>
      </c>
      <c r="BH68">
        <v>90</v>
      </c>
      <c r="BI68">
        <v>2</v>
      </c>
      <c r="BJ68">
        <v>3</v>
      </c>
      <c r="BK68">
        <v>87</v>
      </c>
      <c r="BL68">
        <v>100</v>
      </c>
      <c r="BM68">
        <v>110</v>
      </c>
    </row>
    <row r="69" spans="1:80" ht="39" x14ac:dyDescent="0.3">
      <c r="A69" s="8" t="s">
        <v>78</v>
      </c>
      <c r="B69" s="13" t="s">
        <v>104</v>
      </c>
      <c r="C69" s="13" t="s">
        <v>105</v>
      </c>
      <c r="D69" s="14" t="s">
        <v>79</v>
      </c>
      <c r="E69" s="13" t="s">
        <v>72</v>
      </c>
      <c r="F69" s="17" t="s">
        <v>426</v>
      </c>
      <c r="G69" s="17" t="s">
        <v>427</v>
      </c>
      <c r="H69" s="17" t="s">
        <v>428</v>
      </c>
      <c r="I69" s="17" t="s">
        <v>220</v>
      </c>
      <c r="J69" s="17" t="s">
        <v>118</v>
      </c>
      <c r="K69" s="17" t="s">
        <v>122</v>
      </c>
      <c r="L69" s="17" t="s">
        <v>119</v>
      </c>
      <c r="M69" s="17" t="s">
        <v>123</v>
      </c>
      <c r="N69" s="17" t="s">
        <v>121</v>
      </c>
      <c r="O69" s="13" t="s">
        <v>1477</v>
      </c>
      <c r="P69" s="13" t="s">
        <v>22</v>
      </c>
      <c r="Q69" s="13" t="s">
        <v>203</v>
      </c>
      <c r="R69" s="13" t="s">
        <v>21</v>
      </c>
      <c r="S69" s="13" t="s">
        <v>20</v>
      </c>
      <c r="T69" s="13" t="s">
        <v>172</v>
      </c>
      <c r="U69" s="15" t="s">
        <v>23</v>
      </c>
      <c r="V69" s="9" t="s">
        <v>8</v>
      </c>
      <c r="W69" s="9" t="s">
        <v>9</v>
      </c>
      <c r="X69" s="9" t="s">
        <v>10</v>
      </c>
      <c r="Y69" s="9" t="s">
        <v>11</v>
      </c>
      <c r="Z69" s="9" t="s">
        <v>12</v>
      </c>
      <c r="AA69" s="9" t="s">
        <v>13</v>
      </c>
      <c r="AB69" s="9" t="s">
        <v>14</v>
      </c>
      <c r="AC69" s="9" t="s">
        <v>15</v>
      </c>
      <c r="AD69" s="9" t="s">
        <v>16</v>
      </c>
      <c r="AE69" s="9" t="s">
        <v>85</v>
      </c>
      <c r="AF69" s="9" t="s">
        <v>17</v>
      </c>
      <c r="AG69" s="9" t="s">
        <v>18</v>
      </c>
      <c r="AH69" s="9" t="s">
        <v>19</v>
      </c>
      <c r="AI69" s="90" t="s">
        <v>117</v>
      </c>
      <c r="AJ69" s="85" t="s">
        <v>1478</v>
      </c>
      <c r="AK69" s="85" t="s">
        <v>109</v>
      </c>
      <c r="AL69" s="85" t="s">
        <v>108</v>
      </c>
      <c r="AM69" s="85" t="s">
        <v>107</v>
      </c>
      <c r="AN69" s="85" t="s">
        <v>106</v>
      </c>
      <c r="AO69" s="85" t="s">
        <v>195</v>
      </c>
      <c r="AP69" s="87" t="s">
        <v>1479</v>
      </c>
      <c r="AQ69" s="87" t="s">
        <v>113</v>
      </c>
      <c r="AR69" s="87" t="s">
        <v>112</v>
      </c>
      <c r="AS69" s="87" t="s">
        <v>111</v>
      </c>
      <c r="AT69" s="87" t="s">
        <v>110</v>
      </c>
      <c r="AU69" s="87" t="s">
        <v>196</v>
      </c>
      <c r="AV69" s="86" t="s">
        <v>1480</v>
      </c>
      <c r="AW69" s="86" t="s">
        <v>183</v>
      </c>
      <c r="AX69" s="86" t="s">
        <v>184</v>
      </c>
      <c r="AY69" s="86" t="s">
        <v>185</v>
      </c>
      <c r="AZ69" s="86" t="s">
        <v>186</v>
      </c>
      <c r="BA69" s="86" t="s">
        <v>197</v>
      </c>
      <c r="BB69" s="88" t="s">
        <v>1481</v>
      </c>
      <c r="BC69" s="88" t="s">
        <v>187</v>
      </c>
      <c r="BD69" s="88" t="s">
        <v>188</v>
      </c>
      <c r="BE69" s="88" t="s">
        <v>189</v>
      </c>
      <c r="BF69" s="88" t="s">
        <v>190</v>
      </c>
      <c r="BG69" s="88" t="s">
        <v>198</v>
      </c>
      <c r="BH69" s="94" t="s">
        <v>1482</v>
      </c>
      <c r="BI69" s="94" t="s">
        <v>191</v>
      </c>
      <c r="BJ69" s="94" t="s">
        <v>192</v>
      </c>
      <c r="BK69" s="94" t="s">
        <v>193</v>
      </c>
      <c r="BL69" s="94" t="s">
        <v>194</v>
      </c>
      <c r="BM69" s="94" t="s">
        <v>199</v>
      </c>
      <c r="BN69" s="22" t="s">
        <v>0</v>
      </c>
      <c r="BO69" s="8" t="s">
        <v>76</v>
      </c>
      <c r="BP69" s="9" t="s">
        <v>1</v>
      </c>
      <c r="BQ69" s="9" t="s">
        <v>2</v>
      </c>
      <c r="BR69" s="8" t="s">
        <v>64</v>
      </c>
      <c r="BS69" s="9" t="s">
        <v>3</v>
      </c>
      <c r="BT69" s="8" t="s">
        <v>40</v>
      </c>
      <c r="BU69" s="8" t="s">
        <v>41</v>
      </c>
      <c r="BV69" s="8" t="s">
        <v>42</v>
      </c>
      <c r="BW69" s="11" t="s">
        <v>4</v>
      </c>
      <c r="BX69" s="9" t="s">
        <v>5</v>
      </c>
      <c r="BY69" s="9" t="s">
        <v>6</v>
      </c>
      <c r="BZ69" s="9" t="s">
        <v>7</v>
      </c>
      <c r="CA69" s="9" t="s">
        <v>39</v>
      </c>
      <c r="CB69" s="185" t="s">
        <v>319</v>
      </c>
    </row>
    <row r="70" spans="1:80" ht="65" x14ac:dyDescent="0.3">
      <c r="A70" s="4" t="str">
        <f>C20</f>
        <v>Your Agency - Vanpool Expansion-SL</v>
      </c>
      <c r="B70" s="16">
        <f>SUM(P70:S70)</f>
        <v>0.49179881730958896</v>
      </c>
      <c r="C70" s="16">
        <f>(K36/45)*(V70/365)</f>
        <v>7.1791659056316579</v>
      </c>
      <c r="D70" s="95">
        <f>K70*(V70/365)</f>
        <v>323.06246575342459</v>
      </c>
      <c r="E70" s="5">
        <f>U70*(B70*365)/(MAX(F70,H70)/1000)</f>
        <v>897532.84158999985</v>
      </c>
      <c r="F70" s="96">
        <f>E41</f>
        <v>0.93230000000000002</v>
      </c>
      <c r="G70" s="96">
        <f>E39</f>
        <v>1</v>
      </c>
      <c r="H70" s="96">
        <f>MAX(E39,J47)</f>
        <v>1</v>
      </c>
      <c r="I70" s="104">
        <f>(0.2)*2*K27*(K30-1)/E30</f>
        <v>2.5333333333333337</v>
      </c>
      <c r="J70" s="97">
        <v>0</v>
      </c>
      <c r="K70" s="84">
        <f>K36</f>
        <v>510.46666666666664</v>
      </c>
      <c r="L70" s="98">
        <v>0</v>
      </c>
      <c r="M70" s="99">
        <v>1</v>
      </c>
      <c r="N70" s="100" t="str">
        <f>E33</f>
        <v>LD</v>
      </c>
      <c r="O70" s="7">
        <f t="shared" ref="O70:T70" si="3">($I$70*AV70*$M$70 + $J$70*BH70 + $K$70*BB70 - $L$70*(AP70)) * ($V$70/365)/1000</f>
        <v>78.658597536633948</v>
      </c>
      <c r="P70" s="7">
        <f t="shared" si="3"/>
        <v>0.46669910511671225</v>
      </c>
      <c r="Q70" s="7">
        <f t="shared" si="3"/>
        <v>8.3105077693150665E-3</v>
      </c>
      <c r="R70" s="7">
        <f t="shared" si="3"/>
        <v>5.2249485802739713E-3</v>
      </c>
      <c r="S70" s="7">
        <f t="shared" si="3"/>
        <v>1.1564255843287671E-2</v>
      </c>
      <c r="T70" s="7">
        <f t="shared" si="3"/>
        <v>1.9345469452054793E-3</v>
      </c>
      <c r="U70" s="6">
        <f>E36</f>
        <v>5</v>
      </c>
      <c r="V70" s="6">
        <f>E27</f>
        <v>231</v>
      </c>
      <c r="W70" s="6"/>
      <c r="X70" s="6">
        <f>K33</f>
        <v>40.299999999999997</v>
      </c>
      <c r="Y70" s="6">
        <f>E30</f>
        <v>1.2</v>
      </c>
      <c r="Z70" s="6">
        <f>K27</f>
        <v>1</v>
      </c>
      <c r="AA70" s="6"/>
      <c r="AB70" s="6"/>
      <c r="AC70" s="6"/>
      <c r="AD70" s="6"/>
      <c r="AE70" s="6"/>
      <c r="AF70" s="6"/>
      <c r="AG70" s="6"/>
      <c r="AH70" s="6"/>
      <c r="AI70" s="24" t="s">
        <v>101</v>
      </c>
      <c r="AJ70" s="91">
        <f>VLOOKUP($I$16&amp;"_"&amp;$I$18&amp;"_"&amp;AJ68&amp;"_42",_veh_start_run_rate!$A$5:$Q$589,13,FALSE)</f>
        <v>97.882019</v>
      </c>
      <c r="AK70" s="91">
        <f>VLOOKUP($I$16&amp;"_"&amp;$I$18&amp;"_"&amp;AK68&amp;"_42",_veh_start_run_rate!$A$5:$Q$589,13,FALSE)</f>
        <v>4.0189779999999997</v>
      </c>
      <c r="AL70" s="91">
        <f>VLOOKUP($I$16&amp;"_"&amp;$I$18&amp;"_"&amp;AL68&amp;"_42",_veh_start_run_rate!$A$5:$Q$589,13,FALSE)</f>
        <v>0.99613399999999996</v>
      </c>
      <c r="AM70" s="91">
        <f>VLOOKUP($I$16&amp;"_"&amp;$I$18&amp;"_"&amp;AM68&amp;"_42",_veh_start_run_rate!$A$5:$Q$589,13,FALSE)</f>
        <v>0.82000099999999998</v>
      </c>
      <c r="AN70" s="91">
        <f>VLOOKUP($I$16&amp;"_"&amp;$I$18&amp;"_"&amp;AN68&amp;"_42",_veh_start_run_rate!$A$5:$Q$589,13,FALSE)</f>
        <v>5.1526000000000002E-2</v>
      </c>
      <c r="AO70" s="91">
        <f>VLOOKUP($I$16&amp;"_"&amp;$I$18&amp;"_"&amp;AO68&amp;"_42",_veh_start_run_rate!$A$5:$Q$589,13,FALSE)</f>
        <v>4.5638999999999999E-2</v>
      </c>
      <c r="AP70" s="91">
        <f>VLOOKUP($I$16&amp;"_"&amp;$I$18&amp;"_"&amp;AP68&amp;"_42",_veh_start_run_rate!$A$5:$Q$589,12,FALSE)</f>
        <v>1532.111206</v>
      </c>
      <c r="AQ70" s="91">
        <f>VLOOKUP($I$16&amp;"_"&amp;$I$18&amp;"_"&amp;AQ68&amp;"_42",_veh_start_run_rate!$A$5:$Q$589,12,FALSE)</f>
        <v>8.1026939999999996</v>
      </c>
      <c r="AR70" s="91">
        <f>VLOOKUP($I$16&amp;"_"&amp;$I$18&amp;"_"&amp;AR68&amp;"_42",_veh_start_run_rate!$A$5:$Q$589,12,FALSE)</f>
        <v>2.7491699999999999</v>
      </c>
      <c r="AS70" s="91">
        <f>VLOOKUP($I$16&amp;"_"&amp;$I$18&amp;"_"&amp;AS68&amp;"_42",_veh_start_run_rate!$A$5:$Q$589,12,FALSE)</f>
        <v>0.13791600000000001</v>
      </c>
      <c r="AT70" s="91">
        <f>VLOOKUP($I$16&amp;"_"&amp;$I$18&amp;"_100_42",_veh_start_run_rate!$A$5:$Q$589,12,FALSE) + VLOOKUP($I$16&amp;"_"&amp;$I$18&amp;"_106_42",_veh_start_run_rate!$A$5:$Q$589,12,FALSE) + VLOOKUP($I$16&amp;"_"&amp;$I$18&amp;"_107_42",_veh_start_run_rate!$A$5:$Q$589,12,FALSE)</f>
        <v>0.12153800000000001</v>
      </c>
      <c r="AU70" s="91">
        <f>VLOOKUP($I$16&amp;"_"&amp;$I$18&amp;"_110_42",_veh_start_run_rate!$A$5:$Q$589,12,FALSE) + VLOOKUP($I$16&amp;"_"&amp;$I$18&amp;"_116_42",_veh_start_run_rate!$A$5:$Q$589,12,FALSE) + VLOOKUP($I$16&amp;"_"&amp;$I$18&amp;"_117_42",_veh_start_run_rate!$A$5:$Q$589,12,FALSE)</f>
        <v>2.8216999999999999E-2</v>
      </c>
      <c r="AV70" s="92">
        <f>VLOOKUP($I$16&amp;"_"&amp;$I$18&amp;"_"&amp;AV68&amp;"_21",_veh_start_run_rate!$A$5:$Q$589,13,FALSE)</f>
        <v>204.24281300000001</v>
      </c>
      <c r="AW70" s="92">
        <f>VLOOKUP($I$16&amp;"_"&amp;$I$18&amp;"_"&amp;AW68&amp;"_21",_veh_start_run_rate!$A$5:$Q$589,13,FALSE)</f>
        <v>11.983909000000001</v>
      </c>
      <c r="AX70" s="92">
        <f>VLOOKUP($I$16&amp;"_"&amp;$I$18&amp;"_"&amp;AX68&amp;"_21",_veh_start_run_rate!$A$5:$Q$589,13,FALSE)</f>
        <v>0.41733700000000001</v>
      </c>
      <c r="AY70" s="92">
        <f>VLOOKUP($I$16&amp;"_"&amp;$I$18&amp;"_"&amp;AY68&amp;"_21",_veh_start_run_rate!$A$5:$Q$589,13,FALSE)</f>
        <v>1.3964319999999999</v>
      </c>
      <c r="AZ70" s="92">
        <f>VLOOKUP($I$16&amp;"_"&amp;$I$18&amp;"_"&amp;AZ68&amp;"_21",_veh_start_run_rate!$A$5:$Q$589,13,FALSE)</f>
        <v>7.0873000000000005E-2</v>
      </c>
      <c r="BA70" s="92">
        <f>VLOOKUP($I$16&amp;"_"&amp;$I$18&amp;"_"&amp;BA68&amp;"_21",_veh_start_run_rate!$A$5:$Q$589,13,FALSE)</f>
        <v>6.2697000000000003E-2</v>
      </c>
      <c r="BB70" s="92">
        <f>VLOOKUP($I$16&amp;"_"&amp;$I$18&amp;"_"&amp;BB68&amp;"_21",_veh_start_run_rate!$A$5:$Q$589,12,FALSE)</f>
        <v>242.464371</v>
      </c>
      <c r="BC70" s="92">
        <f>VLOOKUP($I$16&amp;"_"&amp;$I$18&amp;"_"&amp;BC68&amp;"_21",_veh_start_run_rate!$A$5:$Q$589,12,FALSE)</f>
        <v>1.3851359999999999</v>
      </c>
      <c r="BD70" s="92">
        <f>VLOOKUP($I$16&amp;"_"&amp;$I$18&amp;"_"&amp;BD68&amp;"_21",_veh_start_run_rate!$A$5:$Q$589,12,FALSE)</f>
        <v>2.3653E-2</v>
      </c>
      <c r="BE70" s="92">
        <f>VLOOKUP($I$16&amp;"_"&amp;$I$18&amp;"_"&amp;BE68&amp;"_21",_veh_start_run_rate!$A$5:$Q$589,12,FALSE)</f>
        <v>9.2429999999999995E-3</v>
      </c>
      <c r="BF70" s="92">
        <f>VLOOKUP($I$16&amp;"_"&amp;$I$18&amp;"_100_21",_veh_start_run_rate!$A$5:$Q$589,12,FALSE) + VLOOKUP($I$16&amp;"_"&amp;$I$18&amp;"_106_21",_veh_start_run_rate!$A$5:$Q$589,12,FALSE) + VLOOKUP($I$16&amp;"_"&amp;$I$18&amp;"_107_21",_veh_start_run_rate!$A$5:$Q$589,12,FALSE)</f>
        <v>3.5444000000000003E-2</v>
      </c>
      <c r="BG70" s="92">
        <f>VLOOKUP($I$16&amp;"_"&amp;$I$18&amp;"_110_21",_veh_start_run_rate!$A$5:$Q$589,12,FALSE) + VLOOKUP($I$16&amp;"_"&amp;$I$18&amp;"_116_21",_veh_start_run_rate!$A$5:$Q$589,12,FALSE) + VLOOKUP($I$16&amp;"_"&amp;$I$18&amp;"_117_21",_veh_start_run_rate!$A$5:$Q$589,12,FALSE)</f>
        <v>5.6769999999999998E-3</v>
      </c>
      <c r="BH70" s="93">
        <f>VLOOKUP("SL_"&amp;$I$18&amp;"_art_"&amp;BH68&amp;"_ALL",Vehicle_Idle_Rates!$A$7:$AQ$12,5,FALSE)</f>
        <v>2933.7045292537518</v>
      </c>
      <c r="BI70" s="93">
        <f>VLOOKUP("SL_"&amp;$I$18&amp;"_art_"&amp;BI68&amp;"_ALL",Vehicle_Idle_Rates!$A$7:$AQ$12,5,FALSE)</f>
        <v>3.5494139205738633</v>
      </c>
      <c r="BJ70" s="93">
        <f>VLOOKUP("SL_"&amp;$I$18&amp;"_art_"&amp;BJ68&amp;"_ALL",Vehicle_Idle_Rates!$A$7:$AQ$12,5,FALSE)</f>
        <v>3.8904138347642112</v>
      </c>
      <c r="BK70" s="93">
        <f>VLOOKUP("SL_"&amp;$I$18&amp;"_art_"&amp;BK68&amp;"_ALL",Vehicle_Idle_Rates!$A$7:$AQ$12,5,FALSE)</f>
        <v>0.8358270875299364</v>
      </c>
      <c r="BL70" s="93">
        <f>VLOOKUP("SL_"&amp;$I$18&amp;"_art_"&amp;BL68&amp;"_ALL",Vehicle_Idle_Rates!$A$7:$AQ$12,5,FALSE)</f>
        <v>0.12081251265653382</v>
      </c>
      <c r="BM70" s="93">
        <f>VLOOKUP("SL_"&amp;$I$18&amp;"_art_"&amp;BM68&amp;"_ALL",Vehicle_Idle_Rates!$A$7:$AQ$12,5,FALSE)</f>
        <v>0.11070401751369743</v>
      </c>
      <c r="BN70" s="23" t="str">
        <f>T(I16)</f>
        <v>SL</v>
      </c>
      <c r="BO70" s="4" t="str">
        <f>I20</f>
        <v>Salt Lake</v>
      </c>
      <c r="BP70" s="4">
        <f>I18</f>
        <v>2030</v>
      </c>
      <c r="BQ70" s="4" t="str">
        <f>C14</f>
        <v>Vanpool Expansion</v>
      </c>
      <c r="BR70" s="4" t="s">
        <v>24</v>
      </c>
      <c r="BS70" s="4" t="str">
        <f>C7</f>
        <v>Your Agency</v>
      </c>
      <c r="BT70" s="4">
        <f>D16</f>
        <v>0</v>
      </c>
      <c r="BU70" s="4">
        <f>C17</f>
        <v>0</v>
      </c>
      <c r="BV70" s="4">
        <f>C18</f>
        <v>0</v>
      </c>
      <c r="BW70" s="12" t="str">
        <f>C22</f>
        <v xml:space="preserve">Please enter here a brief description of this project, including the basic cost elements that comprise the total shown below (right-of-way, materials, pavement quantities, equipment costs, labor costs, etc.), assumptions made in estimating emission reductions and the justification for those assumptions, and any other relevant supporting information.  </v>
      </c>
      <c r="BX70" s="4" t="str">
        <f>C9</f>
        <v>Your Name</v>
      </c>
      <c r="BY70" s="4" t="str">
        <f>I7</f>
        <v>801-123-4567</v>
      </c>
      <c r="BZ70" s="4" t="str">
        <f>I9</f>
        <v>youre-mail@email.com</v>
      </c>
      <c r="CA70" s="4" t="str">
        <f>I14</f>
        <v>City of Project Location</v>
      </c>
      <c r="CB70" s="186">
        <f>J55</f>
        <v>1.5650581674277013</v>
      </c>
    </row>
    <row r="72" spans="1:80" ht="12.65" customHeight="1" x14ac:dyDescent="0.3">
      <c r="G72" s="476" t="s">
        <v>221</v>
      </c>
      <c r="H72" s="476"/>
      <c r="I72" s="476"/>
      <c r="M72" s="105"/>
      <c r="N72" s="105"/>
      <c r="O72" s="105"/>
      <c r="P72" s="105"/>
      <c r="Q72" s="105"/>
    </row>
    <row r="73" spans="1:80" x14ac:dyDescent="0.3">
      <c r="G73" s="476"/>
      <c r="H73" s="476"/>
      <c r="I73" s="476"/>
      <c r="AF73" s="176" t="s">
        <v>280</v>
      </c>
      <c r="AG73" s="174">
        <v>10.423997359583334</v>
      </c>
      <c r="AH73" s="174">
        <v>2.3879113460208334E-2</v>
      </c>
      <c r="AI73" s="174">
        <v>0.7695398683333331</v>
      </c>
      <c r="AJ73" s="174">
        <v>9.7411719000000015E-3</v>
      </c>
      <c r="AK73" s="174">
        <v>8.8541110125000006E-3</v>
      </c>
      <c r="AL73" s="174">
        <v>2.0185086260070713</v>
      </c>
      <c r="AM73" s="174">
        <v>3.523431922916997</v>
      </c>
      <c r="AN73" s="174">
        <v>0.25907441356131566</v>
      </c>
      <c r="AO73" s="174">
        <v>0.27791903573881749</v>
      </c>
      <c r="AP73" s="174">
        <v>0.15583077559689132</v>
      </c>
      <c r="AQ73" s="174">
        <v>18.437781144166667</v>
      </c>
      <c r="AR73" s="174">
        <v>0.72171639990416658</v>
      </c>
      <c r="AS73" s="174">
        <v>2.107534733333333</v>
      </c>
      <c r="AT73" s="174">
        <v>6.7528515749999976E-2</v>
      </c>
      <c r="AU73" s="174">
        <v>5.9739063041666658E-2</v>
      </c>
      <c r="AV73" s="174">
        <v>1.8650840464812819</v>
      </c>
      <c r="AW73" s="174">
        <v>9.4846365298523874E-2</v>
      </c>
      <c r="AX73" s="174">
        <v>1.4641783715626588E-2</v>
      </c>
      <c r="AY73" s="174">
        <v>5.3572932128439124E-2</v>
      </c>
      <c r="AZ73" s="174">
        <v>1.2992335377803024E-2</v>
      </c>
      <c r="BA73" s="174">
        <v>6.7487142895833321</v>
      </c>
      <c r="BB73" s="174">
        <v>1.5875958536666666</v>
      </c>
      <c r="BC73" s="174">
        <v>0.25829854000000008</v>
      </c>
      <c r="BD73" s="174">
        <v>0.55214606666666666</v>
      </c>
      <c r="BE73" s="174">
        <v>0.13451628249999997</v>
      </c>
    </row>
    <row r="74" spans="1:80" x14ac:dyDescent="0.3">
      <c r="G74" s="476"/>
      <c r="H74" s="476"/>
      <c r="I74" s="476"/>
      <c r="M74" s="105"/>
      <c r="N74" s="105"/>
      <c r="O74" s="105"/>
      <c r="P74" s="105"/>
      <c r="Q74" s="105"/>
    </row>
    <row r="75" spans="1:80" x14ac:dyDescent="0.3">
      <c r="G75" s="476"/>
      <c r="H75" s="476"/>
      <c r="I75" s="476"/>
    </row>
    <row r="76" spans="1:80" x14ac:dyDescent="0.3">
      <c r="G76" s="476"/>
      <c r="H76" s="476"/>
      <c r="I76" s="476"/>
    </row>
    <row r="77" spans="1:80" x14ac:dyDescent="0.3">
      <c r="G77" s="476"/>
      <c r="H77" s="476"/>
      <c r="I77" s="476"/>
    </row>
    <row r="78" spans="1:80" x14ac:dyDescent="0.3">
      <c r="G78" s="476"/>
      <c r="H78" s="476"/>
      <c r="I78" s="476"/>
    </row>
    <row r="79" spans="1:80" x14ac:dyDescent="0.3">
      <c r="G79" s="476"/>
      <c r="H79" s="476"/>
      <c r="I79" s="476"/>
    </row>
    <row r="80" spans="1:80" x14ac:dyDescent="0.3">
      <c r="G80" s="476"/>
      <c r="H80" s="476"/>
      <c r="I80" s="476"/>
    </row>
  </sheetData>
  <sheetProtection algorithmName="SHA-512" hashValue="al4lmZB3hkbPgL+U27k6Hh7fP+UGOB23m8Cxg8Wguh64l0jajQE0MH8yO5fodH2G459q+gvaZurpCCU3G9XQQQ==" saltValue="AvlrRfdpYqXq9ZX+cAqrDw==" spinCount="100000" sheet="1" selectLockedCells="1"/>
  <mergeCells count="24">
    <mergeCell ref="G72:I80"/>
    <mergeCell ref="A22:B22"/>
    <mergeCell ref="C22:K22"/>
    <mergeCell ref="E41:F41"/>
    <mergeCell ref="C20:E20"/>
    <mergeCell ref="I20:K20"/>
    <mergeCell ref="D25:K25"/>
    <mergeCell ref="J41:K41"/>
    <mergeCell ref="E39:F39"/>
    <mergeCell ref="A44:I45"/>
    <mergeCell ref="A47:F48"/>
    <mergeCell ref="G47:I47"/>
    <mergeCell ref="J47:K47"/>
    <mergeCell ref="A1:L1"/>
    <mergeCell ref="A2:L2"/>
    <mergeCell ref="A4:L4"/>
    <mergeCell ref="D3:I3"/>
    <mergeCell ref="C7:E7"/>
    <mergeCell ref="I7:K7"/>
    <mergeCell ref="N16:V23"/>
    <mergeCell ref="C9:E9"/>
    <mergeCell ref="I9:K9"/>
    <mergeCell ref="C14:E14"/>
    <mergeCell ref="I14:K14"/>
  </mergeCells>
  <phoneticPr fontId="12" type="noConversion"/>
  <dataValidations count="9">
    <dataValidation type="decimal" operator="lessThanOrEqual" allowBlank="1" showInputMessage="1" showErrorMessage="1" errorTitle="Warning:" error="Bicycle trip length should be less than 10 miles." sqref="K57:K58" xr:uid="{00000000-0002-0000-0D00-000001000000}">
      <formula1>10</formula1>
    </dataValidation>
    <dataValidation type="list" allowBlank="1" showInputMessage="1" showErrorMessage="1" sqref="E33" xr:uid="{00000000-0002-0000-0D00-000002000000}">
      <formula1>"ALL,LD"</formula1>
    </dataValidation>
    <dataValidation type="whole" operator="lessThan" allowBlank="1" showErrorMessage="1" error="The number of days in a year may not exceed 365.  The number of annual working days is typically 250." sqref="E27" xr:uid="{00000000-0002-0000-0D00-000003000000}">
      <formula1>366</formula1>
    </dataValidation>
    <dataValidation type="whole" operator="greaterThan" allowBlank="1" showInputMessage="1" showErrorMessage="1" error="Enter a whole number only - no text." sqref="E36" xr:uid="{00000000-0002-0000-0D00-000004000000}">
      <formula1>0</formula1>
    </dataValidation>
    <dataValidation type="decimal" operator="lessThanOrEqual" allowBlank="1" showInputMessage="1" showErrorMessage="1" errorTitle="Warning:" error="Maximum van occupancy is 16 including the driver." sqref="K30" xr:uid="{00000000-0002-0000-0D00-000005000000}">
      <formula1>16</formula1>
    </dataValidation>
    <dataValidation type="list" showInputMessage="1" showErrorMessage="1" error="Cell may not be left blank." sqref="I16" xr:uid="{00000000-0002-0000-0D00-000006000000}">
      <formula1>"BE,DA,SL,TO,WE"</formula1>
    </dataValidation>
    <dataValidation type="textLength" operator="lessThan" allowBlank="1" showErrorMessage="1" promptTitle="Error" prompt="Please limit description to 500 characters." sqref="C22:K22" xr:uid="{37162915-C171-4DFD-BF83-AC34B0C0D77A}">
      <formula1>2000</formula1>
    </dataValidation>
    <dataValidation type="list" allowBlank="1" showInputMessage="1" showErrorMessage="1" sqref="K44" xr:uid="{019532A6-D409-46DF-B27B-79A8B75BE598}">
      <formula1>"No, Yes"</formula1>
    </dataValidation>
    <dataValidation type="whole" operator="lessThan" allowBlank="1" showInputMessage="1" showErrorMessage="1" sqref="J53:J54" xr:uid="{00000000-0002-0000-0D00-000000000000}">
      <formula1>366</formula1>
    </dataValidation>
  </dataValidations>
  <hyperlinks>
    <hyperlink ref="I9" r:id="rId1" display="kip@wfrc.org" xr:uid="{00000000-0004-0000-0D00-000000000000}"/>
  </hyperlinks>
  <pageMargins left="0.75" right="0.75" top="1" bottom="1" header="0.5" footer="0.5"/>
  <pageSetup scale="64" orientation="portrait" r:id="rId2"/>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0C0"/>
    <pageSetUpPr fitToPage="1"/>
  </sheetPr>
  <dimension ref="A1:CB81"/>
  <sheetViews>
    <sheetView showGridLines="0" zoomScaleNormal="100" workbookViewId="0">
      <pane ySplit="4" topLeftCell="A26" activePane="bottomLeft" state="frozen"/>
      <selection activeCell="T70" sqref="T70"/>
      <selection pane="bottomLeft" activeCell="B3" sqref="B3"/>
    </sheetView>
  </sheetViews>
  <sheetFormatPr defaultColWidth="8.81640625" defaultRowHeight="13" x14ac:dyDescent="0.3"/>
  <cols>
    <col min="1" max="1" width="8.81640625" style="1"/>
    <col min="2" max="2" width="12" style="1" customWidth="1"/>
    <col min="3" max="3" width="8.81640625" style="1"/>
    <col min="4" max="4" width="11" style="1" customWidth="1"/>
    <col min="5" max="5" width="13.453125" style="1" customWidth="1"/>
    <col min="6" max="6" width="11.1796875" style="1" customWidth="1"/>
    <col min="7" max="7" width="10.7265625" style="1" customWidth="1"/>
    <col min="8" max="8" width="10.26953125" style="1" customWidth="1"/>
    <col min="9" max="9" width="11.54296875" style="1" customWidth="1"/>
    <col min="10" max="10" width="8.81640625" style="1"/>
    <col min="11" max="11" width="9.54296875" style="1" bestFit="1" customWidth="1"/>
    <col min="12" max="12" width="8.81640625" style="1"/>
    <col min="13" max="13" width="12.7265625" style="1" bestFit="1" customWidth="1"/>
    <col min="14" max="14" width="9.453125" style="1" bestFit="1" customWidth="1"/>
    <col min="15" max="15" width="10.453125" style="1" bestFit="1" customWidth="1"/>
    <col min="16" max="16" width="9.26953125" style="1" customWidth="1"/>
    <col min="17" max="17" width="16" style="1" bestFit="1" customWidth="1"/>
    <col min="18" max="18" width="7.1796875" style="1" bestFit="1" customWidth="1"/>
    <col min="19" max="19" width="7.54296875" style="1" bestFit="1" customWidth="1"/>
    <col min="20" max="20" width="5.26953125" style="1" bestFit="1" customWidth="1"/>
    <col min="21" max="21" width="12.1796875" style="1" bestFit="1" customWidth="1"/>
    <col min="22" max="22" width="19.1796875" style="1" bestFit="1" customWidth="1"/>
    <col min="23" max="23" width="13.7265625" style="1" bestFit="1" customWidth="1"/>
    <col min="24" max="24" width="11.7265625" style="1" bestFit="1" customWidth="1"/>
    <col min="25" max="25" width="6.26953125" style="1" bestFit="1" customWidth="1"/>
    <col min="26" max="26" width="9.7265625" style="1" bestFit="1" customWidth="1"/>
    <col min="27" max="27" width="6.81640625" style="1" bestFit="1" customWidth="1"/>
    <col min="28" max="28" width="11.1796875" style="1" bestFit="1" customWidth="1"/>
    <col min="29" max="29" width="20.54296875" style="1" bestFit="1" customWidth="1"/>
    <col min="30" max="30" width="11.81640625" style="1" bestFit="1" customWidth="1"/>
    <col min="31" max="32" width="11.81640625" style="1" customWidth="1"/>
    <col min="33" max="57" width="14.1796875" style="1" customWidth="1"/>
    <col min="58" max="58" width="7.81640625" style="1" bestFit="1" customWidth="1"/>
    <col min="59" max="59" width="8.81640625" style="1"/>
    <col min="60" max="63" width="10.54296875" style="1" customWidth="1"/>
    <col min="64" max="64" width="12.1796875" style="1" customWidth="1"/>
    <col min="65" max="65" width="11.81640625" style="1" customWidth="1"/>
    <col min="66" max="71" width="8.81640625" style="1"/>
    <col min="72" max="72" width="11" style="1" customWidth="1"/>
    <col min="73" max="79" width="8.81640625" style="1"/>
    <col min="80" max="80" width="9.7265625" style="1" customWidth="1"/>
    <col min="81" max="16384" width="8.81640625" style="1"/>
  </cols>
  <sheetData>
    <row r="1" spans="1:63" ht="17.5" thickTop="1" x14ac:dyDescent="0.35">
      <c r="A1" s="477" t="str">
        <f>CONCATENATE("Emissions Analysis Form (",I18-5,"-",I18," TIP)")</f>
        <v>Emissions Analysis Form (2025-2030 TIP)</v>
      </c>
      <c r="B1" s="478"/>
      <c r="C1" s="478"/>
      <c r="D1" s="478"/>
      <c r="E1" s="478"/>
      <c r="F1" s="478"/>
      <c r="G1" s="478"/>
      <c r="H1" s="478"/>
      <c r="I1" s="478"/>
      <c r="J1" s="478"/>
      <c r="K1" s="478"/>
      <c r="L1" s="479"/>
    </row>
    <row r="2" spans="1:63" ht="15.5" thickBot="1" x14ac:dyDescent="0.35">
      <c r="A2" s="480" t="s">
        <v>87</v>
      </c>
      <c r="B2" s="481"/>
      <c r="C2" s="481"/>
      <c r="D2" s="481"/>
      <c r="E2" s="481"/>
      <c r="F2" s="481"/>
      <c r="G2" s="481"/>
      <c r="H2" s="481"/>
      <c r="I2" s="481"/>
      <c r="J2" s="481"/>
      <c r="K2" s="481"/>
      <c r="L2" s="482"/>
    </row>
    <row r="3" spans="1:63" customFormat="1" ht="13.5" thickTop="1" x14ac:dyDescent="0.3">
      <c r="A3" s="27"/>
      <c r="B3" s="170"/>
      <c r="C3" s="28"/>
      <c r="D3" s="392"/>
      <c r="E3" s="392"/>
      <c r="F3" s="392"/>
      <c r="G3" s="392"/>
      <c r="H3" s="392"/>
      <c r="I3" s="392"/>
      <c r="J3" s="28"/>
      <c r="K3" s="28"/>
      <c r="L3" s="28"/>
    </row>
    <row r="4" spans="1:63" ht="17.5" x14ac:dyDescent="0.35">
      <c r="A4" s="483" t="s">
        <v>236</v>
      </c>
      <c r="B4" s="484"/>
      <c r="C4" s="484"/>
      <c r="D4" s="484"/>
      <c r="E4" s="484"/>
      <c r="F4" s="484"/>
      <c r="G4" s="484"/>
      <c r="H4" s="484"/>
      <c r="I4" s="484"/>
      <c r="J4" s="484"/>
      <c r="K4" s="484"/>
      <c r="L4" s="485"/>
    </row>
    <row r="5" spans="1:63" ht="13.5" thickBot="1" x14ac:dyDescent="0.35">
      <c r="A5" s="29" t="s">
        <v>30</v>
      </c>
      <c r="B5" s="27"/>
      <c r="C5" s="27"/>
      <c r="D5" s="27"/>
      <c r="E5" s="27"/>
      <c r="F5" s="27"/>
      <c r="G5" s="27"/>
      <c r="H5" s="27"/>
      <c r="I5" s="27"/>
      <c r="J5" s="27"/>
      <c r="K5" s="27"/>
      <c r="L5" s="27"/>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row>
    <row r="6" spans="1:63" x14ac:dyDescent="0.3">
      <c r="A6" s="30"/>
      <c r="B6" s="31"/>
      <c r="C6" s="31"/>
      <c r="D6" s="31"/>
      <c r="E6" s="31"/>
      <c r="F6" s="31"/>
      <c r="G6" s="31"/>
      <c r="H6" s="31"/>
      <c r="I6" s="31"/>
      <c r="J6" s="31"/>
      <c r="K6" s="31"/>
      <c r="L6" s="32"/>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row>
    <row r="7" spans="1:63" x14ac:dyDescent="0.3">
      <c r="A7" s="33" t="s">
        <v>103</v>
      </c>
      <c r="B7" s="27"/>
      <c r="C7" s="421" t="s">
        <v>204</v>
      </c>
      <c r="D7" s="422"/>
      <c r="E7" s="423"/>
      <c r="F7" s="27"/>
      <c r="G7" s="27" t="s">
        <v>6</v>
      </c>
      <c r="H7" s="27"/>
      <c r="I7" s="427" t="s">
        <v>206</v>
      </c>
      <c r="J7" s="428"/>
      <c r="K7" s="429"/>
      <c r="L7" s="34"/>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row>
    <row r="8" spans="1:63" x14ac:dyDescent="0.3">
      <c r="A8" s="33"/>
      <c r="B8" s="27"/>
      <c r="C8" s="27"/>
      <c r="D8" s="27"/>
      <c r="E8" s="27"/>
      <c r="F8" s="27"/>
      <c r="G8" s="27"/>
      <c r="H8" s="27"/>
      <c r="I8" s="27"/>
      <c r="J8" s="27"/>
      <c r="K8" s="27"/>
      <c r="L8" s="34"/>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row>
    <row r="9" spans="1:63" x14ac:dyDescent="0.3">
      <c r="A9" s="33" t="s">
        <v>403</v>
      </c>
      <c r="B9" s="27"/>
      <c r="C9" s="421" t="s">
        <v>205</v>
      </c>
      <c r="D9" s="422"/>
      <c r="E9" s="423"/>
      <c r="F9" s="27"/>
      <c r="G9" s="27" t="s">
        <v>7</v>
      </c>
      <c r="H9" s="27"/>
      <c r="I9" s="430" t="s">
        <v>207</v>
      </c>
      <c r="J9" s="460"/>
      <c r="K9" s="461"/>
      <c r="L9" s="34"/>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row>
    <row r="10" spans="1:63" ht="13.5" thickBot="1" x14ac:dyDescent="0.35">
      <c r="A10" s="277" t="s">
        <v>395</v>
      </c>
      <c r="B10" s="36"/>
      <c r="C10" s="36"/>
      <c r="D10" s="36"/>
      <c r="E10" s="36"/>
      <c r="F10" s="36"/>
      <c r="G10" s="36"/>
      <c r="H10" s="36"/>
      <c r="I10" s="36"/>
      <c r="J10" s="36"/>
      <c r="K10" s="36"/>
      <c r="L10" s="37"/>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row>
    <row r="11" spans="1:63" x14ac:dyDescent="0.3">
      <c r="A11" s="27"/>
      <c r="B11" s="27"/>
      <c r="C11" s="27"/>
      <c r="D11" s="27"/>
      <c r="E11" s="27"/>
      <c r="F11" s="27"/>
      <c r="G11" s="27"/>
      <c r="H11" s="27"/>
      <c r="I11" s="27"/>
      <c r="J11" s="27"/>
      <c r="K11" s="27"/>
      <c r="L11" s="27"/>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row>
    <row r="12" spans="1:63" ht="13.5" thickBot="1" x14ac:dyDescent="0.35">
      <c r="A12" s="29" t="s">
        <v>31</v>
      </c>
      <c r="B12" s="27"/>
      <c r="C12" s="27"/>
      <c r="D12" s="27"/>
      <c r="E12" s="27"/>
      <c r="F12" s="27"/>
      <c r="G12" s="27"/>
      <c r="H12" s="27"/>
      <c r="I12" s="27"/>
      <c r="J12" s="27"/>
      <c r="K12" s="27"/>
      <c r="L12" s="27"/>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row>
    <row r="13" spans="1:63" x14ac:dyDescent="0.3">
      <c r="A13" s="30"/>
      <c r="B13" s="31"/>
      <c r="C13" s="31"/>
      <c r="D13" s="31"/>
      <c r="E13" s="31"/>
      <c r="F13" s="31"/>
      <c r="G13" s="31"/>
      <c r="H13" s="31"/>
      <c r="I13" s="31"/>
      <c r="J13" s="31"/>
      <c r="K13" s="31"/>
      <c r="L13" s="32"/>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row>
    <row r="14" spans="1:63" x14ac:dyDescent="0.3">
      <c r="A14" s="33" t="s">
        <v>32</v>
      </c>
      <c r="B14" s="27"/>
      <c r="C14" s="396" t="s">
        <v>151</v>
      </c>
      <c r="D14" s="397"/>
      <c r="E14" s="398"/>
      <c r="F14" s="27"/>
      <c r="G14" s="27" t="s">
        <v>39</v>
      </c>
      <c r="H14" s="27"/>
      <c r="I14" s="421" t="s">
        <v>208</v>
      </c>
      <c r="J14" s="422"/>
      <c r="K14" s="423"/>
      <c r="L14" s="3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row>
    <row r="15" spans="1:63" x14ac:dyDescent="0.3">
      <c r="A15" s="33"/>
      <c r="B15" s="27"/>
      <c r="C15" s="27"/>
      <c r="D15" s="27"/>
      <c r="E15" s="27"/>
      <c r="F15" s="27"/>
      <c r="G15" s="27"/>
      <c r="H15" s="27"/>
      <c r="I15" s="27"/>
      <c r="J15" s="27"/>
      <c r="K15" s="27"/>
      <c r="L15" s="34"/>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row>
    <row r="16" spans="1:63" ht="12.75" customHeight="1" x14ac:dyDescent="0.3">
      <c r="A16" s="33" t="s">
        <v>38</v>
      </c>
      <c r="B16" s="27"/>
      <c r="C16" s="360"/>
      <c r="D16" s="360"/>
      <c r="E16" s="360"/>
      <c r="F16" s="27"/>
      <c r="G16" s="27" t="s">
        <v>0</v>
      </c>
      <c r="H16" s="27"/>
      <c r="I16" s="361" t="s">
        <v>102</v>
      </c>
      <c r="J16" s="39"/>
      <c r="K16" s="27"/>
      <c r="L16" s="34"/>
      <c r="M16"/>
      <c r="N16" s="378" t="s">
        <v>407</v>
      </c>
      <c r="O16" s="379"/>
      <c r="P16" s="379"/>
      <c r="Q16" s="379"/>
      <c r="R16" s="379"/>
      <c r="S16" s="379"/>
      <c r="T16" s="379"/>
      <c r="U16" s="379"/>
      <c r="V16" s="380"/>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row>
    <row r="17" spans="1:63" x14ac:dyDescent="0.3">
      <c r="A17" s="33"/>
      <c r="B17" s="27"/>
      <c r="C17" s="360"/>
      <c r="D17" s="360"/>
      <c r="E17" s="360"/>
      <c r="F17" s="27"/>
      <c r="G17" s="27"/>
      <c r="H17" s="27"/>
      <c r="I17" s="27"/>
      <c r="J17" s="27"/>
      <c r="K17" s="27"/>
      <c r="L17" s="34"/>
      <c r="M17"/>
      <c r="N17" s="381"/>
      <c r="O17" s="382"/>
      <c r="P17" s="382"/>
      <c r="Q17" s="382"/>
      <c r="R17" s="382"/>
      <c r="S17" s="382"/>
      <c r="T17" s="382"/>
      <c r="U17" s="382"/>
      <c r="V17" s="383"/>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row>
    <row r="18" spans="1:63" x14ac:dyDescent="0.3">
      <c r="A18" s="33"/>
      <c r="B18" s="27"/>
      <c r="C18" s="360"/>
      <c r="D18" s="360"/>
      <c r="E18" s="360"/>
      <c r="F18" s="27"/>
      <c r="G18" s="27" t="s">
        <v>33</v>
      </c>
      <c r="H18" s="27"/>
      <c r="I18" s="40">
        <f>Funding_Year</f>
        <v>2030</v>
      </c>
      <c r="J18" s="27"/>
      <c r="K18" s="27"/>
      <c r="L18" s="34"/>
      <c r="M18"/>
      <c r="N18" s="381"/>
      <c r="O18" s="382"/>
      <c r="P18" s="382"/>
      <c r="Q18" s="382"/>
      <c r="R18" s="382"/>
      <c r="S18" s="382"/>
      <c r="T18" s="382"/>
      <c r="U18" s="382"/>
      <c r="V18" s="383"/>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row>
    <row r="19" spans="1:63" x14ac:dyDescent="0.3">
      <c r="A19" s="33"/>
      <c r="B19" s="41"/>
      <c r="C19" s="27"/>
      <c r="D19" s="27"/>
      <c r="E19" s="27"/>
      <c r="F19" s="27"/>
      <c r="G19" s="27"/>
      <c r="H19" s="27"/>
      <c r="I19" s="27"/>
      <c r="J19" s="27"/>
      <c r="K19" s="27"/>
      <c r="L19" s="34"/>
      <c r="M19"/>
      <c r="N19" s="381"/>
      <c r="O19" s="382"/>
      <c r="P19" s="382"/>
      <c r="Q19" s="382"/>
      <c r="R19" s="382"/>
      <c r="S19" s="382"/>
      <c r="T19" s="382"/>
      <c r="U19" s="382"/>
      <c r="V19" s="383"/>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row>
    <row r="20" spans="1:63" x14ac:dyDescent="0.3">
      <c r="A20" s="33" t="s">
        <v>77</v>
      </c>
      <c r="B20" s="41"/>
      <c r="C20" s="396" t="str">
        <f>C7&amp;" - "&amp;C14&amp;"-"&amp;I16</f>
        <v>Your Agency - Carpool Management-SL</v>
      </c>
      <c r="D20" s="397"/>
      <c r="E20" s="398"/>
      <c r="F20" s="27"/>
      <c r="G20" s="27" t="s">
        <v>76</v>
      </c>
      <c r="H20" s="27"/>
      <c r="I20" s="396" t="str">
        <f>IF(I16="SL","Salt Lake",IF(I16="DA","Ogden-Layton",IF(I16="WE","Ogden-Layton","")))</f>
        <v>Salt Lake</v>
      </c>
      <c r="J20" s="397"/>
      <c r="K20" s="398"/>
      <c r="L20" s="34"/>
      <c r="M20"/>
      <c r="N20" s="381"/>
      <c r="O20" s="382"/>
      <c r="P20" s="382"/>
      <c r="Q20" s="382"/>
      <c r="R20" s="382"/>
      <c r="S20" s="382"/>
      <c r="T20" s="382"/>
      <c r="U20" s="382"/>
      <c r="V20" s="383"/>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row>
    <row r="21" spans="1:63" x14ac:dyDescent="0.3">
      <c r="A21" s="33"/>
      <c r="B21" s="27"/>
      <c r="C21" s="27"/>
      <c r="D21" s="27"/>
      <c r="E21" s="27"/>
      <c r="F21" s="27"/>
      <c r="G21" s="27"/>
      <c r="H21" s="27"/>
      <c r="I21" s="27"/>
      <c r="J21" s="27"/>
      <c r="K21" s="27"/>
      <c r="L21" s="34"/>
      <c r="M21"/>
      <c r="N21" s="381"/>
      <c r="O21" s="382"/>
      <c r="P21" s="382"/>
      <c r="Q21" s="382"/>
      <c r="R21" s="382"/>
      <c r="S21" s="382"/>
      <c r="T21" s="382"/>
      <c r="U21" s="382"/>
      <c r="V21" s="383"/>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row>
    <row r="22" spans="1:63" ht="111.65" customHeight="1" x14ac:dyDescent="0.3">
      <c r="A22" s="388" t="s">
        <v>214</v>
      </c>
      <c r="B22" s="389"/>
      <c r="C22" s="399" t="s">
        <v>1484</v>
      </c>
      <c r="D22" s="400"/>
      <c r="E22" s="400"/>
      <c r="F22" s="400"/>
      <c r="G22" s="400"/>
      <c r="H22" s="400"/>
      <c r="I22" s="400"/>
      <c r="J22" s="400"/>
      <c r="K22" s="401"/>
      <c r="L22" s="42"/>
      <c r="M22"/>
      <c r="N22" s="381"/>
      <c r="O22" s="382"/>
      <c r="P22" s="382"/>
      <c r="Q22" s="382"/>
      <c r="R22" s="382"/>
      <c r="S22" s="382"/>
      <c r="T22" s="382"/>
      <c r="U22" s="382"/>
      <c r="V22" s="383"/>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row>
    <row r="23" spans="1:63" ht="13.5" thickBot="1" x14ac:dyDescent="0.35">
      <c r="A23" s="35"/>
      <c r="B23" s="36"/>
      <c r="C23" s="36"/>
      <c r="D23" s="36"/>
      <c r="E23" s="36"/>
      <c r="F23" s="36"/>
      <c r="G23" s="36"/>
      <c r="H23" s="36"/>
      <c r="I23" s="36"/>
      <c r="J23" s="36"/>
      <c r="K23" s="36"/>
      <c r="L23" s="37"/>
      <c r="M23"/>
      <c r="N23" s="384"/>
      <c r="O23" s="385"/>
      <c r="P23" s="385"/>
      <c r="Q23" s="385"/>
      <c r="R23" s="385"/>
      <c r="S23" s="385"/>
      <c r="T23" s="385"/>
      <c r="U23" s="385"/>
      <c r="V23" s="386"/>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row>
    <row r="24" spans="1:63" ht="13.5" thickBot="1" x14ac:dyDescent="0.35">
      <c r="A24" s="27"/>
      <c r="B24" s="27"/>
      <c r="C24" s="27"/>
      <c r="D24" s="27"/>
      <c r="E24" s="27"/>
      <c r="F24" s="27"/>
      <c r="G24" s="27"/>
      <c r="H24" s="27"/>
      <c r="I24" s="27"/>
      <c r="J24" s="27"/>
      <c r="K24" s="27"/>
      <c r="L24" s="27"/>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row>
    <row r="25" spans="1:63" ht="27.65" customHeight="1" thickTop="1" thickBot="1" x14ac:dyDescent="0.4">
      <c r="A25" s="29" t="s">
        <v>399</v>
      </c>
      <c r="B25" s="27"/>
      <c r="D25" s="463" t="s">
        <v>228</v>
      </c>
      <c r="E25" s="464"/>
      <c r="F25" s="464"/>
      <c r="G25" s="464"/>
      <c r="H25" s="464"/>
      <c r="I25" s="464"/>
      <c r="J25" s="464"/>
      <c r="K25" s="465"/>
      <c r="L25" s="27"/>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row>
    <row r="26" spans="1:63" x14ac:dyDescent="0.3">
      <c r="A26" s="30"/>
      <c r="B26" s="31"/>
      <c r="C26" s="31"/>
      <c r="D26" s="31"/>
      <c r="E26" s="31"/>
      <c r="F26" s="31"/>
      <c r="G26" s="31"/>
      <c r="H26" s="31"/>
      <c r="I26" s="31"/>
      <c r="J26" s="31"/>
      <c r="K26" s="31"/>
      <c r="L26" s="32"/>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row>
    <row r="27" spans="1:63" x14ac:dyDescent="0.3">
      <c r="A27" s="33" t="s">
        <v>8</v>
      </c>
      <c r="B27" s="27"/>
      <c r="C27" s="27"/>
      <c r="D27" s="27"/>
      <c r="E27" s="361">
        <v>250</v>
      </c>
      <c r="F27" s="27"/>
      <c r="G27" s="71" t="s">
        <v>82</v>
      </c>
      <c r="H27" s="27"/>
      <c r="I27" s="72"/>
      <c r="J27" s="72"/>
      <c r="K27" s="361">
        <v>1</v>
      </c>
      <c r="L27" s="34"/>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row>
    <row r="28" spans="1:63" x14ac:dyDescent="0.3">
      <c r="A28" s="43" t="s">
        <v>44</v>
      </c>
      <c r="B28" s="27"/>
      <c r="C28" s="27"/>
      <c r="D28" s="27"/>
      <c r="E28" s="27"/>
      <c r="F28" s="66"/>
      <c r="G28" s="73" t="s">
        <v>153</v>
      </c>
      <c r="H28" s="74"/>
      <c r="I28" s="74"/>
      <c r="J28" s="74"/>
      <c r="K28" s="75"/>
      <c r="L28" s="34"/>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row>
    <row r="29" spans="1:63" x14ac:dyDescent="0.3">
      <c r="A29" s="43"/>
      <c r="B29" s="27"/>
      <c r="C29" s="27"/>
      <c r="D29" s="27"/>
      <c r="E29" s="27"/>
      <c r="F29" s="27"/>
      <c r="G29" s="74"/>
      <c r="H29" s="74"/>
      <c r="I29" s="74"/>
      <c r="J29" s="74"/>
      <c r="K29" s="75"/>
      <c r="L29" s="34"/>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row>
    <row r="30" spans="1:63" x14ac:dyDescent="0.3">
      <c r="A30" s="33" t="s">
        <v>34</v>
      </c>
      <c r="B30" s="27"/>
      <c r="C30" s="27"/>
      <c r="D30" s="27"/>
      <c r="E30" s="361">
        <v>1.2</v>
      </c>
      <c r="F30" s="27"/>
      <c r="G30" s="27" t="s">
        <v>154</v>
      </c>
      <c r="H30" s="27"/>
      <c r="I30" s="27"/>
      <c r="J30" s="27"/>
      <c r="K30" s="369">
        <v>2.4</v>
      </c>
      <c r="L30" s="34"/>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row>
    <row r="31" spans="1:63" x14ac:dyDescent="0.3">
      <c r="A31" s="43" t="s">
        <v>35</v>
      </c>
      <c r="B31" s="27"/>
      <c r="C31" s="27"/>
      <c r="D31" s="27"/>
      <c r="E31" s="67"/>
      <c r="F31" s="27"/>
      <c r="G31" s="76" t="s">
        <v>83</v>
      </c>
      <c r="H31" s="27"/>
      <c r="I31" s="27"/>
      <c r="J31" s="27"/>
      <c r="K31" s="27"/>
      <c r="L31" s="34"/>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row>
    <row r="32" spans="1:63" x14ac:dyDescent="0.3">
      <c r="A32" s="33"/>
      <c r="B32" s="27"/>
      <c r="C32" s="27"/>
      <c r="D32" s="27"/>
      <c r="E32" s="27"/>
      <c r="F32" s="27"/>
      <c r="G32" s="27"/>
      <c r="H32" s="27"/>
      <c r="I32" s="27"/>
      <c r="J32" s="27"/>
      <c r="K32" s="27"/>
      <c r="L32" s="34"/>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row>
    <row r="33" spans="1:63" x14ac:dyDescent="0.3">
      <c r="A33" s="33" t="s">
        <v>36</v>
      </c>
      <c r="B33" s="27"/>
      <c r="C33" s="27"/>
      <c r="D33" s="27"/>
      <c r="E33" s="45" t="s">
        <v>29</v>
      </c>
      <c r="F33" s="27"/>
      <c r="G33" s="27" t="s">
        <v>146</v>
      </c>
      <c r="H33" s="75"/>
      <c r="I33" s="75"/>
      <c r="J33" s="75"/>
      <c r="K33" s="361">
        <v>25</v>
      </c>
      <c r="L33" s="34"/>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row>
    <row r="34" spans="1:63" x14ac:dyDescent="0.3">
      <c r="A34" s="43" t="s">
        <v>150</v>
      </c>
      <c r="B34" s="27"/>
      <c r="C34" s="27"/>
      <c r="D34" s="27"/>
      <c r="E34" s="27"/>
      <c r="F34" s="27"/>
      <c r="G34" s="76" t="s">
        <v>84</v>
      </c>
      <c r="H34" s="75"/>
      <c r="I34" s="75"/>
      <c r="J34" s="75"/>
      <c r="K34" s="75"/>
      <c r="L34" s="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row>
    <row r="35" spans="1:63" x14ac:dyDescent="0.3">
      <c r="A35" s="43"/>
      <c r="B35" s="27"/>
      <c r="C35" s="27"/>
      <c r="D35" s="27"/>
      <c r="E35" s="27"/>
      <c r="F35" s="27"/>
      <c r="G35" s="39"/>
      <c r="H35" s="27"/>
      <c r="I35" s="27"/>
      <c r="J35" s="27"/>
      <c r="K35" s="27"/>
      <c r="L35" s="34"/>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row>
    <row r="36" spans="1:63" x14ac:dyDescent="0.3">
      <c r="A36" s="33" t="s">
        <v>351</v>
      </c>
      <c r="B36" s="27"/>
      <c r="C36" s="27"/>
      <c r="D36" s="27"/>
      <c r="E36" s="361">
        <v>1</v>
      </c>
      <c r="F36" s="27"/>
      <c r="G36" s="71" t="s">
        <v>152</v>
      </c>
      <c r="H36" s="27"/>
      <c r="I36" s="27"/>
      <c r="J36" s="27"/>
      <c r="K36" s="77">
        <f>K27*(K30-1)*K33*2</f>
        <v>70</v>
      </c>
      <c r="L36" s="34"/>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row>
    <row r="37" spans="1:63" x14ac:dyDescent="0.3">
      <c r="A37" s="43" t="s">
        <v>362</v>
      </c>
      <c r="B37" s="27"/>
      <c r="C37" s="27"/>
      <c r="D37" s="27"/>
      <c r="E37" s="27"/>
      <c r="F37" s="27"/>
      <c r="G37" s="39" t="s">
        <v>149</v>
      </c>
      <c r="H37" s="27"/>
      <c r="I37" s="27"/>
      <c r="J37" s="27"/>
      <c r="K37" s="27"/>
      <c r="L37" s="34"/>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row>
    <row r="38" spans="1:63" x14ac:dyDescent="0.3">
      <c r="A38" s="33"/>
      <c r="B38" s="27"/>
      <c r="C38" s="27"/>
      <c r="D38" s="27"/>
      <c r="E38" s="27"/>
      <c r="F38" s="27"/>
      <c r="L38" s="34"/>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row>
    <row r="39" spans="1:63" x14ac:dyDescent="0.3">
      <c r="A39" s="33" t="s">
        <v>397</v>
      </c>
      <c r="B39" s="27"/>
      <c r="C39" s="27"/>
      <c r="D39" s="27"/>
      <c r="E39" s="390">
        <v>1</v>
      </c>
      <c r="F39" s="391"/>
      <c r="G39" s="375"/>
      <c r="H39" s="375"/>
      <c r="I39" s="375"/>
      <c r="J39" s="375"/>
      <c r="K39" s="375"/>
      <c r="L39" s="34"/>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row>
    <row r="40" spans="1:63" x14ac:dyDescent="0.3">
      <c r="A40" s="278" t="s">
        <v>81</v>
      </c>
      <c r="B40" s="27"/>
      <c r="C40" s="27"/>
      <c r="D40" s="27"/>
      <c r="E40" s="27"/>
      <c r="F40" s="27"/>
      <c r="G40" s="375"/>
      <c r="H40" s="375"/>
      <c r="I40" s="375"/>
      <c r="J40" s="375"/>
      <c r="K40" s="375"/>
      <c r="L40" s="208"/>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row>
    <row r="41" spans="1:63" x14ac:dyDescent="0.3">
      <c r="A41" s="33" t="s">
        <v>37</v>
      </c>
      <c r="B41" s="27"/>
      <c r="C41" s="27"/>
      <c r="D41" s="27"/>
      <c r="E41" s="390">
        <f>0.9323*E39</f>
        <v>0.93230000000000002</v>
      </c>
      <c r="F41" s="391"/>
      <c r="G41" s="27"/>
      <c r="H41" s="27" t="s">
        <v>396</v>
      </c>
      <c r="I41" s="27"/>
      <c r="J41" s="390">
        <f>0.0677*E39</f>
        <v>6.7699999999999996E-2</v>
      </c>
      <c r="K41" s="391"/>
      <c r="L41" s="376"/>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row>
    <row r="42" spans="1:63" x14ac:dyDescent="0.3">
      <c r="A42" s="377" t="s">
        <v>1485</v>
      </c>
      <c r="B42"/>
      <c r="C42"/>
      <c r="D42"/>
      <c r="E42"/>
      <c r="F42"/>
      <c r="G42"/>
      <c r="H42" s="377" t="s">
        <v>409</v>
      </c>
      <c r="I42"/>
      <c r="J42"/>
      <c r="K42"/>
      <c r="L42" s="376"/>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row>
    <row r="43" spans="1:63" x14ac:dyDescent="0.3">
      <c r="A43" s="278"/>
      <c r="B43" s="27"/>
      <c r="C43" s="27"/>
      <c r="D43" s="27"/>
      <c r="E43" s="27"/>
      <c r="F43" s="27"/>
      <c r="G43" s="375"/>
      <c r="H43" s="375"/>
      <c r="I43" s="375"/>
      <c r="J43" s="375"/>
      <c r="K43" s="375"/>
      <c r="L43" s="376"/>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row>
    <row r="44" spans="1:63" x14ac:dyDescent="0.3">
      <c r="A44" s="388" t="s">
        <v>401</v>
      </c>
      <c r="B44" s="431"/>
      <c r="C44" s="431"/>
      <c r="D44" s="431"/>
      <c r="E44" s="431"/>
      <c r="F44" s="431"/>
      <c r="G44" s="431"/>
      <c r="H44" s="431"/>
      <c r="I44" s="431"/>
      <c r="J44" s="27"/>
      <c r="K44" s="361" t="s">
        <v>398</v>
      </c>
      <c r="L44" s="3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row>
    <row r="45" spans="1:63" x14ac:dyDescent="0.3">
      <c r="A45" s="388"/>
      <c r="B45" s="431"/>
      <c r="C45" s="431"/>
      <c r="D45" s="431"/>
      <c r="E45" s="431"/>
      <c r="F45" s="431"/>
      <c r="G45" s="431"/>
      <c r="H45" s="431"/>
      <c r="I45" s="431"/>
      <c r="J45" s="27"/>
      <c r="K45" s="27"/>
      <c r="L45" s="34"/>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row>
    <row r="46" spans="1:63" x14ac:dyDescent="0.3">
      <c r="A46" s="276"/>
      <c r="B46" s="279"/>
      <c r="C46" s="279"/>
      <c r="D46" s="279"/>
      <c r="E46" s="279"/>
      <c r="F46" s="279"/>
      <c r="G46" s="279"/>
      <c r="H46" s="279"/>
      <c r="I46" s="279"/>
      <c r="J46" s="27"/>
      <c r="K46" s="27"/>
      <c r="L46" s="34"/>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row>
    <row r="47" spans="1:63" x14ac:dyDescent="0.3">
      <c r="A47" s="432" t="s">
        <v>410</v>
      </c>
      <c r="B47" s="433"/>
      <c r="C47" s="433"/>
      <c r="D47" s="433"/>
      <c r="E47" s="433"/>
      <c r="F47" s="433"/>
      <c r="G47" s="436" t="s">
        <v>402</v>
      </c>
      <c r="H47" s="436"/>
      <c r="I47" s="437"/>
      <c r="J47" s="390">
        <v>0</v>
      </c>
      <c r="K47" s="391"/>
      <c r="L47" s="208"/>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row>
    <row r="48" spans="1:63" ht="13.5" thickBot="1" x14ac:dyDescent="0.35">
      <c r="A48" s="434"/>
      <c r="B48" s="435"/>
      <c r="C48" s="435"/>
      <c r="D48" s="435"/>
      <c r="E48" s="435"/>
      <c r="F48" s="435"/>
      <c r="G48" s="282"/>
      <c r="H48" s="282"/>
      <c r="I48" s="280"/>
      <c r="J48" s="280"/>
      <c r="K48" s="280"/>
      <c r="L48" s="281"/>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row>
    <row r="49" spans="1:63" x14ac:dyDescent="0.3">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row>
    <row r="50" spans="1:63" ht="13.5" thickBot="1" x14ac:dyDescent="0.35">
      <c r="A50" s="29" t="s">
        <v>63</v>
      </c>
      <c r="B50" s="27"/>
      <c r="C50" s="27"/>
      <c r="D50" s="27"/>
      <c r="E50" s="27"/>
      <c r="F50" s="27"/>
      <c r="G50" s="27"/>
      <c r="H50" s="27"/>
      <c r="I50" s="27"/>
      <c r="J50" s="27"/>
      <c r="K50" s="27"/>
      <c r="L50" s="27"/>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row>
    <row r="51" spans="1:63" x14ac:dyDescent="0.3">
      <c r="A51" s="46"/>
      <c r="B51" s="47"/>
      <c r="C51" s="47"/>
      <c r="D51" s="47"/>
      <c r="E51" s="47"/>
      <c r="F51" s="47"/>
      <c r="G51" s="47"/>
      <c r="H51" s="47"/>
      <c r="I51" s="47"/>
      <c r="J51" s="47"/>
      <c r="K51" s="47"/>
      <c r="L51" s="48"/>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row>
    <row r="52" spans="1:63" ht="13.5" thickBot="1" x14ac:dyDescent="0.35">
      <c r="A52" s="49" t="s">
        <v>66</v>
      </c>
      <c r="B52" s="50"/>
      <c r="C52" s="51" t="s">
        <v>74</v>
      </c>
      <c r="D52" s="51" t="s">
        <v>116</v>
      </c>
      <c r="E52" s="51" t="s">
        <v>67</v>
      </c>
      <c r="F52" s="50"/>
      <c r="G52" s="50" t="s">
        <v>65</v>
      </c>
      <c r="H52" s="50"/>
      <c r="I52" s="50"/>
      <c r="J52" s="51" t="s">
        <v>68</v>
      </c>
      <c r="K52" s="51" t="s">
        <v>114</v>
      </c>
      <c r="L52" s="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row>
    <row r="53" spans="1:63" x14ac:dyDescent="0.3">
      <c r="A53" s="326" t="s">
        <v>172</v>
      </c>
      <c r="B53" s="327"/>
      <c r="C53" s="339">
        <f>T70</f>
        <v>3.1226520547945202E-4</v>
      </c>
      <c r="D53" s="340">
        <f t="shared" ref="D53:D59" si="0">C53*365</f>
        <v>0.11397679999999999</v>
      </c>
      <c r="E53" s="341">
        <f t="shared" ref="E53:E59" si="1">C53*1000/453.5/2000*365</f>
        <v>1.2566350606394705E-4</v>
      </c>
      <c r="F53" s="50"/>
      <c r="G53" s="56" t="s">
        <v>200</v>
      </c>
      <c r="H53" s="50"/>
      <c r="I53" s="50"/>
      <c r="J53" s="69">
        <f>C70</f>
        <v>1.06544901065449</v>
      </c>
      <c r="K53" s="70">
        <f>J53*365</f>
        <v>388.88888888888886</v>
      </c>
      <c r="L53" s="5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row>
    <row r="54" spans="1:63" ht="13.5" thickBot="1" x14ac:dyDescent="0.35">
      <c r="A54" s="331" t="s">
        <v>1477</v>
      </c>
      <c r="B54" s="332"/>
      <c r="C54" s="353">
        <f>O70</f>
        <v>11.755570270867578</v>
      </c>
      <c r="D54" s="353">
        <f>C54*365</f>
        <v>4290.7831488666661</v>
      </c>
      <c r="E54" s="354">
        <f t="shared" si="1"/>
        <v>4.7307421707460486</v>
      </c>
      <c r="F54" s="50"/>
      <c r="G54" s="56" t="s">
        <v>201</v>
      </c>
      <c r="H54" s="50"/>
      <c r="I54" s="50"/>
      <c r="J54" s="69">
        <f>D70</f>
        <v>47.945205479452049</v>
      </c>
      <c r="K54" s="70">
        <f>J54*365</f>
        <v>17499.999999999996</v>
      </c>
      <c r="L54" s="5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row>
    <row r="55" spans="1:63" x14ac:dyDescent="0.3">
      <c r="A55" s="53" t="s">
        <v>22</v>
      </c>
      <c r="B55" s="50"/>
      <c r="C55" s="54">
        <f>P70</f>
        <v>7.4071576529680355E-2</v>
      </c>
      <c r="D55" s="55">
        <f t="shared" si="0"/>
        <v>27.036125433333329</v>
      </c>
      <c r="E55" s="55">
        <f t="shared" si="1"/>
        <v>2.9808297059904447E-2</v>
      </c>
      <c r="F55" s="50"/>
      <c r="G55" s="56" t="s">
        <v>320</v>
      </c>
      <c r="H55" s="50"/>
      <c r="I55" s="50"/>
      <c r="J55" s="183">
        <f>J53*0.218</f>
        <v>0.23226788432267884</v>
      </c>
      <c r="K55" s="184">
        <f>K53*0.218</f>
        <v>84.777777777777771</v>
      </c>
      <c r="L55" s="52"/>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row>
    <row r="56" spans="1:63" x14ac:dyDescent="0.3">
      <c r="A56" s="53" t="s">
        <v>100</v>
      </c>
      <c r="B56" s="50"/>
      <c r="C56" s="54">
        <f>Q70</f>
        <v>1.400838721461187E-3</v>
      </c>
      <c r="D56" s="55">
        <f t="shared" si="0"/>
        <v>0.51130613333333319</v>
      </c>
      <c r="E56" s="55">
        <f t="shared" si="1"/>
        <v>5.6373333333333323E-4</v>
      </c>
      <c r="F56" s="50"/>
      <c r="G56" s="182" t="s">
        <v>386</v>
      </c>
      <c r="H56" s="50"/>
      <c r="I56" s="50"/>
      <c r="J56" s="50"/>
      <c r="K56" s="50"/>
      <c r="L56" s="52"/>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row>
    <row r="57" spans="1:63" x14ac:dyDescent="0.3">
      <c r="A57" s="53" t="s">
        <v>21</v>
      </c>
      <c r="B57" s="50"/>
      <c r="C57" s="54">
        <f>R70</f>
        <v>1.3358537899543377E-3</v>
      </c>
      <c r="D57" s="55">
        <f t="shared" si="0"/>
        <v>0.4875866333333333</v>
      </c>
      <c r="E57" s="55">
        <f t="shared" si="1"/>
        <v>5.3758173465637618E-4</v>
      </c>
      <c r="F57" s="50"/>
      <c r="G57" s="50"/>
      <c r="H57" s="50"/>
      <c r="I57" s="50"/>
      <c r="J57" s="50"/>
      <c r="K57" s="50"/>
      <c r="L57" s="52"/>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row>
    <row r="58" spans="1:63" ht="13.5" thickBot="1" x14ac:dyDescent="0.35">
      <c r="A58" s="53" t="s">
        <v>20</v>
      </c>
      <c r="B58" s="50"/>
      <c r="C58" s="54">
        <f>S70</f>
        <v>1.7446768036529683E-3</v>
      </c>
      <c r="D58" s="55">
        <f t="shared" si="0"/>
        <v>0.63680703333333344</v>
      </c>
      <c r="E58" s="55">
        <f t="shared" si="1"/>
        <v>7.0210257258360902E-4</v>
      </c>
      <c r="F58" s="50"/>
      <c r="G58" s="50"/>
      <c r="H58" s="50"/>
      <c r="I58" s="50"/>
      <c r="J58" s="50"/>
      <c r="K58" s="50"/>
      <c r="L58" s="52"/>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row>
    <row r="59" spans="1:63" ht="13.5" thickBot="1" x14ac:dyDescent="0.35">
      <c r="A59" s="59" t="s">
        <v>62</v>
      </c>
      <c r="B59" s="50"/>
      <c r="C59" s="60">
        <f>B70</f>
        <v>7.8552945844748839E-2</v>
      </c>
      <c r="D59" s="61">
        <f t="shared" si="0"/>
        <v>28.671825233333326</v>
      </c>
      <c r="E59" s="60">
        <f t="shared" si="1"/>
        <v>3.1611714700477758E-2</v>
      </c>
      <c r="F59" s="50"/>
      <c r="G59" s="50"/>
      <c r="H59" s="50" t="s">
        <v>73</v>
      </c>
      <c r="I59" s="50"/>
      <c r="J59" s="50"/>
      <c r="K59" s="89">
        <f>E70</f>
        <v>28671.825233333326</v>
      </c>
      <c r="L59" s="52"/>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row>
    <row r="60" spans="1:63" ht="13.5" thickBot="1" x14ac:dyDescent="0.35">
      <c r="A60" s="62" t="s">
        <v>75</v>
      </c>
      <c r="B60" s="63"/>
      <c r="C60" s="63"/>
      <c r="D60" s="63"/>
      <c r="E60" s="63"/>
      <c r="F60" s="63"/>
      <c r="G60" s="64" t="s">
        <v>167</v>
      </c>
      <c r="H60" s="64"/>
      <c r="I60" s="63"/>
      <c r="J60" s="63"/>
      <c r="K60" s="63"/>
      <c r="L60" s="65"/>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row>
    <row r="61" spans="1:63" x14ac:dyDescent="0.3">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row>
    <row r="62" spans="1:63" x14ac:dyDescent="0.3">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row>
    <row r="63" spans="1:63" x14ac:dyDescent="0.3">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row>
    <row r="64" spans="1:63" x14ac:dyDescent="0.3">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row>
    <row r="65" spans="1:80" x14ac:dyDescent="0.3">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row>
    <row r="66" spans="1:80" x14ac:dyDescent="0.3">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row>
    <row r="67" spans="1:80" x14ac:dyDescent="0.3">
      <c r="A67"/>
      <c r="B67"/>
      <c r="C67"/>
      <c r="D67"/>
      <c r="E67"/>
      <c r="F67"/>
      <c r="G67"/>
      <c r="H67"/>
      <c r="I67"/>
      <c r="J67"/>
      <c r="K67"/>
      <c r="L67"/>
      <c r="M67"/>
      <c r="N67"/>
      <c r="O67"/>
      <c r="P67"/>
      <c r="Q67"/>
      <c r="R67"/>
      <c r="S67"/>
      <c r="T67"/>
      <c r="U67"/>
      <c r="V67"/>
      <c r="W67"/>
      <c r="X67"/>
      <c r="Y67"/>
      <c r="Z67"/>
      <c r="AA67"/>
      <c r="AB67"/>
      <c r="AC67"/>
      <c r="AD67"/>
      <c r="AE67"/>
      <c r="AJ67" s="159" t="str">
        <f t="shared" ref="AJ67:BM67" si="2">"Rates "&amp;Funding_Year</f>
        <v>Rates 2030</v>
      </c>
      <c r="AK67" s="159" t="str">
        <f t="shared" si="2"/>
        <v>Rates 2030</v>
      </c>
      <c r="AL67" s="159" t="str">
        <f t="shared" si="2"/>
        <v>Rates 2030</v>
      </c>
      <c r="AM67" s="159" t="str">
        <f t="shared" si="2"/>
        <v>Rates 2030</v>
      </c>
      <c r="AN67" s="159" t="str">
        <f t="shared" si="2"/>
        <v>Rates 2030</v>
      </c>
      <c r="AO67" s="159" t="str">
        <f t="shared" si="2"/>
        <v>Rates 2030</v>
      </c>
      <c r="AP67" s="167" t="str">
        <f t="shared" si="2"/>
        <v>Rates 2030</v>
      </c>
      <c r="AQ67" s="167" t="str">
        <f t="shared" si="2"/>
        <v>Rates 2030</v>
      </c>
      <c r="AR67" s="167" t="str">
        <f t="shared" si="2"/>
        <v>Rates 2030</v>
      </c>
      <c r="AS67" s="167" t="str">
        <f t="shared" si="2"/>
        <v>Rates 2030</v>
      </c>
      <c r="AT67" s="167" t="str">
        <f t="shared" si="2"/>
        <v>Rates 2030</v>
      </c>
      <c r="AU67" s="167" t="str">
        <f t="shared" si="2"/>
        <v>Rates 2030</v>
      </c>
      <c r="AV67" s="161" t="str">
        <f t="shared" si="2"/>
        <v>Rates 2030</v>
      </c>
      <c r="AW67" s="161" t="str">
        <f t="shared" si="2"/>
        <v>Rates 2030</v>
      </c>
      <c r="AX67" s="161" t="str">
        <f t="shared" si="2"/>
        <v>Rates 2030</v>
      </c>
      <c r="AY67" s="161" t="str">
        <f t="shared" si="2"/>
        <v>Rates 2030</v>
      </c>
      <c r="AZ67" s="161" t="str">
        <f t="shared" si="2"/>
        <v>Rates 2030</v>
      </c>
      <c r="BA67" s="161" t="str">
        <f t="shared" si="2"/>
        <v>Rates 2030</v>
      </c>
      <c r="BB67" s="163" t="str">
        <f t="shared" si="2"/>
        <v>Rates 2030</v>
      </c>
      <c r="BC67" s="163" t="str">
        <f t="shared" si="2"/>
        <v>Rates 2030</v>
      </c>
      <c r="BD67" s="163" t="str">
        <f t="shared" si="2"/>
        <v>Rates 2030</v>
      </c>
      <c r="BE67" s="163" t="str">
        <f t="shared" si="2"/>
        <v>Rates 2030</v>
      </c>
      <c r="BF67" s="163" t="str">
        <f t="shared" si="2"/>
        <v>Rates 2030</v>
      </c>
      <c r="BG67" s="163" t="str">
        <f t="shared" si="2"/>
        <v>Rates 2030</v>
      </c>
      <c r="BH67" s="165" t="str">
        <f t="shared" si="2"/>
        <v>Rates 2030</v>
      </c>
      <c r="BI67" s="165" t="str">
        <f t="shared" si="2"/>
        <v>Rates 2030</v>
      </c>
      <c r="BJ67" s="165" t="str">
        <f t="shared" si="2"/>
        <v>Rates 2030</v>
      </c>
      <c r="BK67" s="165" t="str">
        <f t="shared" si="2"/>
        <v>Rates 2030</v>
      </c>
      <c r="BL67" s="165" t="str">
        <f t="shared" si="2"/>
        <v>Rates 2030</v>
      </c>
      <c r="BM67" s="165" t="str">
        <f t="shared" si="2"/>
        <v>Rates 2030</v>
      </c>
      <c r="BN67"/>
      <c r="BO67"/>
      <c r="BP67"/>
      <c r="BQ67"/>
      <c r="BR67"/>
    </row>
    <row r="68" spans="1:80" customFormat="1" x14ac:dyDescent="0.3">
      <c r="AF68" s="1"/>
      <c r="AG68" s="1"/>
      <c r="AH68" s="1"/>
      <c r="AI68" s="176" t="s">
        <v>279</v>
      </c>
      <c r="AJ68" s="176">
        <v>90</v>
      </c>
      <c r="AK68">
        <v>2</v>
      </c>
      <c r="AL68">
        <v>3</v>
      </c>
      <c r="AM68">
        <v>87</v>
      </c>
      <c r="AN68">
        <v>100</v>
      </c>
      <c r="AO68">
        <v>110</v>
      </c>
      <c r="AP68">
        <v>90</v>
      </c>
      <c r="AQ68">
        <v>2</v>
      </c>
      <c r="AR68">
        <v>3</v>
      </c>
      <c r="AS68">
        <v>87</v>
      </c>
      <c r="AT68">
        <v>100</v>
      </c>
      <c r="AU68">
        <v>110</v>
      </c>
      <c r="AV68">
        <v>90</v>
      </c>
      <c r="AW68">
        <v>2</v>
      </c>
      <c r="AX68">
        <v>3</v>
      </c>
      <c r="AY68">
        <v>87</v>
      </c>
      <c r="AZ68">
        <v>100</v>
      </c>
      <c r="BA68">
        <v>110</v>
      </c>
      <c r="BB68">
        <v>90</v>
      </c>
      <c r="BC68">
        <v>2</v>
      </c>
      <c r="BD68">
        <v>3</v>
      </c>
      <c r="BE68">
        <v>87</v>
      </c>
      <c r="BF68">
        <v>100</v>
      </c>
      <c r="BG68">
        <v>110</v>
      </c>
      <c r="BH68">
        <v>90</v>
      </c>
      <c r="BI68">
        <v>2</v>
      </c>
      <c r="BJ68">
        <v>3</v>
      </c>
      <c r="BK68">
        <v>87</v>
      </c>
      <c r="BL68">
        <v>100</v>
      </c>
      <c r="BM68">
        <v>110</v>
      </c>
    </row>
    <row r="69" spans="1:80" customFormat="1" ht="39" x14ac:dyDescent="0.3">
      <c r="A69" s="8" t="s">
        <v>78</v>
      </c>
      <c r="B69" s="13" t="s">
        <v>104</v>
      </c>
      <c r="C69" s="13" t="s">
        <v>105</v>
      </c>
      <c r="D69" s="14" t="s">
        <v>79</v>
      </c>
      <c r="E69" s="13" t="s">
        <v>72</v>
      </c>
      <c r="F69" s="17" t="s">
        <v>426</v>
      </c>
      <c r="G69" s="17" t="s">
        <v>427</v>
      </c>
      <c r="H69" s="17" t="s">
        <v>428</v>
      </c>
      <c r="I69" s="17" t="s">
        <v>220</v>
      </c>
      <c r="J69" s="17" t="s">
        <v>118</v>
      </c>
      <c r="K69" s="17" t="s">
        <v>122</v>
      </c>
      <c r="L69" s="17" t="s">
        <v>119</v>
      </c>
      <c r="M69" s="17" t="s">
        <v>123</v>
      </c>
      <c r="N69" s="17" t="s">
        <v>121</v>
      </c>
      <c r="O69" s="13" t="s">
        <v>1477</v>
      </c>
      <c r="P69" s="13" t="s">
        <v>22</v>
      </c>
      <c r="Q69" s="13" t="s">
        <v>203</v>
      </c>
      <c r="R69" s="13" t="s">
        <v>21</v>
      </c>
      <c r="S69" s="13" t="s">
        <v>20</v>
      </c>
      <c r="T69" s="13" t="s">
        <v>172</v>
      </c>
      <c r="U69" s="15" t="s">
        <v>23</v>
      </c>
      <c r="V69" s="9" t="s">
        <v>8</v>
      </c>
      <c r="W69" s="9" t="s">
        <v>9</v>
      </c>
      <c r="X69" s="9" t="s">
        <v>10</v>
      </c>
      <c r="Y69" s="9" t="s">
        <v>11</v>
      </c>
      <c r="Z69" s="9" t="s">
        <v>12</v>
      </c>
      <c r="AA69" s="9" t="s">
        <v>13</v>
      </c>
      <c r="AB69" s="9" t="s">
        <v>14</v>
      </c>
      <c r="AC69" s="9" t="s">
        <v>15</v>
      </c>
      <c r="AD69" s="9" t="s">
        <v>16</v>
      </c>
      <c r="AE69" s="9" t="s">
        <v>85</v>
      </c>
      <c r="AF69" s="9" t="s">
        <v>17</v>
      </c>
      <c r="AG69" s="9" t="s">
        <v>18</v>
      </c>
      <c r="AH69" s="9" t="s">
        <v>19</v>
      </c>
      <c r="AI69" s="90" t="s">
        <v>117</v>
      </c>
      <c r="AJ69" s="85" t="s">
        <v>1478</v>
      </c>
      <c r="AK69" s="85" t="s">
        <v>109</v>
      </c>
      <c r="AL69" s="85" t="s">
        <v>108</v>
      </c>
      <c r="AM69" s="85" t="s">
        <v>107</v>
      </c>
      <c r="AN69" s="85" t="s">
        <v>106</v>
      </c>
      <c r="AO69" s="85" t="s">
        <v>195</v>
      </c>
      <c r="AP69" s="87" t="s">
        <v>1479</v>
      </c>
      <c r="AQ69" s="87" t="s">
        <v>113</v>
      </c>
      <c r="AR69" s="87" t="s">
        <v>112</v>
      </c>
      <c r="AS69" s="87" t="s">
        <v>111</v>
      </c>
      <c r="AT69" s="87" t="s">
        <v>110</v>
      </c>
      <c r="AU69" s="87" t="s">
        <v>196</v>
      </c>
      <c r="AV69" s="86" t="s">
        <v>1480</v>
      </c>
      <c r="AW69" s="86" t="s">
        <v>183</v>
      </c>
      <c r="AX69" s="86" t="s">
        <v>184</v>
      </c>
      <c r="AY69" s="86" t="s">
        <v>185</v>
      </c>
      <c r="AZ69" s="86" t="s">
        <v>186</v>
      </c>
      <c r="BA69" s="86" t="s">
        <v>197</v>
      </c>
      <c r="BB69" s="88" t="s">
        <v>1481</v>
      </c>
      <c r="BC69" s="88" t="s">
        <v>187</v>
      </c>
      <c r="BD69" s="88" t="s">
        <v>188</v>
      </c>
      <c r="BE69" s="88" t="s">
        <v>189</v>
      </c>
      <c r="BF69" s="88" t="s">
        <v>190</v>
      </c>
      <c r="BG69" s="88" t="s">
        <v>198</v>
      </c>
      <c r="BH69" s="94" t="s">
        <v>1482</v>
      </c>
      <c r="BI69" s="94" t="s">
        <v>191</v>
      </c>
      <c r="BJ69" s="94" t="s">
        <v>192</v>
      </c>
      <c r="BK69" s="94" t="s">
        <v>193</v>
      </c>
      <c r="BL69" s="94" t="s">
        <v>194</v>
      </c>
      <c r="BM69" s="94" t="s">
        <v>199</v>
      </c>
      <c r="BN69" s="22" t="s">
        <v>0</v>
      </c>
      <c r="BO69" s="8" t="s">
        <v>76</v>
      </c>
      <c r="BP69" s="9" t="s">
        <v>1</v>
      </c>
      <c r="BQ69" s="9" t="s">
        <v>2</v>
      </c>
      <c r="BR69" s="8" t="s">
        <v>64</v>
      </c>
      <c r="BS69" s="9" t="s">
        <v>3</v>
      </c>
      <c r="BT69" s="8" t="s">
        <v>40</v>
      </c>
      <c r="BU69" s="8" t="s">
        <v>41</v>
      </c>
      <c r="BV69" s="8" t="s">
        <v>42</v>
      </c>
      <c r="BW69" s="11" t="s">
        <v>4</v>
      </c>
      <c r="BX69" s="9" t="s">
        <v>5</v>
      </c>
      <c r="BY69" s="9" t="s">
        <v>6</v>
      </c>
      <c r="BZ69" s="9" t="s">
        <v>7</v>
      </c>
      <c r="CA69" s="9" t="s">
        <v>39</v>
      </c>
      <c r="CB69" s="185" t="s">
        <v>319</v>
      </c>
    </row>
    <row r="70" spans="1:80" customFormat="1" ht="65" x14ac:dyDescent="0.3">
      <c r="A70" s="4" t="str">
        <f>C20</f>
        <v>Your Agency - Carpool Management-SL</v>
      </c>
      <c r="B70" s="16">
        <f>SUM(P70:S70)</f>
        <v>7.8552945844748839E-2</v>
      </c>
      <c r="C70" s="16">
        <f>(K36/45)*(V70/365)</f>
        <v>1.06544901065449</v>
      </c>
      <c r="D70" s="95">
        <f>K70*(V70/365)</f>
        <v>47.945205479452049</v>
      </c>
      <c r="E70" s="5">
        <f>U70*(B70*365)/(MAX(F70,H70)/1000)</f>
        <v>28671.825233333326</v>
      </c>
      <c r="F70" s="96">
        <f>E41</f>
        <v>0.93230000000000002</v>
      </c>
      <c r="G70" s="96">
        <f>E39</f>
        <v>1</v>
      </c>
      <c r="H70" s="96">
        <f>MAX(E39,J47)</f>
        <v>1</v>
      </c>
      <c r="I70" s="104">
        <f>(0.4)*2*K27*(K30-1)/E30</f>
        <v>0.93333333333333324</v>
      </c>
      <c r="J70" s="97">
        <v>0</v>
      </c>
      <c r="K70" s="84">
        <f>K36</f>
        <v>70</v>
      </c>
      <c r="L70" s="98">
        <v>0</v>
      </c>
      <c r="M70" s="99">
        <v>1</v>
      </c>
      <c r="N70" s="100" t="str">
        <f>E33</f>
        <v>LD</v>
      </c>
      <c r="O70" s="7">
        <f t="shared" ref="O70:T70" si="3">($I$70*AV70*$M$70 + $J$70*BH70 + $K$70*BB70 - $L$70*(AP70)) * ($V$70/365)/1000</f>
        <v>11.755570270867578</v>
      </c>
      <c r="P70" s="7">
        <f t="shared" si="3"/>
        <v>7.4071576529680355E-2</v>
      </c>
      <c r="Q70" s="7">
        <f t="shared" si="3"/>
        <v>1.400838721461187E-3</v>
      </c>
      <c r="R70" s="7">
        <f t="shared" si="3"/>
        <v>1.3358537899543377E-3</v>
      </c>
      <c r="S70" s="7">
        <f t="shared" si="3"/>
        <v>1.7446768036529683E-3</v>
      </c>
      <c r="T70" s="7">
        <f t="shared" si="3"/>
        <v>3.1226520547945202E-4</v>
      </c>
      <c r="U70" s="6">
        <f>E36</f>
        <v>1</v>
      </c>
      <c r="V70" s="6">
        <f>E27</f>
        <v>250</v>
      </c>
      <c r="W70" s="6"/>
      <c r="X70" s="6">
        <f>K33</f>
        <v>25</v>
      </c>
      <c r="Y70" s="6">
        <f>E30</f>
        <v>1.2</v>
      </c>
      <c r="Z70" s="6">
        <f>K27</f>
        <v>1</v>
      </c>
      <c r="AA70" s="6"/>
      <c r="AB70" s="6"/>
      <c r="AC70" s="6"/>
      <c r="AD70" s="6"/>
      <c r="AE70" s="6"/>
      <c r="AF70" s="6"/>
      <c r="AG70" s="6"/>
      <c r="AH70" s="6"/>
      <c r="AI70" s="24" t="s">
        <v>101</v>
      </c>
      <c r="AJ70" s="91">
        <f>VLOOKUP($I$16&amp;"_"&amp;$I$18&amp;"_"&amp;AJ68&amp;"_42",_veh_start_run_rate!$A$5:$Q$589,13,FALSE)</f>
        <v>97.882019</v>
      </c>
      <c r="AK70" s="91">
        <f>VLOOKUP($I$16&amp;"_"&amp;$I$18&amp;"_"&amp;AK68&amp;"_42",_veh_start_run_rate!$A$5:$Q$589,13,FALSE)</f>
        <v>4.0189779999999997</v>
      </c>
      <c r="AL70" s="91">
        <f>VLOOKUP($I$16&amp;"_"&amp;$I$18&amp;"_"&amp;AL68&amp;"_42",_veh_start_run_rate!$A$5:$Q$589,13,FALSE)</f>
        <v>0.99613399999999996</v>
      </c>
      <c r="AM70" s="91">
        <f>VLOOKUP($I$16&amp;"_"&amp;$I$18&amp;"_"&amp;AM68&amp;"_42",_veh_start_run_rate!$A$5:$Q$589,13,FALSE)</f>
        <v>0.82000099999999998</v>
      </c>
      <c r="AN70" s="91">
        <f>VLOOKUP($I$16&amp;"_"&amp;$I$18&amp;"_"&amp;AN68&amp;"_42",_veh_start_run_rate!$A$5:$Q$589,13,FALSE)</f>
        <v>5.1526000000000002E-2</v>
      </c>
      <c r="AO70" s="91">
        <f>VLOOKUP($I$16&amp;"_"&amp;$I$18&amp;"_"&amp;AO68&amp;"_42",_veh_start_run_rate!$A$5:$Q$589,13,FALSE)</f>
        <v>4.5638999999999999E-2</v>
      </c>
      <c r="AP70" s="91">
        <f>VLOOKUP($I$16&amp;"_"&amp;$I$18&amp;"_"&amp;AP68&amp;"_42",_veh_start_run_rate!$A$5:$Q$589,12,FALSE)</f>
        <v>1532.111206</v>
      </c>
      <c r="AQ70" s="91">
        <f>VLOOKUP($I$16&amp;"_"&amp;$I$18&amp;"_"&amp;AQ68&amp;"_42",_veh_start_run_rate!$A$5:$Q$589,12,FALSE)</f>
        <v>8.1026939999999996</v>
      </c>
      <c r="AR70" s="91">
        <f>VLOOKUP($I$16&amp;"_"&amp;$I$18&amp;"_"&amp;AR68&amp;"_42",_veh_start_run_rate!$A$5:$Q$589,12,FALSE)</f>
        <v>2.7491699999999999</v>
      </c>
      <c r="AS70" s="91">
        <f>VLOOKUP($I$16&amp;"_"&amp;$I$18&amp;"_"&amp;AS68&amp;"_42",_veh_start_run_rate!$A$5:$Q$589,12,FALSE)</f>
        <v>0.13791600000000001</v>
      </c>
      <c r="AT70" s="91">
        <f>VLOOKUP($I$16&amp;"_"&amp;$I$18&amp;"_100_42",_veh_start_run_rate!$A$5:$Q$589,12,FALSE) + VLOOKUP($I$16&amp;"_"&amp;$I$18&amp;"_106_42",_veh_start_run_rate!$A$5:$Q$589,12,FALSE) + VLOOKUP($I$16&amp;"_"&amp;$I$18&amp;"_107_42",_veh_start_run_rate!$A$5:$Q$589,12,FALSE)</f>
        <v>0.12153800000000001</v>
      </c>
      <c r="AU70" s="91">
        <f>VLOOKUP($I$16&amp;"_"&amp;$I$18&amp;"_110_42",_veh_start_run_rate!$A$5:$Q$589,12,FALSE) + VLOOKUP($I$16&amp;"_"&amp;$I$18&amp;"_116_42",_veh_start_run_rate!$A$5:$Q$589,12,FALSE) + VLOOKUP($I$16&amp;"_"&amp;$I$18&amp;"_117_42",_veh_start_run_rate!$A$5:$Q$589,12,FALSE)</f>
        <v>2.8216999999999999E-2</v>
      </c>
      <c r="AV70" s="92">
        <f>VLOOKUP($I$16&amp;"_"&amp;$I$18&amp;"_"&amp;AV68&amp;"_21",_veh_start_run_rate!$A$5:$Q$589,13,FALSE)</f>
        <v>204.24281300000001</v>
      </c>
      <c r="AW70" s="92">
        <f>VLOOKUP($I$16&amp;"_"&amp;$I$18&amp;"_"&amp;AW68&amp;"_21",_veh_start_run_rate!$A$5:$Q$589,13,FALSE)</f>
        <v>11.983909000000001</v>
      </c>
      <c r="AX70" s="92">
        <f>VLOOKUP($I$16&amp;"_"&amp;$I$18&amp;"_"&amp;AX68&amp;"_21",_veh_start_run_rate!$A$5:$Q$589,13,FALSE)</f>
        <v>0.41733700000000001</v>
      </c>
      <c r="AY70" s="92">
        <f>VLOOKUP($I$16&amp;"_"&amp;$I$18&amp;"_"&amp;AY68&amp;"_21",_veh_start_run_rate!$A$5:$Q$589,13,FALSE)</f>
        <v>1.3964319999999999</v>
      </c>
      <c r="AZ70" s="92">
        <f>VLOOKUP($I$16&amp;"_"&amp;$I$18&amp;"_"&amp;AZ68&amp;"_21",_veh_start_run_rate!$A$5:$Q$589,13,FALSE)</f>
        <v>7.0873000000000005E-2</v>
      </c>
      <c r="BA70" s="92">
        <f>VLOOKUP($I$16&amp;"_"&amp;$I$18&amp;"_"&amp;BA68&amp;"_21",_veh_start_run_rate!$A$5:$Q$589,13,FALSE)</f>
        <v>6.2697000000000003E-2</v>
      </c>
      <c r="BB70" s="92">
        <f>VLOOKUP($I$16&amp;"_"&amp;$I$18&amp;"_"&amp;BB68&amp;"_21",_veh_start_run_rate!$A$5:$Q$589,12,FALSE)</f>
        <v>242.464371</v>
      </c>
      <c r="BC70" s="92">
        <f>VLOOKUP($I$16&amp;"_"&amp;$I$18&amp;"_"&amp;BC68&amp;"_21",_veh_start_run_rate!$A$5:$Q$589,12,FALSE)</f>
        <v>1.3851359999999999</v>
      </c>
      <c r="BD70" s="92">
        <f>VLOOKUP($I$16&amp;"_"&amp;$I$18&amp;"_"&amp;BD68&amp;"_21",_veh_start_run_rate!$A$5:$Q$589,12,FALSE)</f>
        <v>2.3653E-2</v>
      </c>
      <c r="BE70" s="92">
        <f>VLOOKUP($I$16&amp;"_"&amp;$I$18&amp;"_"&amp;BE68&amp;"_21",_veh_start_run_rate!$A$5:$Q$589,12,FALSE)</f>
        <v>9.2429999999999995E-3</v>
      </c>
      <c r="BF70" s="92">
        <f>VLOOKUP($I$16&amp;"_"&amp;$I$18&amp;"_100_21",_veh_start_run_rate!$A$5:$Q$589,12,FALSE) + VLOOKUP($I$16&amp;"_"&amp;$I$18&amp;"_106_21",_veh_start_run_rate!$A$5:$Q$589,12,FALSE) + VLOOKUP($I$16&amp;"_"&amp;$I$18&amp;"_107_21",_veh_start_run_rate!$A$5:$Q$589,12,FALSE)</f>
        <v>3.5444000000000003E-2</v>
      </c>
      <c r="BG70" s="92">
        <f>VLOOKUP($I$16&amp;"_"&amp;$I$18&amp;"_110_21",_veh_start_run_rate!$A$5:$Q$589,12,FALSE) + VLOOKUP($I$16&amp;"_"&amp;$I$18&amp;"_116_21",_veh_start_run_rate!$A$5:$Q$589,12,FALSE) + VLOOKUP($I$16&amp;"_"&amp;$I$18&amp;"_117_21",_veh_start_run_rate!$A$5:$Q$589,12,FALSE)</f>
        <v>5.6769999999999998E-3</v>
      </c>
      <c r="BH70" s="93">
        <f>VLOOKUP("SL_"&amp;$I$18&amp;"_art_"&amp;BH68&amp;"_ALL",Vehicle_Idle_Rates!$A$7:$AQ$12,5,FALSE)</f>
        <v>2933.7045292537518</v>
      </c>
      <c r="BI70" s="93">
        <f>VLOOKUP("SL_"&amp;$I$18&amp;"_art_"&amp;BI68&amp;"_ALL",Vehicle_Idle_Rates!$A$7:$AQ$12,5,FALSE)</f>
        <v>3.5494139205738633</v>
      </c>
      <c r="BJ70" s="93">
        <f>VLOOKUP("SL_"&amp;$I$18&amp;"_art_"&amp;BJ68&amp;"_ALL",Vehicle_Idle_Rates!$A$7:$AQ$12,5,FALSE)</f>
        <v>3.8904138347642112</v>
      </c>
      <c r="BK70" s="93">
        <f>VLOOKUP("SL_"&amp;$I$18&amp;"_art_"&amp;BK68&amp;"_ALL",Vehicle_Idle_Rates!$A$7:$AQ$12,5,FALSE)</f>
        <v>0.8358270875299364</v>
      </c>
      <c r="BL70" s="93">
        <f>VLOOKUP("SL_"&amp;$I$18&amp;"_art_"&amp;BL68&amp;"_ALL",Vehicle_Idle_Rates!$A$7:$AQ$12,5,FALSE)</f>
        <v>0.12081251265653382</v>
      </c>
      <c r="BM70" s="93">
        <f>VLOOKUP("SL_"&amp;$I$18&amp;"_art_"&amp;BM68&amp;"_ALL",Vehicle_Idle_Rates!$A$7:$AQ$12,5,FALSE)</f>
        <v>0.11070401751369743</v>
      </c>
      <c r="BN70" s="23" t="str">
        <f>T(I16)</f>
        <v>SL</v>
      </c>
      <c r="BO70" s="4" t="str">
        <f>I20</f>
        <v>Salt Lake</v>
      </c>
      <c r="BP70" s="4">
        <f>I18</f>
        <v>2030</v>
      </c>
      <c r="BQ70" s="4" t="str">
        <f>C14</f>
        <v>Carpool Management</v>
      </c>
      <c r="BR70" s="4" t="s">
        <v>24</v>
      </c>
      <c r="BS70" s="4" t="str">
        <f>C7</f>
        <v>Your Agency</v>
      </c>
      <c r="BT70" s="4">
        <f>D16</f>
        <v>0</v>
      </c>
      <c r="BU70" s="4">
        <f>C17</f>
        <v>0</v>
      </c>
      <c r="BV70" s="4">
        <f>C18</f>
        <v>0</v>
      </c>
      <c r="BW70" s="12" t="str">
        <f>C22</f>
        <v xml:space="preserve">Please enter here a brief description of this project, including the basic cost elements that comprise the total shown below (right-of-way, materials, pavement quantities, equipment costs, labor costs, etc.), assumptions made in estimating emission reductions and the justification for those assumptions, and any other relevant supporting information.  </v>
      </c>
      <c r="BX70" s="4" t="str">
        <f>C9</f>
        <v>Your Name</v>
      </c>
      <c r="BY70" s="4" t="str">
        <f>I7</f>
        <v>801-123-4567</v>
      </c>
      <c r="BZ70" s="4" t="str">
        <f>I9</f>
        <v>youre-mail@email.com</v>
      </c>
      <c r="CA70" s="4" t="str">
        <f>I14</f>
        <v>City of Project Location</v>
      </c>
      <c r="CB70" s="186">
        <f>J55</f>
        <v>0.23226788432267884</v>
      </c>
    </row>
    <row r="71" spans="1:80" customFormat="1" x14ac:dyDescent="0.3"/>
    <row r="72" spans="1:80" customFormat="1" x14ac:dyDescent="0.3">
      <c r="G72" s="476" t="s">
        <v>222</v>
      </c>
      <c r="H72" s="476"/>
      <c r="I72" s="476"/>
      <c r="M72" s="105"/>
      <c r="N72" s="105"/>
      <c r="O72" s="105"/>
      <c r="P72" s="105"/>
      <c r="Q72" s="105"/>
    </row>
    <row r="73" spans="1:80" customFormat="1" x14ac:dyDescent="0.3">
      <c r="G73" s="476"/>
      <c r="H73" s="476"/>
      <c r="I73" s="476"/>
      <c r="AF73" s="176" t="s">
        <v>280</v>
      </c>
      <c r="AG73" s="174">
        <v>10.423997359583334</v>
      </c>
      <c r="AH73" s="174">
        <v>2.3879113460208334E-2</v>
      </c>
      <c r="AI73" s="174">
        <v>0.7695398683333331</v>
      </c>
      <c r="AJ73" s="174">
        <v>9.7411719000000015E-3</v>
      </c>
      <c r="AK73" s="174">
        <v>8.8541110125000006E-3</v>
      </c>
      <c r="AL73" s="174">
        <v>2.0185086260070713</v>
      </c>
      <c r="AM73" s="174">
        <v>3.523431922916997</v>
      </c>
      <c r="AN73" s="174">
        <v>0.25907441356131566</v>
      </c>
      <c r="AO73" s="174">
        <v>0.27791903573881749</v>
      </c>
      <c r="AP73" s="174">
        <v>0.15583077559689132</v>
      </c>
      <c r="AQ73" s="174">
        <v>18.437781144166667</v>
      </c>
      <c r="AR73" s="174">
        <v>0.72171639990416658</v>
      </c>
      <c r="AS73" s="174">
        <v>2.107534733333333</v>
      </c>
      <c r="AT73" s="174">
        <v>6.7528515749999976E-2</v>
      </c>
      <c r="AU73" s="174">
        <v>5.9739063041666658E-2</v>
      </c>
      <c r="AV73" s="174">
        <v>1.8650840464812819</v>
      </c>
      <c r="AW73" s="174">
        <v>9.4846365298523874E-2</v>
      </c>
      <c r="AX73" s="174">
        <v>1.4641783715626588E-2</v>
      </c>
      <c r="AY73" s="174">
        <v>5.3572932128439124E-2</v>
      </c>
      <c r="AZ73" s="174">
        <v>1.2992335377803024E-2</v>
      </c>
      <c r="BA73" s="174">
        <v>6.7487142895833321</v>
      </c>
      <c r="BB73" s="174">
        <v>1.5875958536666666</v>
      </c>
      <c r="BC73" s="174">
        <v>0.25829854000000008</v>
      </c>
      <c r="BD73" s="174">
        <v>0.55214606666666666</v>
      </c>
      <c r="BE73" s="174">
        <v>0.13451628249999997</v>
      </c>
    </row>
    <row r="74" spans="1:80" customFormat="1" x14ac:dyDescent="0.3">
      <c r="G74" s="476"/>
      <c r="H74" s="476"/>
      <c r="I74" s="476"/>
      <c r="M74" s="105"/>
      <c r="N74" s="105"/>
      <c r="O74" s="105"/>
      <c r="P74" s="105"/>
      <c r="Q74" s="105"/>
    </row>
    <row r="75" spans="1:80" customFormat="1" x14ac:dyDescent="0.3">
      <c r="G75" s="476"/>
      <c r="H75" s="476"/>
      <c r="I75" s="476"/>
    </row>
    <row r="76" spans="1:80" customFormat="1" x14ac:dyDescent="0.3">
      <c r="G76" s="476"/>
      <c r="H76" s="476"/>
      <c r="I76" s="476"/>
    </row>
    <row r="77" spans="1:80" customFormat="1" x14ac:dyDescent="0.3">
      <c r="G77" s="476"/>
      <c r="H77" s="476"/>
      <c r="I77" s="476"/>
    </row>
    <row r="78" spans="1:80" x14ac:dyDescent="0.3">
      <c r="G78" s="476"/>
      <c r="H78" s="476"/>
      <c r="I78" s="476"/>
      <c r="AE78"/>
      <c r="AF78"/>
      <c r="AG78"/>
      <c r="AH78"/>
      <c r="AI78"/>
      <c r="AJ78"/>
      <c r="AK78"/>
      <c r="AL78"/>
      <c r="AM78"/>
      <c r="AN78"/>
      <c r="AO78"/>
      <c r="AP78"/>
      <c r="AQ78"/>
      <c r="AR78"/>
      <c r="AS78"/>
      <c r="AT78"/>
      <c r="AU78"/>
      <c r="AV78"/>
      <c r="AW78"/>
      <c r="AX78"/>
    </row>
    <row r="79" spans="1:80" x14ac:dyDescent="0.3">
      <c r="G79" s="476"/>
      <c r="H79" s="476"/>
      <c r="I79" s="476"/>
      <c r="AE79"/>
      <c r="AF79"/>
      <c r="AG79"/>
      <c r="AH79"/>
      <c r="AI79"/>
      <c r="AJ79"/>
      <c r="AK79"/>
      <c r="AL79"/>
      <c r="AM79"/>
      <c r="AN79"/>
      <c r="AO79"/>
      <c r="AP79"/>
      <c r="AQ79"/>
      <c r="AR79"/>
      <c r="AS79"/>
      <c r="AT79"/>
      <c r="AU79"/>
      <c r="AV79"/>
      <c r="AW79"/>
      <c r="AX79"/>
    </row>
    <row r="80" spans="1:80" x14ac:dyDescent="0.3">
      <c r="G80" s="476"/>
      <c r="H80" s="476"/>
      <c r="I80" s="476"/>
      <c r="AE80"/>
      <c r="AF80"/>
      <c r="AG80"/>
      <c r="AH80"/>
      <c r="AI80"/>
      <c r="AJ80"/>
      <c r="AK80"/>
      <c r="AL80"/>
      <c r="AM80"/>
      <c r="AN80"/>
      <c r="AO80"/>
      <c r="AP80"/>
      <c r="AQ80"/>
      <c r="AR80"/>
      <c r="AS80"/>
      <c r="AT80"/>
      <c r="AU80"/>
      <c r="AV80"/>
      <c r="AW80"/>
      <c r="AX80"/>
    </row>
    <row r="81" spans="31:50" x14ac:dyDescent="0.3">
      <c r="AE81"/>
      <c r="AF81"/>
      <c r="AG81"/>
      <c r="AH81"/>
      <c r="AI81"/>
      <c r="AJ81"/>
      <c r="AK81"/>
      <c r="AL81"/>
      <c r="AM81"/>
      <c r="AN81"/>
      <c r="AO81"/>
      <c r="AP81"/>
      <c r="AQ81"/>
      <c r="AR81"/>
      <c r="AS81"/>
      <c r="AT81"/>
      <c r="AU81"/>
      <c r="AV81"/>
      <c r="AW81"/>
      <c r="AX81"/>
    </row>
  </sheetData>
  <sheetProtection algorithmName="SHA-512" hashValue="03ruRALFCydW9/H/XHfWBliQqj3AR899yL7SBXVbVb0rzBGZhXKM61hNJ/TTFEncSHSl2izMTtyB608leVRoxg==" saltValue="hw1AytBc5LsLaMKN6zTIcg==" spinCount="100000" sheet="1" selectLockedCells="1"/>
  <mergeCells count="24">
    <mergeCell ref="C9:E9"/>
    <mergeCell ref="I9:K9"/>
    <mergeCell ref="C14:E14"/>
    <mergeCell ref="D25:K25"/>
    <mergeCell ref="J41:K41"/>
    <mergeCell ref="I14:K14"/>
    <mergeCell ref="C20:E20"/>
    <mergeCell ref="I20:K20"/>
    <mergeCell ref="A1:L1"/>
    <mergeCell ref="A2:L2"/>
    <mergeCell ref="A4:L4"/>
    <mergeCell ref="C7:E7"/>
    <mergeCell ref="I7:K7"/>
    <mergeCell ref="D3:I3"/>
    <mergeCell ref="N16:V23"/>
    <mergeCell ref="G72:I80"/>
    <mergeCell ref="E39:F39"/>
    <mergeCell ref="A44:I45"/>
    <mergeCell ref="A47:F48"/>
    <mergeCell ref="G47:I47"/>
    <mergeCell ref="J47:K47"/>
    <mergeCell ref="A22:B22"/>
    <mergeCell ref="C22:K22"/>
    <mergeCell ref="E41:F41"/>
  </mergeCells>
  <dataValidations count="9">
    <dataValidation type="decimal" operator="lessThanOrEqual" allowBlank="1" showInputMessage="1" showErrorMessage="1" errorTitle="Warning:" error="Bicycle trip length should be less than 10 miles." sqref="K57:K58" xr:uid="{00000000-0002-0000-0E00-000001000000}">
      <formula1>10</formula1>
    </dataValidation>
    <dataValidation type="list" allowBlank="1" showInputMessage="1" showErrorMessage="1" sqref="E33" xr:uid="{00000000-0002-0000-0E00-000002000000}">
      <formula1>"ALL,LD"</formula1>
    </dataValidation>
    <dataValidation type="whole" operator="lessThan" allowBlank="1" showErrorMessage="1" error="The number of days in a year may not exceed 365.  The number of annual working days is typically 250." sqref="E27" xr:uid="{00000000-0002-0000-0E00-000003000000}">
      <formula1>366</formula1>
    </dataValidation>
    <dataValidation type="whole" operator="greaterThan" allowBlank="1" showInputMessage="1" showErrorMessage="1" error="Enter a whole number only - no text." sqref="E36" xr:uid="{00000000-0002-0000-0E00-000004000000}">
      <formula1>0</formula1>
    </dataValidation>
    <dataValidation type="decimal" operator="lessThanOrEqual" allowBlank="1" showInputMessage="1" showErrorMessage="1" errorTitle="Warning:" error="Maximum van occupancy is 16 including the driver." sqref="K30" xr:uid="{00000000-0002-0000-0E00-000005000000}">
      <formula1>16</formula1>
    </dataValidation>
    <dataValidation type="list" showInputMessage="1" showErrorMessage="1" error="Cell may not be left blank." sqref="I16" xr:uid="{00000000-0002-0000-0E00-000006000000}">
      <formula1>"BE,DA,SL,TO,WE"</formula1>
    </dataValidation>
    <dataValidation type="textLength" operator="lessThan" allowBlank="1" showErrorMessage="1" promptTitle="Error" prompt="Please limit description to 500 characters." sqref="C22:K22" xr:uid="{2A14C286-6BBE-4AA2-BCA8-E9E9355270C1}">
      <formula1>2000</formula1>
    </dataValidation>
    <dataValidation type="list" allowBlank="1" showInputMessage="1" showErrorMessage="1" sqref="K44" xr:uid="{A6564876-ED6E-4AE2-B03A-86E868AC8BF0}">
      <formula1>"No, Yes"</formula1>
    </dataValidation>
    <dataValidation type="whole" operator="lessThan" allowBlank="1" showInputMessage="1" showErrorMessage="1" sqref="J53:J54" xr:uid="{00000000-0002-0000-0E00-000000000000}">
      <formula1>366</formula1>
    </dataValidation>
  </dataValidations>
  <hyperlinks>
    <hyperlink ref="I9" r:id="rId1" display="kip@wfrc.org" xr:uid="{00000000-0004-0000-0E00-000000000000}"/>
  </hyperlinks>
  <pageMargins left="0.75" right="0.75" top="1" bottom="1" header="0.5" footer="0.5"/>
  <pageSetup scale="64" orientation="portrait" r:id="rId2"/>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tabColor rgb="FF0070C0"/>
    <pageSetUpPr fitToPage="1"/>
  </sheetPr>
  <dimension ref="A1:CB80"/>
  <sheetViews>
    <sheetView showGridLines="0" zoomScaleNormal="100" workbookViewId="0">
      <pane ySplit="4" topLeftCell="A39" activePane="bottomLeft" state="frozen"/>
      <selection activeCell="T70" sqref="T70"/>
      <selection pane="bottomLeft" activeCell="B3" sqref="B3"/>
    </sheetView>
  </sheetViews>
  <sheetFormatPr defaultRowHeight="13" x14ac:dyDescent="0.3"/>
  <cols>
    <col min="2" max="2" width="12" customWidth="1"/>
    <col min="3" max="3" width="10.453125" bestFit="1" customWidth="1"/>
    <col min="4" max="4" width="13.54296875" customWidth="1"/>
    <col min="5" max="5" width="13.453125" customWidth="1"/>
    <col min="6" max="6" width="11.1796875" customWidth="1"/>
    <col min="7" max="7" width="10.7265625" customWidth="1"/>
    <col min="8" max="8" width="10.26953125" customWidth="1"/>
    <col min="9" max="9" width="11.54296875" customWidth="1"/>
    <col min="11" max="11" width="10.26953125" bestFit="1" customWidth="1"/>
    <col min="13" max="13" width="13.54296875" bestFit="1" customWidth="1"/>
    <col min="14" max="15" width="11.453125" bestFit="1" customWidth="1"/>
    <col min="16" max="16" width="9.26953125" customWidth="1"/>
    <col min="17" max="17" width="16" bestFit="1" customWidth="1"/>
    <col min="18" max="18" width="7.1796875" bestFit="1" customWidth="1"/>
    <col min="19" max="19" width="7.54296875" bestFit="1" customWidth="1"/>
    <col min="20" max="20" width="5.26953125" bestFit="1" customWidth="1"/>
    <col min="21" max="21" width="12.1796875" bestFit="1" customWidth="1"/>
    <col min="22" max="22" width="19.1796875" bestFit="1" customWidth="1"/>
    <col min="23" max="23" width="13.7265625" bestFit="1" customWidth="1"/>
    <col min="24" max="24" width="11.7265625" bestFit="1" customWidth="1"/>
    <col min="25" max="25" width="6.26953125" bestFit="1" customWidth="1"/>
    <col min="26" max="26" width="9.7265625" bestFit="1" customWidth="1"/>
    <col min="27" max="27" width="6.81640625" bestFit="1" customWidth="1"/>
    <col min="28" max="28" width="11.1796875" bestFit="1" customWidth="1"/>
    <col min="29" max="29" width="20.54296875" bestFit="1" customWidth="1"/>
    <col min="30" max="30" width="11.81640625" bestFit="1" customWidth="1"/>
    <col min="31" max="32" width="10.26953125" customWidth="1"/>
    <col min="33" max="57" width="14.1796875" customWidth="1"/>
    <col min="58" max="58" width="7.81640625" bestFit="1" customWidth="1"/>
    <col min="60" max="63" width="10.54296875" customWidth="1"/>
    <col min="64" max="64" width="12.1796875" customWidth="1"/>
    <col min="65" max="65" width="11.81640625" customWidth="1"/>
    <col min="72" max="72" width="11" customWidth="1"/>
    <col min="80" max="80" width="9.7265625" customWidth="1"/>
  </cols>
  <sheetData>
    <row r="1" spans="1:22" ht="17.5" thickTop="1" x14ac:dyDescent="0.35">
      <c r="A1" s="415" t="str">
        <f>CONCATENATE("Emissions Analysis Form (",I18-5,"-",I18," TIP)")</f>
        <v>Emissions Analysis Form (2025-2030 TIP)</v>
      </c>
      <c r="B1" s="416"/>
      <c r="C1" s="416"/>
      <c r="D1" s="416"/>
      <c r="E1" s="416"/>
      <c r="F1" s="416"/>
      <c r="G1" s="416"/>
      <c r="H1" s="416"/>
      <c r="I1" s="416"/>
      <c r="J1" s="416"/>
      <c r="K1" s="416"/>
      <c r="L1" s="417"/>
    </row>
    <row r="2" spans="1:22" ht="15.5" thickBot="1" x14ac:dyDescent="0.35">
      <c r="A2" s="418" t="s">
        <v>88</v>
      </c>
      <c r="B2" s="419"/>
      <c r="C2" s="419"/>
      <c r="D2" s="419"/>
      <c r="E2" s="419"/>
      <c r="F2" s="419"/>
      <c r="G2" s="419"/>
      <c r="H2" s="419"/>
      <c r="I2" s="419"/>
      <c r="J2" s="419"/>
      <c r="K2" s="419"/>
      <c r="L2" s="420"/>
    </row>
    <row r="3" spans="1:22" ht="13.5" thickTop="1" x14ac:dyDescent="0.3">
      <c r="A3" s="27"/>
      <c r="B3" s="170"/>
      <c r="C3" s="28"/>
      <c r="D3" s="392"/>
      <c r="E3" s="392"/>
      <c r="F3" s="392"/>
      <c r="G3" s="392"/>
      <c r="H3" s="392"/>
      <c r="I3" s="392"/>
      <c r="J3" s="28"/>
      <c r="K3" s="28"/>
      <c r="L3" s="28"/>
    </row>
    <row r="4" spans="1:22" ht="17.5" x14ac:dyDescent="0.35">
      <c r="A4" s="424" t="s">
        <v>236</v>
      </c>
      <c r="B4" s="425"/>
      <c r="C4" s="425"/>
      <c r="D4" s="425"/>
      <c r="E4" s="425"/>
      <c r="F4" s="425"/>
      <c r="G4" s="425"/>
      <c r="H4" s="425"/>
      <c r="I4" s="425"/>
      <c r="J4" s="425"/>
      <c r="K4" s="425"/>
      <c r="L4" s="426"/>
    </row>
    <row r="5" spans="1:22" ht="13.5" thickBot="1" x14ac:dyDescent="0.35">
      <c r="A5" s="29" t="s">
        <v>30</v>
      </c>
      <c r="B5" s="27"/>
      <c r="C5" s="27"/>
      <c r="D5" s="27"/>
      <c r="E5" s="27"/>
      <c r="F5" s="27"/>
      <c r="G5" s="27"/>
      <c r="H5" s="27"/>
      <c r="I5" s="27"/>
      <c r="J5" s="27"/>
      <c r="K5" s="27"/>
      <c r="L5" s="27"/>
    </row>
    <row r="6" spans="1:22" x14ac:dyDescent="0.3">
      <c r="A6" s="30"/>
      <c r="B6" s="31"/>
      <c r="C6" s="31"/>
      <c r="D6" s="31"/>
      <c r="E6" s="31"/>
      <c r="F6" s="31"/>
      <c r="G6" s="31"/>
      <c r="H6" s="31"/>
      <c r="I6" s="31"/>
      <c r="J6" s="31"/>
      <c r="K6" s="31"/>
      <c r="L6" s="32"/>
    </row>
    <row r="7" spans="1:22" x14ac:dyDescent="0.3">
      <c r="A7" s="33" t="s">
        <v>103</v>
      </c>
      <c r="B7" s="27"/>
      <c r="C7" s="421" t="s">
        <v>204</v>
      </c>
      <c r="D7" s="422"/>
      <c r="E7" s="423"/>
      <c r="F7" s="27"/>
      <c r="G7" s="27" t="s">
        <v>6</v>
      </c>
      <c r="H7" s="27"/>
      <c r="I7" s="427" t="s">
        <v>206</v>
      </c>
      <c r="J7" s="428"/>
      <c r="K7" s="429"/>
      <c r="L7" s="34"/>
    </row>
    <row r="8" spans="1:22" x14ac:dyDescent="0.3">
      <c r="A8" s="33"/>
      <c r="B8" s="27"/>
      <c r="C8" s="27"/>
      <c r="D8" s="27"/>
      <c r="E8" s="27"/>
      <c r="F8" s="27"/>
      <c r="G8" s="27"/>
      <c r="H8" s="27"/>
      <c r="I8" s="27"/>
      <c r="J8" s="27"/>
      <c r="K8" s="27"/>
      <c r="L8" s="34"/>
    </row>
    <row r="9" spans="1:22" x14ac:dyDescent="0.3">
      <c r="A9" s="33" t="s">
        <v>403</v>
      </c>
      <c r="B9" s="27"/>
      <c r="C9" s="421" t="s">
        <v>205</v>
      </c>
      <c r="D9" s="422"/>
      <c r="E9" s="423"/>
      <c r="F9" s="27"/>
      <c r="G9" s="27" t="s">
        <v>7</v>
      </c>
      <c r="H9" s="27"/>
      <c r="I9" s="430" t="s">
        <v>207</v>
      </c>
      <c r="J9" s="460"/>
      <c r="K9" s="461"/>
      <c r="L9" s="34"/>
    </row>
    <row r="10" spans="1:22" ht="13.5" thickBot="1" x14ac:dyDescent="0.35">
      <c r="A10" s="277" t="s">
        <v>395</v>
      </c>
      <c r="B10" s="36"/>
      <c r="C10" s="36"/>
      <c r="D10" s="36"/>
      <c r="E10" s="36"/>
      <c r="F10" s="36"/>
      <c r="G10" s="36"/>
      <c r="H10" s="36"/>
      <c r="I10" s="36"/>
      <c r="J10" s="36"/>
      <c r="K10" s="36"/>
      <c r="L10" s="37"/>
    </row>
    <row r="11" spans="1:22" x14ac:dyDescent="0.3">
      <c r="A11" s="27"/>
      <c r="B11" s="27"/>
      <c r="C11" s="27"/>
      <c r="D11" s="27"/>
      <c r="E11" s="27"/>
      <c r="F11" s="27"/>
      <c r="G11" s="27"/>
      <c r="H11" s="27"/>
      <c r="I11" s="27"/>
      <c r="J11" s="27"/>
      <c r="K11" s="27"/>
      <c r="L11" s="27"/>
    </row>
    <row r="12" spans="1:22" ht="13.5" thickBot="1" x14ac:dyDescent="0.35">
      <c r="A12" s="29" t="s">
        <v>31</v>
      </c>
      <c r="B12" s="27"/>
      <c r="C12" s="27"/>
      <c r="D12" s="27"/>
      <c r="E12" s="27"/>
      <c r="F12" s="27"/>
      <c r="G12" s="27"/>
      <c r="H12" s="27"/>
      <c r="I12" s="27"/>
      <c r="J12" s="27"/>
      <c r="K12" s="27"/>
      <c r="L12" s="27"/>
    </row>
    <row r="13" spans="1:22" x14ac:dyDescent="0.3">
      <c r="A13" s="30"/>
      <c r="B13" s="31"/>
      <c r="C13" s="31"/>
      <c r="D13" s="31"/>
      <c r="E13" s="31"/>
      <c r="F13" s="31"/>
      <c r="G13" s="31"/>
      <c r="H13" s="31"/>
      <c r="I13" s="31"/>
      <c r="J13" s="31"/>
      <c r="K13" s="31"/>
      <c r="L13" s="32"/>
    </row>
    <row r="14" spans="1:22" x14ac:dyDescent="0.3">
      <c r="A14" s="33" t="s">
        <v>32</v>
      </c>
      <c r="B14" s="27"/>
      <c r="C14" s="396" t="s">
        <v>155</v>
      </c>
      <c r="D14" s="397"/>
      <c r="E14" s="398"/>
      <c r="F14" s="27"/>
      <c r="G14" s="27" t="s">
        <v>39</v>
      </c>
      <c r="H14" s="27"/>
      <c r="I14" s="421" t="s">
        <v>208</v>
      </c>
      <c r="J14" s="422"/>
      <c r="K14" s="423"/>
      <c r="L14" s="34"/>
    </row>
    <row r="15" spans="1:22" x14ac:dyDescent="0.3">
      <c r="A15" s="33"/>
      <c r="B15" s="27"/>
      <c r="C15" s="27"/>
      <c r="D15" s="27"/>
      <c r="E15" s="27"/>
      <c r="F15" s="27"/>
      <c r="G15" s="27"/>
      <c r="H15" s="27"/>
      <c r="I15" s="27"/>
      <c r="J15" s="27"/>
      <c r="K15" s="27"/>
      <c r="L15" s="34"/>
    </row>
    <row r="16" spans="1:22" ht="12.75" customHeight="1" x14ac:dyDescent="0.3">
      <c r="A16" s="33" t="s">
        <v>38</v>
      </c>
      <c r="B16" s="27"/>
      <c r="C16" s="360"/>
      <c r="D16" s="360"/>
      <c r="E16" s="360"/>
      <c r="F16" s="27"/>
      <c r="G16" s="27" t="s">
        <v>0</v>
      </c>
      <c r="H16" s="27"/>
      <c r="I16" s="361" t="s">
        <v>102</v>
      </c>
      <c r="J16" s="39"/>
      <c r="K16" s="27"/>
      <c r="L16" s="34"/>
      <c r="N16" s="378" t="s">
        <v>407</v>
      </c>
      <c r="O16" s="379"/>
      <c r="P16" s="379"/>
      <c r="Q16" s="379"/>
      <c r="R16" s="379"/>
      <c r="S16" s="379"/>
      <c r="T16" s="379"/>
      <c r="U16" s="379"/>
      <c r="V16" s="380"/>
    </row>
    <row r="17" spans="1:22" x14ac:dyDescent="0.3">
      <c r="A17" s="33"/>
      <c r="B17" s="27"/>
      <c r="C17" s="360"/>
      <c r="D17" s="360"/>
      <c r="E17" s="360"/>
      <c r="F17" s="27"/>
      <c r="G17" s="27"/>
      <c r="H17" s="27"/>
      <c r="I17" s="27"/>
      <c r="J17" s="27"/>
      <c r="K17" s="27"/>
      <c r="L17" s="34"/>
      <c r="N17" s="381"/>
      <c r="O17" s="382"/>
      <c r="P17" s="382"/>
      <c r="Q17" s="382"/>
      <c r="R17" s="382"/>
      <c r="S17" s="382"/>
      <c r="T17" s="382"/>
      <c r="U17" s="382"/>
      <c r="V17" s="383"/>
    </row>
    <row r="18" spans="1:22" x14ac:dyDescent="0.3">
      <c r="A18" s="33"/>
      <c r="B18" s="27"/>
      <c r="C18" s="360"/>
      <c r="D18" s="360"/>
      <c r="E18" s="360"/>
      <c r="F18" s="27"/>
      <c r="G18" s="27" t="s">
        <v>33</v>
      </c>
      <c r="H18" s="27"/>
      <c r="I18" s="40">
        <f>Funding_Year</f>
        <v>2030</v>
      </c>
      <c r="J18" s="27"/>
      <c r="K18" s="27"/>
      <c r="L18" s="34"/>
      <c r="N18" s="381"/>
      <c r="O18" s="382"/>
      <c r="P18" s="382"/>
      <c r="Q18" s="382"/>
      <c r="R18" s="382"/>
      <c r="S18" s="382"/>
      <c r="T18" s="382"/>
      <c r="U18" s="382"/>
      <c r="V18" s="383"/>
    </row>
    <row r="19" spans="1:22" x14ac:dyDescent="0.3">
      <c r="A19" s="33"/>
      <c r="B19" s="41"/>
      <c r="C19" s="27"/>
      <c r="D19" s="27"/>
      <c r="E19" s="27"/>
      <c r="F19" s="27"/>
      <c r="G19" s="27"/>
      <c r="H19" s="27"/>
      <c r="I19" s="27"/>
      <c r="J19" s="27"/>
      <c r="K19" s="27"/>
      <c r="L19" s="34"/>
      <c r="N19" s="381"/>
      <c r="O19" s="382"/>
      <c r="P19" s="382"/>
      <c r="Q19" s="382"/>
      <c r="R19" s="382"/>
      <c r="S19" s="382"/>
      <c r="T19" s="382"/>
      <c r="U19" s="382"/>
      <c r="V19" s="383"/>
    </row>
    <row r="20" spans="1:22" x14ac:dyDescent="0.3">
      <c r="A20" s="33" t="s">
        <v>77</v>
      </c>
      <c r="B20" s="41"/>
      <c r="C20" s="396" t="str">
        <f>C7&amp;" - "&amp;C14&amp;"-"&amp;I16</f>
        <v>Your Agency - Vanpool Management-SL</v>
      </c>
      <c r="D20" s="397"/>
      <c r="E20" s="398"/>
      <c r="F20" s="27"/>
      <c r="G20" s="27" t="s">
        <v>76</v>
      </c>
      <c r="H20" s="27"/>
      <c r="I20" s="396" t="str">
        <f>IF(I16="SL","Salt Lake",IF(I16="DA","Ogden-Layton",IF(I16="WE","Ogden-Layton","")))</f>
        <v>Salt Lake</v>
      </c>
      <c r="J20" s="397"/>
      <c r="K20" s="398"/>
      <c r="L20" s="34"/>
      <c r="N20" s="381"/>
      <c r="O20" s="382"/>
      <c r="P20" s="382"/>
      <c r="Q20" s="382"/>
      <c r="R20" s="382"/>
      <c r="S20" s="382"/>
      <c r="T20" s="382"/>
      <c r="U20" s="382"/>
      <c r="V20" s="383"/>
    </row>
    <row r="21" spans="1:22" x14ac:dyDescent="0.3">
      <c r="A21" s="33"/>
      <c r="B21" s="27"/>
      <c r="C21" s="27"/>
      <c r="D21" s="27"/>
      <c r="E21" s="27"/>
      <c r="F21" s="27"/>
      <c r="G21" s="27"/>
      <c r="H21" s="27"/>
      <c r="I21" s="27"/>
      <c r="J21" s="27"/>
      <c r="K21" s="27"/>
      <c r="L21" s="34"/>
      <c r="N21" s="381"/>
      <c r="O21" s="382"/>
      <c r="P21" s="382"/>
      <c r="Q21" s="382"/>
      <c r="R21" s="382"/>
      <c r="S21" s="382"/>
      <c r="T21" s="382"/>
      <c r="U21" s="382"/>
      <c r="V21" s="383"/>
    </row>
    <row r="22" spans="1:22" ht="111.65" customHeight="1" x14ac:dyDescent="0.3">
      <c r="A22" s="388" t="s">
        <v>214</v>
      </c>
      <c r="B22" s="389"/>
      <c r="C22" s="399" t="s">
        <v>1484</v>
      </c>
      <c r="D22" s="400"/>
      <c r="E22" s="400"/>
      <c r="F22" s="400"/>
      <c r="G22" s="400"/>
      <c r="H22" s="400"/>
      <c r="I22" s="400"/>
      <c r="J22" s="400"/>
      <c r="K22" s="401"/>
      <c r="L22" s="42"/>
      <c r="N22" s="381"/>
      <c r="O22" s="382"/>
      <c r="P22" s="382"/>
      <c r="Q22" s="382"/>
      <c r="R22" s="382"/>
      <c r="S22" s="382"/>
      <c r="T22" s="382"/>
      <c r="U22" s="382"/>
      <c r="V22" s="383"/>
    </row>
    <row r="23" spans="1:22" ht="13.5" thickBot="1" x14ac:dyDescent="0.35">
      <c r="A23" s="35"/>
      <c r="B23" s="36"/>
      <c r="C23" s="36"/>
      <c r="D23" s="36"/>
      <c r="E23" s="36"/>
      <c r="F23" s="36"/>
      <c r="G23" s="36"/>
      <c r="H23" s="36"/>
      <c r="I23" s="36"/>
      <c r="J23" s="36"/>
      <c r="K23" s="36"/>
      <c r="L23" s="37"/>
      <c r="N23" s="384"/>
      <c r="O23" s="385"/>
      <c r="P23" s="385"/>
      <c r="Q23" s="385"/>
      <c r="R23" s="385"/>
      <c r="S23" s="385"/>
      <c r="T23" s="385"/>
      <c r="U23" s="385"/>
      <c r="V23" s="386"/>
    </row>
    <row r="24" spans="1:22" ht="13.5" thickBot="1" x14ac:dyDescent="0.35">
      <c r="A24" s="27"/>
      <c r="B24" s="27"/>
      <c r="C24" s="27"/>
      <c r="D24" s="27"/>
      <c r="E24" s="27"/>
      <c r="F24" s="27"/>
      <c r="G24" s="27"/>
      <c r="H24" s="27"/>
      <c r="I24" s="27"/>
      <c r="J24" s="27"/>
      <c r="K24" s="27"/>
      <c r="L24" s="27"/>
    </row>
    <row r="25" spans="1:22" ht="27.65" customHeight="1" thickTop="1" thickBot="1" x14ac:dyDescent="0.4">
      <c r="A25" s="29" t="s">
        <v>399</v>
      </c>
      <c r="B25" s="27"/>
      <c r="D25" s="463" t="s">
        <v>228</v>
      </c>
      <c r="E25" s="464"/>
      <c r="F25" s="464"/>
      <c r="G25" s="464"/>
      <c r="H25" s="464"/>
      <c r="I25" s="464"/>
      <c r="J25" s="464"/>
      <c r="K25" s="465"/>
      <c r="L25" s="27"/>
    </row>
    <row r="26" spans="1:22" x14ac:dyDescent="0.3">
      <c r="A26" s="30"/>
      <c r="B26" s="31"/>
      <c r="C26" s="31"/>
      <c r="D26" s="31"/>
      <c r="E26" s="31"/>
      <c r="F26" s="31"/>
      <c r="G26" s="31"/>
      <c r="H26" s="31"/>
      <c r="I26" s="31"/>
      <c r="J26" s="31"/>
      <c r="K26" s="31"/>
      <c r="L26" s="32"/>
    </row>
    <row r="27" spans="1:22" ht="12.65" customHeight="1" x14ac:dyDescent="0.3">
      <c r="A27" s="33" t="s">
        <v>8</v>
      </c>
      <c r="B27" s="27"/>
      <c r="C27" s="27"/>
      <c r="D27" s="27"/>
      <c r="E27" s="361">
        <v>250</v>
      </c>
      <c r="F27" s="27"/>
      <c r="G27" s="71" t="s">
        <v>157</v>
      </c>
      <c r="H27" s="27"/>
      <c r="I27" s="72"/>
      <c r="J27" s="72"/>
      <c r="K27" s="361">
        <v>1</v>
      </c>
      <c r="L27" s="34"/>
    </row>
    <row r="28" spans="1:22" x14ac:dyDescent="0.3">
      <c r="A28" s="43" t="s">
        <v>44</v>
      </c>
      <c r="B28" s="27"/>
      <c r="C28" s="27"/>
      <c r="D28" s="27"/>
      <c r="E28" s="27"/>
      <c r="F28" s="66"/>
      <c r="G28" s="73" t="s">
        <v>158</v>
      </c>
      <c r="H28" s="74"/>
      <c r="I28" s="74"/>
      <c r="J28" s="74"/>
      <c r="K28" s="75"/>
      <c r="L28" s="34"/>
    </row>
    <row r="29" spans="1:22" x14ac:dyDescent="0.3">
      <c r="A29" s="43"/>
      <c r="B29" s="27"/>
      <c r="C29" s="27"/>
      <c r="D29" s="27"/>
      <c r="E29" s="27"/>
      <c r="F29" s="27"/>
      <c r="G29" s="74"/>
      <c r="H29" s="74"/>
      <c r="I29" s="74"/>
      <c r="J29" s="74"/>
      <c r="K29" s="75"/>
      <c r="L29" s="34"/>
    </row>
    <row r="30" spans="1:22" x14ac:dyDescent="0.3">
      <c r="A30" s="33" t="s">
        <v>34</v>
      </c>
      <c r="B30" s="27"/>
      <c r="C30" s="27"/>
      <c r="D30" s="27"/>
      <c r="E30" s="361">
        <v>1.2</v>
      </c>
      <c r="F30" s="27"/>
      <c r="G30" s="27" t="s">
        <v>159</v>
      </c>
      <c r="H30" s="27"/>
      <c r="I30" s="27"/>
      <c r="J30" s="27"/>
      <c r="K30" s="369">
        <v>8.6</v>
      </c>
      <c r="L30" s="34"/>
    </row>
    <row r="31" spans="1:22" x14ac:dyDescent="0.3">
      <c r="A31" s="43" t="s">
        <v>35</v>
      </c>
      <c r="B31" s="27"/>
      <c r="C31" s="27"/>
      <c r="D31" s="27"/>
      <c r="E31" s="67"/>
      <c r="F31" s="27"/>
      <c r="G31" s="76" t="s">
        <v>160</v>
      </c>
      <c r="H31" s="27"/>
      <c r="I31" s="27"/>
      <c r="J31" s="27"/>
      <c r="K31" s="27"/>
      <c r="L31" s="34"/>
    </row>
    <row r="32" spans="1:22" x14ac:dyDescent="0.3">
      <c r="A32" s="33"/>
      <c r="B32" s="27"/>
      <c r="C32" s="27"/>
      <c r="D32" s="27"/>
      <c r="E32" s="27"/>
      <c r="F32" s="27"/>
      <c r="G32" s="27"/>
      <c r="H32" s="27"/>
      <c r="I32" s="27"/>
      <c r="J32" s="27"/>
      <c r="K32" s="27"/>
      <c r="L32" s="34"/>
    </row>
    <row r="33" spans="1:12" x14ac:dyDescent="0.3">
      <c r="A33" s="33" t="s">
        <v>36</v>
      </c>
      <c r="B33" s="27"/>
      <c r="C33" s="27"/>
      <c r="D33" s="27"/>
      <c r="E33" s="45" t="s">
        <v>29</v>
      </c>
      <c r="F33" s="27"/>
      <c r="G33" s="27" t="s">
        <v>146</v>
      </c>
      <c r="H33" s="75"/>
      <c r="I33" s="75"/>
      <c r="J33" s="75"/>
      <c r="K33" s="361">
        <v>40.299999999999997</v>
      </c>
      <c r="L33" s="34"/>
    </row>
    <row r="34" spans="1:12" x14ac:dyDescent="0.3">
      <c r="A34" s="43" t="s">
        <v>150</v>
      </c>
      <c r="B34" s="27"/>
      <c r="C34" s="27"/>
      <c r="D34" s="27"/>
      <c r="E34" s="27"/>
      <c r="F34" s="27"/>
      <c r="G34" s="39" t="s">
        <v>91</v>
      </c>
      <c r="H34" s="75"/>
      <c r="I34" s="75"/>
      <c r="J34" s="75"/>
      <c r="K34" s="75"/>
      <c r="L34" s="34"/>
    </row>
    <row r="35" spans="1:12" x14ac:dyDescent="0.3">
      <c r="A35" s="43"/>
      <c r="B35" s="27"/>
      <c r="C35" s="27"/>
      <c r="D35" s="27"/>
      <c r="E35" s="27"/>
      <c r="F35" s="27"/>
      <c r="G35" s="39"/>
      <c r="H35" s="27"/>
      <c r="I35" s="27"/>
      <c r="J35" s="27"/>
      <c r="K35" s="27"/>
      <c r="L35" s="34"/>
    </row>
    <row r="36" spans="1:12" x14ac:dyDescent="0.3">
      <c r="A36" s="33" t="s">
        <v>351</v>
      </c>
      <c r="B36" s="27"/>
      <c r="C36" s="27"/>
      <c r="D36" s="27"/>
      <c r="E36" s="361">
        <v>1</v>
      </c>
      <c r="F36" s="27"/>
      <c r="G36" s="71" t="s">
        <v>152</v>
      </c>
      <c r="H36" s="27"/>
      <c r="I36" s="27"/>
      <c r="J36" s="27"/>
      <c r="K36" s="77">
        <f>K27*(K30-1)*K33*2</f>
        <v>612.55999999999995</v>
      </c>
      <c r="L36" s="34"/>
    </row>
    <row r="37" spans="1:12" x14ac:dyDescent="0.3">
      <c r="A37" s="43" t="s">
        <v>363</v>
      </c>
      <c r="B37" s="27"/>
      <c r="C37" s="27"/>
      <c r="D37" s="27"/>
      <c r="E37" s="27"/>
      <c r="F37" s="27"/>
      <c r="G37" s="39" t="s">
        <v>149</v>
      </c>
      <c r="H37" s="27"/>
      <c r="I37" s="27"/>
      <c r="J37" s="27"/>
      <c r="K37" s="27"/>
      <c r="L37" s="34"/>
    </row>
    <row r="38" spans="1:12" x14ac:dyDescent="0.3">
      <c r="A38" s="33"/>
      <c r="B38" s="27"/>
      <c r="C38" s="27"/>
      <c r="D38" s="27"/>
      <c r="E38" s="27"/>
      <c r="F38" s="27"/>
      <c r="L38" s="34"/>
    </row>
    <row r="39" spans="1:12" x14ac:dyDescent="0.3">
      <c r="A39" s="33" t="s">
        <v>397</v>
      </c>
      <c r="B39" s="27"/>
      <c r="C39" s="27"/>
      <c r="D39" s="27"/>
      <c r="E39" s="390">
        <v>1</v>
      </c>
      <c r="F39" s="391"/>
      <c r="G39" s="375"/>
      <c r="H39" s="375"/>
      <c r="I39" s="375"/>
      <c r="J39" s="375"/>
      <c r="K39" s="375"/>
      <c r="L39" s="34"/>
    </row>
    <row r="40" spans="1:12" x14ac:dyDescent="0.3">
      <c r="A40" s="278" t="s">
        <v>81</v>
      </c>
      <c r="B40" s="27"/>
      <c r="C40" s="27"/>
      <c r="D40" s="27"/>
      <c r="E40" s="27"/>
      <c r="F40" s="27"/>
      <c r="G40" s="375"/>
      <c r="H40" s="375"/>
      <c r="I40" s="375"/>
      <c r="J40" s="375"/>
      <c r="K40" s="375"/>
      <c r="L40" s="208"/>
    </row>
    <row r="41" spans="1:12" x14ac:dyDescent="0.3">
      <c r="A41" s="33" t="s">
        <v>37</v>
      </c>
      <c r="B41" s="27"/>
      <c r="C41" s="27"/>
      <c r="D41" s="27"/>
      <c r="E41" s="390">
        <f>0.9323*E39</f>
        <v>0.93230000000000002</v>
      </c>
      <c r="F41" s="391"/>
      <c r="G41" s="27"/>
      <c r="H41" s="27" t="s">
        <v>396</v>
      </c>
      <c r="I41" s="27"/>
      <c r="J41" s="390">
        <f>0.0677*E39</f>
        <v>6.7699999999999996E-2</v>
      </c>
      <c r="K41" s="391"/>
      <c r="L41" s="376"/>
    </row>
    <row r="42" spans="1:12" x14ac:dyDescent="0.3">
      <c r="A42" s="377" t="s">
        <v>1485</v>
      </c>
      <c r="H42" s="377" t="s">
        <v>409</v>
      </c>
      <c r="L42" s="376"/>
    </row>
    <row r="43" spans="1:12" x14ac:dyDescent="0.3">
      <c r="A43" s="278"/>
      <c r="B43" s="27"/>
      <c r="C43" s="27"/>
      <c r="D43" s="27"/>
      <c r="E43" s="27"/>
      <c r="F43" s="27"/>
      <c r="G43" s="375"/>
      <c r="H43" s="375"/>
      <c r="I43" s="375"/>
      <c r="J43" s="375"/>
      <c r="K43" s="375"/>
      <c r="L43" s="376"/>
    </row>
    <row r="44" spans="1:12" x14ac:dyDescent="0.3">
      <c r="A44" s="388" t="s">
        <v>401</v>
      </c>
      <c r="B44" s="431"/>
      <c r="C44" s="431"/>
      <c r="D44" s="431"/>
      <c r="E44" s="431"/>
      <c r="F44" s="431"/>
      <c r="G44" s="431"/>
      <c r="H44" s="431"/>
      <c r="I44" s="431"/>
      <c r="J44" s="27"/>
      <c r="K44" s="361" t="s">
        <v>398</v>
      </c>
      <c r="L44" s="34"/>
    </row>
    <row r="45" spans="1:12" x14ac:dyDescent="0.3">
      <c r="A45" s="388"/>
      <c r="B45" s="431"/>
      <c r="C45" s="431"/>
      <c r="D45" s="431"/>
      <c r="E45" s="431"/>
      <c r="F45" s="431"/>
      <c r="G45" s="431"/>
      <c r="H45" s="431"/>
      <c r="I45" s="431"/>
      <c r="J45" s="27"/>
      <c r="K45" s="27"/>
      <c r="L45" s="34"/>
    </row>
    <row r="46" spans="1:12" x14ac:dyDescent="0.3">
      <c r="A46" s="276"/>
      <c r="B46" s="279"/>
      <c r="C46" s="279"/>
      <c r="D46" s="279"/>
      <c r="E46" s="279"/>
      <c r="F46" s="279"/>
      <c r="G46" s="279"/>
      <c r="H46" s="279"/>
      <c r="I46" s="279"/>
      <c r="J46" s="27"/>
      <c r="K46" s="27"/>
      <c r="L46" s="34"/>
    </row>
    <row r="47" spans="1:12" x14ac:dyDescent="0.3">
      <c r="A47" s="432" t="s">
        <v>410</v>
      </c>
      <c r="B47" s="433"/>
      <c r="C47" s="433"/>
      <c r="D47" s="433"/>
      <c r="E47" s="433"/>
      <c r="F47" s="433"/>
      <c r="G47" s="436" t="s">
        <v>402</v>
      </c>
      <c r="H47" s="436"/>
      <c r="I47" s="437"/>
      <c r="J47" s="390">
        <v>0</v>
      </c>
      <c r="K47" s="391"/>
      <c r="L47" s="208"/>
    </row>
    <row r="48" spans="1:12" ht="13.5" thickBot="1" x14ac:dyDescent="0.35">
      <c r="A48" s="434"/>
      <c r="B48" s="435"/>
      <c r="C48" s="435"/>
      <c r="D48" s="435"/>
      <c r="E48" s="435"/>
      <c r="F48" s="435"/>
      <c r="G48" s="282"/>
      <c r="H48" s="282"/>
      <c r="I48" s="280"/>
      <c r="J48" s="280"/>
      <c r="K48" s="280"/>
      <c r="L48" s="281"/>
    </row>
    <row r="50" spans="1:12" ht="13.5" thickBot="1" x14ac:dyDescent="0.35">
      <c r="A50" s="29" t="s">
        <v>63</v>
      </c>
      <c r="B50" s="27"/>
      <c r="C50" s="27"/>
      <c r="D50" s="27"/>
      <c r="E50" s="27"/>
      <c r="F50" s="27"/>
      <c r="G50" s="27"/>
      <c r="H50" s="27"/>
      <c r="I50" s="27"/>
      <c r="J50" s="27"/>
      <c r="K50" s="27"/>
      <c r="L50" s="27"/>
    </row>
    <row r="51" spans="1:12" x14ac:dyDescent="0.3">
      <c r="A51" s="46"/>
      <c r="B51" s="47"/>
      <c r="C51" s="47"/>
      <c r="D51" s="47"/>
      <c r="E51" s="47"/>
      <c r="F51" s="47"/>
      <c r="G51" s="47"/>
      <c r="H51" s="47"/>
      <c r="I51" s="47"/>
      <c r="J51" s="47"/>
      <c r="K51" s="47"/>
      <c r="L51" s="48"/>
    </row>
    <row r="52" spans="1:12" ht="13.5" thickBot="1" x14ac:dyDescent="0.35">
      <c r="A52" s="49" t="s">
        <v>66</v>
      </c>
      <c r="B52" s="50"/>
      <c r="C52" s="51" t="s">
        <v>74</v>
      </c>
      <c r="D52" s="51" t="s">
        <v>116</v>
      </c>
      <c r="E52" s="51" t="s">
        <v>67</v>
      </c>
      <c r="F52" s="50"/>
      <c r="G52" s="50" t="s">
        <v>65</v>
      </c>
      <c r="H52" s="50"/>
      <c r="I52" s="50"/>
      <c r="J52" s="51" t="s">
        <v>68</v>
      </c>
      <c r="K52" s="51" t="s">
        <v>114</v>
      </c>
      <c r="L52" s="52"/>
    </row>
    <row r="53" spans="1:12" x14ac:dyDescent="0.3">
      <c r="A53" s="326" t="s">
        <v>172</v>
      </c>
      <c r="B53" s="327"/>
      <c r="C53" s="339">
        <f>T70</f>
        <v>2.4906407671232873E-3</v>
      </c>
      <c r="D53" s="340">
        <f t="shared" ref="D53:D59" si="0">C53*365</f>
        <v>0.90908387999999984</v>
      </c>
      <c r="E53" s="341">
        <f t="shared" ref="E53:E59" si="1">C53*1000/453.5/2000*365</f>
        <v>1.002297552370452E-3</v>
      </c>
      <c r="F53" s="50"/>
      <c r="G53" s="56" t="s">
        <v>200</v>
      </c>
      <c r="H53" s="50"/>
      <c r="I53" s="50"/>
      <c r="J53" s="69">
        <f>C70</f>
        <v>9.3235920852359193</v>
      </c>
      <c r="K53" s="70">
        <f>J53*365</f>
        <v>3403.1111111111104</v>
      </c>
      <c r="L53" s="52"/>
    </row>
    <row r="54" spans="1:12" ht="13.5" thickBot="1" x14ac:dyDescent="0.35">
      <c r="A54" s="331" t="s">
        <v>1477</v>
      </c>
      <c r="B54" s="332"/>
      <c r="C54" s="353">
        <f>O70</f>
        <v>102.08314399042921</v>
      </c>
      <c r="D54" s="353">
        <f>C54*365</f>
        <v>37260.347556506662</v>
      </c>
      <c r="E54" s="354">
        <f t="shared" si="1"/>
        <v>41.080868309268645</v>
      </c>
      <c r="F54" s="50"/>
      <c r="G54" s="56" t="s">
        <v>201</v>
      </c>
      <c r="H54" s="50"/>
      <c r="I54" s="50"/>
      <c r="J54" s="69">
        <f>D70</f>
        <v>419.56164383561639</v>
      </c>
      <c r="K54" s="70">
        <f>J54*365</f>
        <v>153139.99999999997</v>
      </c>
      <c r="L54" s="52"/>
    </row>
    <row r="55" spans="1:12" x14ac:dyDescent="0.3">
      <c r="A55" s="53" t="s">
        <v>22</v>
      </c>
      <c r="B55" s="50"/>
      <c r="C55" s="54">
        <f>P70</f>
        <v>0.6019439344474885</v>
      </c>
      <c r="D55" s="55">
        <f t="shared" si="0"/>
        <v>219.70953607333331</v>
      </c>
      <c r="E55" s="55">
        <f t="shared" si="1"/>
        <v>0.24223763624402789</v>
      </c>
      <c r="F55" s="50"/>
      <c r="G55" s="56" t="s">
        <v>320</v>
      </c>
      <c r="H55" s="50"/>
      <c r="I55" s="50"/>
      <c r="J55" s="183">
        <f>J53*0.218</f>
        <v>2.0325430745814304</v>
      </c>
      <c r="K55" s="184">
        <f>K53*0.218</f>
        <v>741.87822222222212</v>
      </c>
      <c r="L55" s="52"/>
    </row>
    <row r="56" spans="1:12" x14ac:dyDescent="0.3">
      <c r="A56" s="53" t="s">
        <v>100</v>
      </c>
      <c r="B56" s="50"/>
      <c r="C56" s="54">
        <f>Q70</f>
        <v>1.0648037954337898E-2</v>
      </c>
      <c r="D56" s="55">
        <f t="shared" si="0"/>
        <v>3.8865338533333325</v>
      </c>
      <c r="E56" s="55">
        <f t="shared" si="1"/>
        <v>4.2850428371922081E-3</v>
      </c>
      <c r="F56" s="50"/>
      <c r="G56" s="182" t="s">
        <v>386</v>
      </c>
      <c r="H56" s="50"/>
      <c r="I56" s="50"/>
      <c r="J56" s="50"/>
      <c r="K56" s="50"/>
      <c r="L56" s="52"/>
    </row>
    <row r="57" spans="1:12" x14ac:dyDescent="0.3">
      <c r="A57" s="53" t="s">
        <v>21</v>
      </c>
      <c r="B57" s="50"/>
      <c r="C57" s="54">
        <f>R70</f>
        <v>6.3010409680365293E-3</v>
      </c>
      <c r="D57" s="55">
        <f t="shared" si="0"/>
        <v>2.2998799533333334</v>
      </c>
      <c r="E57" s="55">
        <f t="shared" si="1"/>
        <v>2.5357000588019109E-3</v>
      </c>
      <c r="F57" s="50"/>
      <c r="G57" s="50"/>
      <c r="H57" s="50"/>
      <c r="I57" s="50"/>
      <c r="J57" s="50"/>
      <c r="K57" s="50"/>
      <c r="L57" s="52"/>
    </row>
    <row r="58" spans="1:12" ht="13.5" thickBot="1" x14ac:dyDescent="0.35">
      <c r="A58" s="53" t="s">
        <v>20</v>
      </c>
      <c r="B58" s="50"/>
      <c r="C58" s="54">
        <f>S70</f>
        <v>1.4993918885844748E-2</v>
      </c>
      <c r="D58" s="55">
        <f t="shared" si="0"/>
        <v>5.4727803933333332</v>
      </c>
      <c r="E58" s="55">
        <f t="shared" si="1"/>
        <v>6.0339364865858135E-3</v>
      </c>
      <c r="F58" s="50"/>
      <c r="G58" s="50"/>
      <c r="H58" s="50"/>
      <c r="I58" s="50"/>
      <c r="J58" s="50"/>
      <c r="K58" s="50"/>
      <c r="L58" s="52"/>
    </row>
    <row r="59" spans="1:12" ht="13.5" thickBot="1" x14ac:dyDescent="0.35">
      <c r="A59" s="59" t="s">
        <v>62</v>
      </c>
      <c r="B59" s="50"/>
      <c r="C59" s="60">
        <f>B70</f>
        <v>0.63388693225570769</v>
      </c>
      <c r="D59" s="61">
        <f t="shared" si="0"/>
        <v>231.36873027333331</v>
      </c>
      <c r="E59" s="60">
        <f t="shared" si="1"/>
        <v>0.25509231562660784</v>
      </c>
      <c r="F59" s="50"/>
      <c r="G59" s="50"/>
      <c r="H59" s="50" t="s">
        <v>73</v>
      </c>
      <c r="I59" s="50"/>
      <c r="J59" s="50"/>
      <c r="K59" s="89">
        <f>E70</f>
        <v>231368.73027333332</v>
      </c>
      <c r="L59" s="52"/>
    </row>
    <row r="60" spans="1:12" ht="13.5" thickBot="1" x14ac:dyDescent="0.35">
      <c r="A60" s="62" t="s">
        <v>75</v>
      </c>
      <c r="B60" s="63"/>
      <c r="C60" s="63"/>
      <c r="D60" s="63"/>
      <c r="E60" s="63"/>
      <c r="F60" s="63"/>
      <c r="G60" s="64" t="s">
        <v>167</v>
      </c>
      <c r="H60" s="64"/>
      <c r="I60" s="63"/>
      <c r="J60" s="63"/>
      <c r="K60" s="63"/>
      <c r="L60" s="65"/>
    </row>
    <row r="67" spans="1:80" x14ac:dyDescent="0.3">
      <c r="AJ67" s="159" t="str">
        <f t="shared" ref="AJ67:BM67" si="2">"Rates "&amp;Funding_Year</f>
        <v>Rates 2030</v>
      </c>
      <c r="AK67" s="159" t="str">
        <f t="shared" si="2"/>
        <v>Rates 2030</v>
      </c>
      <c r="AL67" s="159" t="str">
        <f t="shared" si="2"/>
        <v>Rates 2030</v>
      </c>
      <c r="AM67" s="159" t="str">
        <f t="shared" si="2"/>
        <v>Rates 2030</v>
      </c>
      <c r="AN67" s="159" t="str">
        <f t="shared" si="2"/>
        <v>Rates 2030</v>
      </c>
      <c r="AO67" s="159" t="str">
        <f t="shared" si="2"/>
        <v>Rates 2030</v>
      </c>
      <c r="AP67" s="167" t="str">
        <f t="shared" si="2"/>
        <v>Rates 2030</v>
      </c>
      <c r="AQ67" s="167" t="str">
        <f t="shared" si="2"/>
        <v>Rates 2030</v>
      </c>
      <c r="AR67" s="167" t="str">
        <f t="shared" si="2"/>
        <v>Rates 2030</v>
      </c>
      <c r="AS67" s="167" t="str">
        <f t="shared" si="2"/>
        <v>Rates 2030</v>
      </c>
      <c r="AT67" s="167" t="str">
        <f t="shared" si="2"/>
        <v>Rates 2030</v>
      </c>
      <c r="AU67" s="167" t="str">
        <f t="shared" si="2"/>
        <v>Rates 2030</v>
      </c>
      <c r="AV67" s="161" t="str">
        <f t="shared" si="2"/>
        <v>Rates 2030</v>
      </c>
      <c r="AW67" s="161" t="str">
        <f t="shared" si="2"/>
        <v>Rates 2030</v>
      </c>
      <c r="AX67" s="161" t="str">
        <f t="shared" si="2"/>
        <v>Rates 2030</v>
      </c>
      <c r="AY67" s="161" t="str">
        <f t="shared" si="2"/>
        <v>Rates 2030</v>
      </c>
      <c r="AZ67" s="161" t="str">
        <f t="shared" si="2"/>
        <v>Rates 2030</v>
      </c>
      <c r="BA67" s="161" t="str">
        <f t="shared" si="2"/>
        <v>Rates 2030</v>
      </c>
      <c r="BB67" s="163" t="str">
        <f t="shared" si="2"/>
        <v>Rates 2030</v>
      </c>
      <c r="BC67" s="163" t="str">
        <f t="shared" si="2"/>
        <v>Rates 2030</v>
      </c>
      <c r="BD67" s="163" t="str">
        <f t="shared" si="2"/>
        <v>Rates 2030</v>
      </c>
      <c r="BE67" s="163" t="str">
        <f t="shared" si="2"/>
        <v>Rates 2030</v>
      </c>
      <c r="BF67" s="163" t="str">
        <f t="shared" si="2"/>
        <v>Rates 2030</v>
      </c>
      <c r="BG67" s="163" t="str">
        <f t="shared" si="2"/>
        <v>Rates 2030</v>
      </c>
      <c r="BH67" s="165" t="str">
        <f t="shared" si="2"/>
        <v>Rates 2030</v>
      </c>
      <c r="BI67" s="165" t="str">
        <f t="shared" si="2"/>
        <v>Rates 2030</v>
      </c>
      <c r="BJ67" s="165" t="str">
        <f t="shared" si="2"/>
        <v>Rates 2030</v>
      </c>
      <c r="BK67" s="165" t="str">
        <f t="shared" si="2"/>
        <v>Rates 2030</v>
      </c>
      <c r="BL67" s="165" t="str">
        <f t="shared" si="2"/>
        <v>Rates 2030</v>
      </c>
      <c r="BM67" s="165" t="str">
        <f t="shared" si="2"/>
        <v>Rates 2030</v>
      </c>
    </row>
    <row r="68" spans="1:80" x14ac:dyDescent="0.3">
      <c r="AI68" s="176" t="s">
        <v>279</v>
      </c>
      <c r="AJ68" s="176">
        <v>90</v>
      </c>
      <c r="AK68">
        <v>2</v>
      </c>
      <c r="AL68">
        <v>3</v>
      </c>
      <c r="AM68">
        <v>87</v>
      </c>
      <c r="AN68">
        <v>100</v>
      </c>
      <c r="AO68">
        <v>110</v>
      </c>
      <c r="AP68">
        <v>90</v>
      </c>
      <c r="AQ68">
        <v>2</v>
      </c>
      <c r="AR68">
        <v>3</v>
      </c>
      <c r="AS68">
        <v>87</v>
      </c>
      <c r="AT68">
        <v>100</v>
      </c>
      <c r="AU68">
        <v>110</v>
      </c>
      <c r="AV68">
        <v>90</v>
      </c>
      <c r="AW68">
        <v>2</v>
      </c>
      <c r="AX68">
        <v>3</v>
      </c>
      <c r="AY68">
        <v>87</v>
      </c>
      <c r="AZ68">
        <v>100</v>
      </c>
      <c r="BA68">
        <v>110</v>
      </c>
      <c r="BB68">
        <v>90</v>
      </c>
      <c r="BC68">
        <v>2</v>
      </c>
      <c r="BD68">
        <v>3</v>
      </c>
      <c r="BE68">
        <v>87</v>
      </c>
      <c r="BF68">
        <v>100</v>
      </c>
      <c r="BG68">
        <v>110</v>
      </c>
      <c r="BH68">
        <v>90</v>
      </c>
      <c r="BI68">
        <v>2</v>
      </c>
      <c r="BJ68">
        <v>3</v>
      </c>
      <c r="BK68">
        <v>87</v>
      </c>
      <c r="BL68">
        <v>100</v>
      </c>
      <c r="BM68">
        <v>110</v>
      </c>
    </row>
    <row r="69" spans="1:80" ht="39" x14ac:dyDescent="0.3">
      <c r="A69" s="8" t="s">
        <v>78</v>
      </c>
      <c r="B69" s="13" t="s">
        <v>104</v>
      </c>
      <c r="C69" s="13" t="s">
        <v>105</v>
      </c>
      <c r="D69" s="14" t="s">
        <v>79</v>
      </c>
      <c r="E69" s="13" t="s">
        <v>72</v>
      </c>
      <c r="F69" s="17" t="s">
        <v>426</v>
      </c>
      <c r="G69" s="17" t="s">
        <v>427</v>
      </c>
      <c r="H69" s="17" t="s">
        <v>428</v>
      </c>
      <c r="I69" s="17" t="s">
        <v>220</v>
      </c>
      <c r="J69" s="17" t="s">
        <v>118</v>
      </c>
      <c r="K69" s="17" t="s">
        <v>122</v>
      </c>
      <c r="L69" s="17" t="s">
        <v>119</v>
      </c>
      <c r="M69" s="17" t="s">
        <v>123</v>
      </c>
      <c r="N69" s="17" t="s">
        <v>121</v>
      </c>
      <c r="O69" s="13" t="s">
        <v>1477</v>
      </c>
      <c r="P69" s="13" t="s">
        <v>22</v>
      </c>
      <c r="Q69" s="13" t="s">
        <v>203</v>
      </c>
      <c r="R69" s="13" t="s">
        <v>21</v>
      </c>
      <c r="S69" s="13" t="s">
        <v>20</v>
      </c>
      <c r="T69" s="13" t="s">
        <v>172</v>
      </c>
      <c r="U69" s="15" t="s">
        <v>23</v>
      </c>
      <c r="V69" s="9" t="s">
        <v>8</v>
      </c>
      <c r="W69" s="9" t="s">
        <v>9</v>
      </c>
      <c r="X69" s="9" t="s">
        <v>10</v>
      </c>
      <c r="Y69" s="9" t="s">
        <v>11</v>
      </c>
      <c r="Z69" s="9" t="s">
        <v>12</v>
      </c>
      <c r="AA69" s="9" t="s">
        <v>13</v>
      </c>
      <c r="AB69" s="9" t="s">
        <v>14</v>
      </c>
      <c r="AC69" s="9" t="s">
        <v>15</v>
      </c>
      <c r="AD69" s="9" t="s">
        <v>16</v>
      </c>
      <c r="AE69" s="9" t="s">
        <v>85</v>
      </c>
      <c r="AF69" s="9" t="s">
        <v>17</v>
      </c>
      <c r="AG69" s="9" t="s">
        <v>18</v>
      </c>
      <c r="AH69" s="9" t="s">
        <v>19</v>
      </c>
      <c r="AI69" s="90" t="s">
        <v>117</v>
      </c>
      <c r="AJ69" s="85" t="s">
        <v>1478</v>
      </c>
      <c r="AK69" s="85" t="s">
        <v>109</v>
      </c>
      <c r="AL69" s="85" t="s">
        <v>108</v>
      </c>
      <c r="AM69" s="85" t="s">
        <v>107</v>
      </c>
      <c r="AN69" s="85" t="s">
        <v>106</v>
      </c>
      <c r="AO69" s="85" t="s">
        <v>195</v>
      </c>
      <c r="AP69" s="87" t="s">
        <v>1479</v>
      </c>
      <c r="AQ69" s="87" t="s">
        <v>113</v>
      </c>
      <c r="AR69" s="87" t="s">
        <v>112</v>
      </c>
      <c r="AS69" s="87" t="s">
        <v>111</v>
      </c>
      <c r="AT69" s="87" t="s">
        <v>110</v>
      </c>
      <c r="AU69" s="87" t="s">
        <v>196</v>
      </c>
      <c r="AV69" s="86" t="s">
        <v>1480</v>
      </c>
      <c r="AW69" s="86" t="s">
        <v>183</v>
      </c>
      <c r="AX69" s="86" t="s">
        <v>184</v>
      </c>
      <c r="AY69" s="86" t="s">
        <v>185</v>
      </c>
      <c r="AZ69" s="86" t="s">
        <v>186</v>
      </c>
      <c r="BA69" s="86" t="s">
        <v>197</v>
      </c>
      <c r="BB69" s="88" t="s">
        <v>1481</v>
      </c>
      <c r="BC69" s="88" t="s">
        <v>187</v>
      </c>
      <c r="BD69" s="88" t="s">
        <v>188</v>
      </c>
      <c r="BE69" s="88" t="s">
        <v>189</v>
      </c>
      <c r="BF69" s="88" t="s">
        <v>190</v>
      </c>
      <c r="BG69" s="88" t="s">
        <v>198</v>
      </c>
      <c r="BH69" s="94" t="s">
        <v>1482</v>
      </c>
      <c r="BI69" s="94" t="s">
        <v>191</v>
      </c>
      <c r="BJ69" s="94" t="s">
        <v>192</v>
      </c>
      <c r="BK69" s="94" t="s">
        <v>193</v>
      </c>
      <c r="BL69" s="94" t="s">
        <v>194</v>
      </c>
      <c r="BM69" s="94" t="s">
        <v>199</v>
      </c>
      <c r="BN69" s="22" t="s">
        <v>0</v>
      </c>
      <c r="BO69" s="8" t="s">
        <v>76</v>
      </c>
      <c r="BP69" s="9" t="s">
        <v>1</v>
      </c>
      <c r="BQ69" s="9" t="s">
        <v>2</v>
      </c>
      <c r="BR69" s="8" t="s">
        <v>64</v>
      </c>
      <c r="BS69" s="9" t="s">
        <v>3</v>
      </c>
      <c r="BT69" s="8" t="s">
        <v>40</v>
      </c>
      <c r="BU69" s="8" t="s">
        <v>41</v>
      </c>
      <c r="BV69" s="8" t="s">
        <v>42</v>
      </c>
      <c r="BW69" s="11" t="s">
        <v>4</v>
      </c>
      <c r="BX69" s="9" t="s">
        <v>5</v>
      </c>
      <c r="BY69" s="9" t="s">
        <v>6</v>
      </c>
      <c r="BZ69" s="9" t="s">
        <v>7</v>
      </c>
      <c r="CA69" s="9" t="s">
        <v>39</v>
      </c>
      <c r="CB69" s="185" t="s">
        <v>319</v>
      </c>
    </row>
    <row r="70" spans="1:80" ht="65" x14ac:dyDescent="0.3">
      <c r="A70" s="4" t="str">
        <f>C20</f>
        <v>Your Agency - Vanpool Management-SL</v>
      </c>
      <c r="B70" s="16">
        <f>SUM(P70:S70)</f>
        <v>0.63388693225570769</v>
      </c>
      <c r="C70" s="16">
        <f>(K36/45)*(V70/365)</f>
        <v>9.3235920852359193</v>
      </c>
      <c r="D70" s="95">
        <f>K70*(V70/365)</f>
        <v>419.56164383561639</v>
      </c>
      <c r="E70" s="5">
        <f>U70*(B70*365)/(MAX(F70,H70)/1000)</f>
        <v>231368.73027333332</v>
      </c>
      <c r="F70" s="96">
        <f>E41</f>
        <v>0.93230000000000002</v>
      </c>
      <c r="G70" s="96">
        <f>E39</f>
        <v>1</v>
      </c>
      <c r="H70" s="96">
        <f>MAX(E39,J47)</f>
        <v>1</v>
      </c>
      <c r="I70" s="104">
        <f>(0.2)*2*K27*(K30-1)/E30</f>
        <v>2.5333333333333337</v>
      </c>
      <c r="J70" s="97">
        <v>0</v>
      </c>
      <c r="K70" s="84">
        <f>K36</f>
        <v>612.55999999999995</v>
      </c>
      <c r="L70" s="98">
        <v>0</v>
      </c>
      <c r="M70" s="99">
        <v>1</v>
      </c>
      <c r="N70" s="100" t="str">
        <f>E33</f>
        <v>LD</v>
      </c>
      <c r="O70" s="7">
        <f t="shared" ref="O70:T70" si="3">($I$70*AV70*$M$70 + $J$70*BH70 + $K$70*BB70 - $L$70*(AP70)) * ($V$70/365)/1000</f>
        <v>102.08314399042921</v>
      </c>
      <c r="P70" s="7">
        <f t="shared" si="3"/>
        <v>0.6019439344474885</v>
      </c>
      <c r="Q70" s="7">
        <f t="shared" si="3"/>
        <v>1.0648037954337898E-2</v>
      </c>
      <c r="R70" s="7">
        <f t="shared" si="3"/>
        <v>6.3010409680365293E-3</v>
      </c>
      <c r="S70" s="7">
        <f t="shared" si="3"/>
        <v>1.4993918885844748E-2</v>
      </c>
      <c r="T70" s="7">
        <f t="shared" si="3"/>
        <v>2.4906407671232873E-3</v>
      </c>
      <c r="U70" s="6">
        <f>E36</f>
        <v>1</v>
      </c>
      <c r="V70" s="6">
        <f>E27</f>
        <v>250</v>
      </c>
      <c r="W70" s="6"/>
      <c r="X70" s="6">
        <f>K33</f>
        <v>40.299999999999997</v>
      </c>
      <c r="Y70" s="6">
        <f>E30</f>
        <v>1.2</v>
      </c>
      <c r="Z70" s="6">
        <f>K27</f>
        <v>1</v>
      </c>
      <c r="AA70" s="6"/>
      <c r="AB70" s="6"/>
      <c r="AC70" s="6"/>
      <c r="AD70" s="6"/>
      <c r="AE70" s="6"/>
      <c r="AF70" s="6"/>
      <c r="AG70" s="6"/>
      <c r="AH70" s="6"/>
      <c r="AI70" s="24" t="s">
        <v>101</v>
      </c>
      <c r="AJ70" s="91">
        <f>VLOOKUP($I$16&amp;"_"&amp;$I$18&amp;"_"&amp;AJ68&amp;"_42",_veh_start_run_rate!$A$5:$Q$589,13,FALSE)</f>
        <v>97.882019</v>
      </c>
      <c r="AK70" s="91">
        <f>VLOOKUP($I$16&amp;"_"&amp;$I$18&amp;"_"&amp;AK68&amp;"_42",_veh_start_run_rate!$A$5:$Q$589,13,FALSE)</f>
        <v>4.0189779999999997</v>
      </c>
      <c r="AL70" s="91">
        <f>VLOOKUP($I$16&amp;"_"&amp;$I$18&amp;"_"&amp;AL68&amp;"_42",_veh_start_run_rate!$A$5:$Q$589,13,FALSE)</f>
        <v>0.99613399999999996</v>
      </c>
      <c r="AM70" s="91">
        <f>VLOOKUP($I$16&amp;"_"&amp;$I$18&amp;"_"&amp;AM68&amp;"_42",_veh_start_run_rate!$A$5:$Q$589,13,FALSE)</f>
        <v>0.82000099999999998</v>
      </c>
      <c r="AN70" s="91">
        <f>VLOOKUP($I$16&amp;"_"&amp;$I$18&amp;"_"&amp;AN68&amp;"_42",_veh_start_run_rate!$A$5:$Q$589,13,FALSE)</f>
        <v>5.1526000000000002E-2</v>
      </c>
      <c r="AO70" s="91">
        <f>VLOOKUP($I$16&amp;"_"&amp;$I$18&amp;"_"&amp;AO68&amp;"_42",_veh_start_run_rate!$A$5:$Q$589,13,FALSE)</f>
        <v>4.5638999999999999E-2</v>
      </c>
      <c r="AP70" s="91">
        <f>VLOOKUP($I$16&amp;"_"&amp;$I$18&amp;"_"&amp;AP68&amp;"_42",_veh_start_run_rate!$A$5:$Q$589,12,FALSE)</f>
        <v>1532.111206</v>
      </c>
      <c r="AQ70" s="91">
        <f>VLOOKUP($I$16&amp;"_"&amp;$I$18&amp;"_"&amp;AQ68&amp;"_42",_veh_start_run_rate!$A$5:$Q$589,12,FALSE)</f>
        <v>8.1026939999999996</v>
      </c>
      <c r="AR70" s="91">
        <f>VLOOKUP($I$16&amp;"_"&amp;$I$18&amp;"_"&amp;AR68&amp;"_42",_veh_start_run_rate!$A$5:$Q$589,12,FALSE)</f>
        <v>2.7491699999999999</v>
      </c>
      <c r="AS70" s="91">
        <f>VLOOKUP($I$16&amp;"_"&amp;$I$18&amp;"_"&amp;AS68&amp;"_42",_veh_start_run_rate!$A$5:$Q$589,12,FALSE)</f>
        <v>0.13791600000000001</v>
      </c>
      <c r="AT70" s="91">
        <f>VLOOKUP($I$16&amp;"_"&amp;$I$18&amp;"_100_42",_veh_start_run_rate!$A$5:$Q$589,12,FALSE) + VLOOKUP($I$16&amp;"_"&amp;$I$18&amp;"_106_42",_veh_start_run_rate!$A$5:$Q$589,12,FALSE) + VLOOKUP($I$16&amp;"_"&amp;$I$18&amp;"_107_42",_veh_start_run_rate!$A$5:$Q$589,12,FALSE)</f>
        <v>0.12153800000000001</v>
      </c>
      <c r="AU70" s="91">
        <f>VLOOKUP($I$16&amp;"_"&amp;$I$18&amp;"_110_42",_veh_start_run_rate!$A$5:$Q$589,12,FALSE) + VLOOKUP($I$16&amp;"_"&amp;$I$18&amp;"_116_42",_veh_start_run_rate!$A$5:$Q$589,12,FALSE) + VLOOKUP($I$16&amp;"_"&amp;$I$18&amp;"_117_42",_veh_start_run_rate!$A$5:$Q$589,12,FALSE)</f>
        <v>2.8216999999999999E-2</v>
      </c>
      <c r="AV70" s="92">
        <f>VLOOKUP($I$16&amp;"_"&amp;$I$18&amp;"_"&amp;AV68&amp;"_21",_veh_start_run_rate!$A$5:$Q$589,13,FALSE)</f>
        <v>204.24281300000001</v>
      </c>
      <c r="AW70" s="92">
        <f>VLOOKUP($I$16&amp;"_"&amp;$I$18&amp;"_"&amp;AW68&amp;"_21",_veh_start_run_rate!$A$5:$Q$589,13,FALSE)</f>
        <v>11.983909000000001</v>
      </c>
      <c r="AX70" s="92">
        <f>VLOOKUP($I$16&amp;"_"&amp;$I$18&amp;"_"&amp;AX68&amp;"_21",_veh_start_run_rate!$A$5:$Q$589,13,FALSE)</f>
        <v>0.41733700000000001</v>
      </c>
      <c r="AY70" s="92">
        <f>VLOOKUP($I$16&amp;"_"&amp;$I$18&amp;"_"&amp;AY68&amp;"_21",_veh_start_run_rate!$A$5:$Q$589,13,FALSE)</f>
        <v>1.3964319999999999</v>
      </c>
      <c r="AZ70" s="92">
        <f>VLOOKUP($I$16&amp;"_"&amp;$I$18&amp;"_"&amp;AZ68&amp;"_21",_veh_start_run_rate!$A$5:$Q$589,13,FALSE)</f>
        <v>7.0873000000000005E-2</v>
      </c>
      <c r="BA70" s="92">
        <f>VLOOKUP($I$16&amp;"_"&amp;$I$18&amp;"_"&amp;BA68&amp;"_21",_veh_start_run_rate!$A$5:$Q$589,13,FALSE)</f>
        <v>6.2697000000000003E-2</v>
      </c>
      <c r="BB70" s="92">
        <f>VLOOKUP($I$16&amp;"_"&amp;$I$18&amp;"_"&amp;BB68&amp;"_21",_veh_start_run_rate!$A$5:$Q$589,12,FALSE)</f>
        <v>242.464371</v>
      </c>
      <c r="BC70" s="92">
        <f>VLOOKUP($I$16&amp;"_"&amp;$I$18&amp;"_"&amp;BC68&amp;"_21",_veh_start_run_rate!$A$5:$Q$589,12,FALSE)</f>
        <v>1.3851359999999999</v>
      </c>
      <c r="BD70" s="92">
        <f>VLOOKUP($I$16&amp;"_"&amp;$I$18&amp;"_"&amp;BD68&amp;"_21",_veh_start_run_rate!$A$5:$Q$589,12,FALSE)</f>
        <v>2.3653E-2</v>
      </c>
      <c r="BE70" s="92">
        <f>VLOOKUP($I$16&amp;"_"&amp;$I$18&amp;"_"&amp;BE68&amp;"_21",_veh_start_run_rate!$A$5:$Q$589,12,FALSE)</f>
        <v>9.2429999999999995E-3</v>
      </c>
      <c r="BF70" s="92">
        <f>VLOOKUP($I$16&amp;"_"&amp;$I$18&amp;"_100_21",_veh_start_run_rate!$A$5:$Q$589,12,FALSE) + VLOOKUP($I$16&amp;"_"&amp;$I$18&amp;"_106_21",_veh_start_run_rate!$A$5:$Q$589,12,FALSE) + VLOOKUP($I$16&amp;"_"&amp;$I$18&amp;"_107_21",_veh_start_run_rate!$A$5:$Q$589,12,FALSE)</f>
        <v>3.5444000000000003E-2</v>
      </c>
      <c r="BG70" s="92">
        <f>VLOOKUP($I$16&amp;"_"&amp;$I$18&amp;"_110_21",_veh_start_run_rate!$A$5:$Q$589,12,FALSE) + VLOOKUP($I$16&amp;"_"&amp;$I$18&amp;"_116_21",_veh_start_run_rate!$A$5:$Q$589,12,FALSE) + VLOOKUP($I$16&amp;"_"&amp;$I$18&amp;"_117_21",_veh_start_run_rate!$A$5:$Q$589,12,FALSE)</f>
        <v>5.6769999999999998E-3</v>
      </c>
      <c r="BH70" s="93">
        <f>VLOOKUP("SL_"&amp;$I$18&amp;"_art_"&amp;BH68&amp;"_ALL",Vehicle_Idle_Rates!$A$7:$AQ$12,5,FALSE)</f>
        <v>2933.7045292537518</v>
      </c>
      <c r="BI70" s="93">
        <f>VLOOKUP("SL_"&amp;$I$18&amp;"_art_"&amp;BI68&amp;"_ALL",Vehicle_Idle_Rates!$A$7:$AQ$12,5,FALSE)</f>
        <v>3.5494139205738633</v>
      </c>
      <c r="BJ70" s="93">
        <f>VLOOKUP("SL_"&amp;$I$18&amp;"_art_"&amp;BJ68&amp;"_ALL",Vehicle_Idle_Rates!$A$7:$AQ$12,5,FALSE)</f>
        <v>3.8904138347642112</v>
      </c>
      <c r="BK70" s="93">
        <f>VLOOKUP("SL_"&amp;$I$18&amp;"_art_"&amp;BK68&amp;"_ALL",Vehicle_Idle_Rates!$A$7:$AQ$12,5,FALSE)</f>
        <v>0.8358270875299364</v>
      </c>
      <c r="BL70" s="93">
        <f>VLOOKUP("SL_"&amp;$I$18&amp;"_art_"&amp;BL68&amp;"_ALL",Vehicle_Idle_Rates!$A$7:$AQ$12,5,FALSE)</f>
        <v>0.12081251265653382</v>
      </c>
      <c r="BM70" s="93">
        <f>VLOOKUP("SL_"&amp;$I$18&amp;"_art_"&amp;BM68&amp;"_ALL",Vehicle_Idle_Rates!$A$7:$AQ$12,5,FALSE)</f>
        <v>0.11070401751369743</v>
      </c>
      <c r="BN70" s="23" t="str">
        <f>T(I16)</f>
        <v>SL</v>
      </c>
      <c r="BO70" s="4" t="str">
        <f>I20</f>
        <v>Salt Lake</v>
      </c>
      <c r="BP70" s="4">
        <f>I18</f>
        <v>2030</v>
      </c>
      <c r="BQ70" s="4" t="str">
        <f>C14</f>
        <v>Vanpool Management</v>
      </c>
      <c r="BR70" s="4" t="s">
        <v>24</v>
      </c>
      <c r="BS70" s="4" t="str">
        <f>C7</f>
        <v>Your Agency</v>
      </c>
      <c r="BT70" s="4">
        <f>D16</f>
        <v>0</v>
      </c>
      <c r="BU70" s="4">
        <f>C17</f>
        <v>0</v>
      </c>
      <c r="BV70" s="4">
        <f>C18</f>
        <v>0</v>
      </c>
      <c r="BW70" s="12" t="str">
        <f>C22</f>
        <v xml:space="preserve">Please enter here a brief description of this project, including the basic cost elements that comprise the total shown below (right-of-way, materials, pavement quantities, equipment costs, labor costs, etc.), assumptions made in estimating emission reductions and the justification for those assumptions, and any other relevant supporting information.  </v>
      </c>
      <c r="BX70" s="4" t="str">
        <f>C9</f>
        <v>Your Name</v>
      </c>
      <c r="BY70" s="4" t="str">
        <f>I7</f>
        <v>801-123-4567</v>
      </c>
      <c r="BZ70" s="4" t="str">
        <f>I9</f>
        <v>youre-mail@email.com</v>
      </c>
      <c r="CA70" s="4" t="str">
        <f>I14</f>
        <v>City of Project Location</v>
      </c>
      <c r="CB70" s="186">
        <f>J55</f>
        <v>2.0325430745814304</v>
      </c>
    </row>
    <row r="72" spans="1:80" ht="12.65" customHeight="1" x14ac:dyDescent="0.3">
      <c r="G72" s="476" t="s">
        <v>221</v>
      </c>
      <c r="H72" s="476"/>
      <c r="I72" s="476"/>
      <c r="M72" s="105"/>
      <c r="N72" s="105"/>
      <c r="O72" s="105"/>
      <c r="P72" s="105"/>
      <c r="Q72" s="105"/>
    </row>
    <row r="73" spans="1:80" x14ac:dyDescent="0.3">
      <c r="G73" s="476"/>
      <c r="H73" s="476"/>
      <c r="I73" s="476"/>
      <c r="AF73" s="176" t="s">
        <v>280</v>
      </c>
      <c r="AG73" s="174">
        <v>10.423997359583334</v>
      </c>
      <c r="AH73" s="174">
        <v>2.3879113460208334E-2</v>
      </c>
      <c r="AI73" s="174">
        <v>0.7695398683333331</v>
      </c>
      <c r="AJ73" s="174">
        <v>9.7411719000000015E-3</v>
      </c>
      <c r="AK73" s="174">
        <v>8.8541110125000006E-3</v>
      </c>
      <c r="AL73" s="174">
        <v>2.0185086260070713</v>
      </c>
      <c r="AM73" s="174">
        <v>3.523431922916997</v>
      </c>
      <c r="AN73" s="174">
        <v>0.25907441356131566</v>
      </c>
      <c r="AO73" s="174">
        <v>0.27791903573881749</v>
      </c>
      <c r="AP73" s="174">
        <v>0.15583077559689132</v>
      </c>
      <c r="AQ73" s="174">
        <v>18.437781144166667</v>
      </c>
      <c r="AR73" s="174">
        <v>0.72171639990416658</v>
      </c>
      <c r="AS73" s="174">
        <v>2.107534733333333</v>
      </c>
      <c r="AT73" s="174">
        <v>6.7528515749999976E-2</v>
      </c>
      <c r="AU73" s="174">
        <v>5.9739063041666658E-2</v>
      </c>
      <c r="AV73" s="174">
        <v>1.8650840464812819</v>
      </c>
      <c r="AW73" s="174">
        <v>9.4846365298523874E-2</v>
      </c>
      <c r="AX73" s="174">
        <v>1.4641783715626588E-2</v>
      </c>
      <c r="AY73" s="174">
        <v>5.3572932128439124E-2</v>
      </c>
      <c r="AZ73" s="174">
        <v>1.2992335377803024E-2</v>
      </c>
      <c r="BA73" s="174">
        <v>6.7487142895833321</v>
      </c>
      <c r="BB73" s="174">
        <v>1.5875958536666666</v>
      </c>
      <c r="BC73" s="174">
        <v>0.25829854000000008</v>
      </c>
      <c r="BD73" s="174">
        <v>0.55214606666666666</v>
      </c>
      <c r="BE73" s="174">
        <v>0.13451628249999997</v>
      </c>
    </row>
    <row r="74" spans="1:80" x14ac:dyDescent="0.3">
      <c r="G74" s="476"/>
      <c r="H74" s="476"/>
      <c r="I74" s="476"/>
      <c r="M74" s="105"/>
      <c r="N74" s="105"/>
      <c r="O74" s="105"/>
      <c r="P74" s="105"/>
      <c r="Q74" s="105"/>
    </row>
    <row r="75" spans="1:80" x14ac:dyDescent="0.3">
      <c r="G75" s="476"/>
      <c r="H75" s="476"/>
      <c r="I75" s="476"/>
    </row>
    <row r="76" spans="1:80" x14ac:dyDescent="0.3">
      <c r="G76" s="476"/>
      <c r="H76" s="476"/>
      <c r="I76" s="476"/>
    </row>
    <row r="77" spans="1:80" x14ac:dyDescent="0.3">
      <c r="G77" s="476"/>
      <c r="H77" s="476"/>
      <c r="I77" s="476"/>
    </row>
    <row r="78" spans="1:80" x14ac:dyDescent="0.3">
      <c r="G78" s="476"/>
      <c r="H78" s="476"/>
      <c r="I78" s="476"/>
    </row>
    <row r="79" spans="1:80" x14ac:dyDescent="0.3">
      <c r="G79" s="476"/>
      <c r="H79" s="476"/>
      <c r="I79" s="476"/>
    </row>
    <row r="80" spans="1:80" x14ac:dyDescent="0.3">
      <c r="G80" s="476"/>
      <c r="H80" s="476"/>
      <c r="I80" s="476"/>
    </row>
  </sheetData>
  <sheetProtection algorithmName="SHA-512" hashValue="/TFGB9Rj01uWdBXRWvT6FAI2BQjDqh6VvLObOGZTcgyjsgGdLrJnT9kP2bfRzNM/Wy4iGkyfPVINywDa1FMw4w==" saltValue="k+9Jj+rjmV2VKl28PjbnaQ==" spinCount="100000" sheet="1" selectLockedCells="1"/>
  <mergeCells count="24">
    <mergeCell ref="C9:E9"/>
    <mergeCell ref="I9:K9"/>
    <mergeCell ref="C14:E14"/>
    <mergeCell ref="I14:K14"/>
    <mergeCell ref="C20:E20"/>
    <mergeCell ref="I20:K20"/>
    <mergeCell ref="A1:L1"/>
    <mergeCell ref="A2:L2"/>
    <mergeCell ref="A4:L4"/>
    <mergeCell ref="D3:I3"/>
    <mergeCell ref="C7:E7"/>
    <mergeCell ref="I7:K7"/>
    <mergeCell ref="N16:V23"/>
    <mergeCell ref="G72:I80"/>
    <mergeCell ref="A22:B22"/>
    <mergeCell ref="C22:K22"/>
    <mergeCell ref="E41:F41"/>
    <mergeCell ref="D25:K25"/>
    <mergeCell ref="J41:K41"/>
    <mergeCell ref="E39:F39"/>
    <mergeCell ref="A44:I45"/>
    <mergeCell ref="A47:F48"/>
    <mergeCell ref="G47:I47"/>
    <mergeCell ref="J47:K47"/>
  </mergeCells>
  <phoneticPr fontId="12" type="noConversion"/>
  <dataValidations count="9">
    <dataValidation type="decimal" operator="lessThanOrEqual" allowBlank="1" showInputMessage="1" showErrorMessage="1" errorTitle="Warning:" error="Maximum van occupancy is 16 including the driver." sqref="K30" xr:uid="{00000000-0002-0000-0F00-000000000000}">
      <formula1>16</formula1>
    </dataValidation>
    <dataValidation type="list" allowBlank="1" showInputMessage="1" showErrorMessage="1" sqref="E33" xr:uid="{00000000-0002-0000-0F00-000002000000}">
      <formula1>"ALL,LD"</formula1>
    </dataValidation>
    <dataValidation type="decimal" operator="lessThanOrEqual" allowBlank="1" showInputMessage="1" showErrorMessage="1" errorTitle="Warning:" error="Bicycle trip length should be less than 10 miles." sqref="K57:K58" xr:uid="{00000000-0002-0000-0F00-000003000000}">
      <formula1>10</formula1>
    </dataValidation>
    <dataValidation type="whole" operator="lessThan" allowBlank="1" showErrorMessage="1" error="The number of days in a year may not exceed 365.  The number of annual working days is typically 250." sqref="E27" xr:uid="{00000000-0002-0000-0F00-000004000000}">
      <formula1>366</formula1>
    </dataValidation>
    <dataValidation type="list" showInputMessage="1" showErrorMessage="1" error="Cell may not be left blank." sqref="I16" xr:uid="{00000000-0002-0000-0F00-000005000000}">
      <formula1>"BE,DA,SL,TO,WE"</formula1>
    </dataValidation>
    <dataValidation type="whole" operator="greaterThan" allowBlank="1" showInputMessage="1" showErrorMessage="1" error="Enter a whole number only - no text." sqref="E36" xr:uid="{00000000-0002-0000-0F00-000006000000}">
      <formula1>0</formula1>
    </dataValidation>
    <dataValidation type="textLength" operator="lessThan" allowBlank="1" showErrorMessage="1" promptTitle="Error" prompt="Please limit description to 500 characters." sqref="C22:K22" xr:uid="{4E39DCE2-2070-406D-8223-565D3670E669}">
      <formula1>2000</formula1>
    </dataValidation>
    <dataValidation type="list" allowBlank="1" showInputMessage="1" showErrorMessage="1" sqref="K44" xr:uid="{A0FC2F0E-641F-46E1-A418-A697FCDD7B34}">
      <formula1>"No, Yes"</formula1>
    </dataValidation>
    <dataValidation type="whole" operator="lessThan" allowBlank="1" showInputMessage="1" showErrorMessage="1" sqref="J53:J54" xr:uid="{00000000-0002-0000-0F00-000001000000}">
      <formula1>366</formula1>
    </dataValidation>
  </dataValidations>
  <hyperlinks>
    <hyperlink ref="I9" r:id="rId1" display="kip@wfrc.org" xr:uid="{00000000-0004-0000-0F00-000000000000}"/>
  </hyperlinks>
  <pageMargins left="0.75" right="0.75" top="1" bottom="1" header="0.5" footer="0.5"/>
  <pageSetup scale="64" orientation="portrait" r:id="rId2"/>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pageSetUpPr fitToPage="1"/>
  </sheetPr>
  <dimension ref="A1:CB80"/>
  <sheetViews>
    <sheetView showGridLines="0" zoomScaleNormal="100" workbookViewId="0">
      <pane ySplit="4" topLeftCell="A41" activePane="bottomLeft" state="frozen"/>
      <selection activeCell="T70" sqref="T70"/>
      <selection pane="bottomLeft" activeCell="B3" sqref="B3"/>
    </sheetView>
  </sheetViews>
  <sheetFormatPr defaultColWidth="8.81640625" defaultRowHeight="13" x14ac:dyDescent="0.3"/>
  <cols>
    <col min="1" max="1" width="8.81640625" style="1"/>
    <col min="2" max="2" width="12" style="1" customWidth="1"/>
    <col min="3" max="3" width="8.81640625" style="1"/>
    <col min="4" max="4" width="11" style="1" customWidth="1"/>
    <col min="5" max="5" width="13.453125" style="1" customWidth="1"/>
    <col min="6" max="6" width="10.7265625" style="1" customWidth="1"/>
    <col min="7" max="8" width="9.81640625" style="1" customWidth="1"/>
    <col min="9" max="9" width="11.54296875" style="1" customWidth="1"/>
    <col min="10" max="10" width="8.81640625" style="1"/>
    <col min="11" max="11" width="11" style="1" bestFit="1" customWidth="1"/>
    <col min="12" max="12" width="8.81640625" style="1"/>
    <col min="13" max="13" width="12.7265625" style="1" bestFit="1" customWidth="1"/>
    <col min="14" max="14" width="9.453125" style="1" bestFit="1" customWidth="1"/>
    <col min="15" max="15" width="10.453125" style="1" bestFit="1" customWidth="1"/>
    <col min="16" max="16" width="8.54296875" style="1" customWidth="1"/>
    <col min="17" max="17" width="16" style="1" bestFit="1" customWidth="1"/>
    <col min="18" max="18" width="7.1796875" style="1" bestFit="1" customWidth="1"/>
    <col min="19" max="19" width="7.54296875" style="1" bestFit="1" customWidth="1"/>
    <col min="20" max="20" width="5.26953125" style="1" bestFit="1" customWidth="1"/>
    <col min="21" max="21" width="12.1796875" style="1" bestFit="1" customWidth="1"/>
    <col min="22" max="22" width="19.1796875" style="1" bestFit="1" customWidth="1"/>
    <col min="23" max="23" width="13.7265625" style="1" bestFit="1" customWidth="1"/>
    <col min="24" max="24" width="11.7265625" style="1" bestFit="1" customWidth="1"/>
    <col min="25" max="25" width="6.26953125" style="1" bestFit="1" customWidth="1"/>
    <col min="26" max="26" width="9.7265625" style="1" bestFit="1" customWidth="1"/>
    <col min="27" max="27" width="6.81640625" style="1" bestFit="1" customWidth="1"/>
    <col min="28" max="28" width="11.1796875" style="1" bestFit="1" customWidth="1"/>
    <col min="29" max="29" width="20.54296875" style="1" bestFit="1" customWidth="1"/>
    <col min="30" max="30" width="11.81640625" style="1" bestFit="1" customWidth="1"/>
    <col min="31" max="32" width="11.81640625" style="1" customWidth="1"/>
    <col min="33" max="57" width="14.1796875" style="1" customWidth="1"/>
    <col min="58" max="58" width="7.81640625" style="1" bestFit="1" customWidth="1"/>
    <col min="59" max="59" width="8.81640625" style="1"/>
    <col min="60" max="63" width="10.54296875" style="1" customWidth="1"/>
    <col min="64" max="64" width="12.1796875" style="1" customWidth="1"/>
    <col min="65" max="65" width="11.81640625" style="1" customWidth="1"/>
    <col min="66" max="71" width="8.81640625" style="1"/>
    <col min="72" max="72" width="11" style="1" customWidth="1"/>
    <col min="73" max="79" width="8.81640625" style="1"/>
    <col min="80" max="80" width="9.7265625" style="1" customWidth="1"/>
    <col min="81" max="16384" width="8.81640625" style="1"/>
  </cols>
  <sheetData>
    <row r="1" spans="1:22" ht="17.5" thickTop="1" x14ac:dyDescent="0.35">
      <c r="A1" s="477" t="str">
        <f>CONCATENATE("Emissions Analysis Form (",I18-5,"-",I18," TIP)")</f>
        <v>Emissions Analysis Form (2025-2030 TIP)</v>
      </c>
      <c r="B1" s="478"/>
      <c r="C1" s="478"/>
      <c r="D1" s="478"/>
      <c r="E1" s="478"/>
      <c r="F1" s="478"/>
      <c r="G1" s="478"/>
      <c r="H1" s="478"/>
      <c r="I1" s="478"/>
      <c r="J1" s="478"/>
      <c r="K1" s="478"/>
      <c r="L1" s="479"/>
    </row>
    <row r="2" spans="1:22" ht="15.5" thickBot="1" x14ac:dyDescent="0.35">
      <c r="A2" s="480" t="s">
        <v>58</v>
      </c>
      <c r="B2" s="481"/>
      <c r="C2" s="481"/>
      <c r="D2" s="481"/>
      <c r="E2" s="481"/>
      <c r="F2" s="481"/>
      <c r="G2" s="481"/>
      <c r="H2" s="481"/>
      <c r="I2" s="481"/>
      <c r="J2" s="481"/>
      <c r="K2" s="481"/>
      <c r="L2" s="482"/>
    </row>
    <row r="3" spans="1:22" ht="13.5" thickTop="1" x14ac:dyDescent="0.3">
      <c r="A3" s="109"/>
      <c r="B3" s="171"/>
      <c r="C3" s="110"/>
      <c r="D3" s="492"/>
      <c r="E3" s="492"/>
      <c r="F3" s="492"/>
      <c r="G3" s="492"/>
      <c r="H3" s="492"/>
      <c r="I3" s="492"/>
      <c r="J3" s="110"/>
      <c r="K3" s="110"/>
      <c r="L3" s="110"/>
    </row>
    <row r="4" spans="1:22" ht="17.5" x14ac:dyDescent="0.35">
      <c r="A4" s="483" t="s">
        <v>236</v>
      </c>
      <c r="B4" s="484"/>
      <c r="C4" s="484"/>
      <c r="D4" s="484"/>
      <c r="E4" s="484"/>
      <c r="F4" s="484"/>
      <c r="G4" s="484"/>
      <c r="H4" s="484"/>
      <c r="I4" s="484"/>
      <c r="J4" s="484"/>
      <c r="K4" s="484"/>
      <c r="L4" s="485"/>
    </row>
    <row r="5" spans="1:22" ht="13.5" thickBot="1" x14ac:dyDescent="0.35">
      <c r="A5" s="111" t="s">
        <v>30</v>
      </c>
      <c r="B5" s="109"/>
      <c r="C5" s="109"/>
      <c r="D5" s="109"/>
      <c r="E5" s="109"/>
      <c r="F5" s="109"/>
      <c r="G5" s="109"/>
      <c r="H5" s="109"/>
      <c r="I5" s="109"/>
      <c r="J5" s="109"/>
      <c r="K5" s="109"/>
      <c r="L5" s="109"/>
    </row>
    <row r="6" spans="1:22" x14ac:dyDescent="0.3">
      <c r="A6" s="112"/>
      <c r="B6" s="113"/>
      <c r="C6" s="113"/>
      <c r="D6" s="113"/>
      <c r="E6" s="113"/>
      <c r="F6" s="113"/>
      <c r="G6" s="113"/>
      <c r="H6" s="113"/>
      <c r="I6" s="113"/>
      <c r="J6" s="113"/>
      <c r="K6" s="113"/>
      <c r="L6" s="114"/>
    </row>
    <row r="7" spans="1:22" x14ac:dyDescent="0.3">
      <c r="A7" s="115" t="s">
        <v>103</v>
      </c>
      <c r="B7" s="109"/>
      <c r="C7" s="486" t="s">
        <v>204</v>
      </c>
      <c r="D7" s="487"/>
      <c r="E7" s="488"/>
      <c r="F7" s="109"/>
      <c r="G7" s="109" t="s">
        <v>6</v>
      </c>
      <c r="H7" s="109"/>
      <c r="I7" s="493" t="s">
        <v>206</v>
      </c>
      <c r="J7" s="494"/>
      <c r="K7" s="495"/>
      <c r="L7" s="116"/>
    </row>
    <row r="8" spans="1:22" x14ac:dyDescent="0.3">
      <c r="A8" s="115"/>
      <c r="B8" s="109"/>
      <c r="C8" s="109"/>
      <c r="D8" s="109"/>
      <c r="E8" s="109"/>
      <c r="F8" s="109"/>
      <c r="G8" s="109"/>
      <c r="H8" s="109"/>
      <c r="I8" s="109"/>
      <c r="J8" s="109"/>
      <c r="K8" s="109"/>
      <c r="L8" s="116"/>
    </row>
    <row r="9" spans="1:22" x14ac:dyDescent="0.3">
      <c r="A9" s="33" t="s">
        <v>403</v>
      </c>
      <c r="B9" s="109"/>
      <c r="C9" s="486" t="s">
        <v>205</v>
      </c>
      <c r="D9" s="487"/>
      <c r="E9" s="488"/>
      <c r="F9" s="109"/>
      <c r="G9" s="109" t="s">
        <v>7</v>
      </c>
      <c r="H9" s="109"/>
      <c r="I9" s="430" t="s">
        <v>207</v>
      </c>
      <c r="J9" s="460"/>
      <c r="K9" s="461"/>
      <c r="L9" s="116"/>
    </row>
    <row r="10" spans="1:22" ht="13.5" thickBot="1" x14ac:dyDescent="0.35">
      <c r="A10" s="277" t="s">
        <v>395</v>
      </c>
      <c r="B10" s="118"/>
      <c r="C10" s="118"/>
      <c r="D10" s="118"/>
      <c r="E10" s="118"/>
      <c r="F10" s="118"/>
      <c r="G10" s="118"/>
      <c r="H10" s="118"/>
      <c r="I10" s="118"/>
      <c r="J10" s="118"/>
      <c r="K10" s="118"/>
      <c r="L10" s="119"/>
    </row>
    <row r="11" spans="1:22" x14ac:dyDescent="0.3">
      <c r="A11" s="109"/>
      <c r="B11" s="109"/>
      <c r="C11" s="109"/>
      <c r="D11" s="109"/>
      <c r="E11" s="109"/>
      <c r="F11" s="109"/>
      <c r="G11" s="109"/>
      <c r="H11" s="109"/>
      <c r="I11" s="109"/>
      <c r="J11" s="109"/>
      <c r="K11" s="109"/>
      <c r="L11" s="109"/>
    </row>
    <row r="12" spans="1:22" ht="13.5" thickBot="1" x14ac:dyDescent="0.35">
      <c r="A12" s="111" t="s">
        <v>31</v>
      </c>
      <c r="B12" s="109"/>
      <c r="C12" s="109"/>
      <c r="D12" s="109"/>
      <c r="E12" s="109"/>
      <c r="F12" s="109"/>
      <c r="G12" s="109"/>
      <c r="H12" s="109"/>
      <c r="I12" s="109"/>
      <c r="J12" s="109"/>
      <c r="K12" s="109"/>
      <c r="L12" s="109"/>
    </row>
    <row r="13" spans="1:22" x14ac:dyDescent="0.3">
      <c r="A13" s="112"/>
      <c r="B13" s="113"/>
      <c r="C13" s="113"/>
      <c r="D13" s="113"/>
      <c r="E13" s="113"/>
      <c r="F13" s="113"/>
      <c r="G13" s="113"/>
      <c r="H13" s="113"/>
      <c r="I13" s="113"/>
      <c r="J13" s="113"/>
      <c r="K13" s="113"/>
      <c r="L13" s="114"/>
    </row>
    <row r="14" spans="1:22" x14ac:dyDescent="0.3">
      <c r="A14" s="115" t="s">
        <v>32</v>
      </c>
      <c r="B14" s="109"/>
      <c r="C14" s="489" t="s">
        <v>59</v>
      </c>
      <c r="D14" s="490"/>
      <c r="E14" s="491"/>
      <c r="F14" s="109"/>
      <c r="G14" s="109" t="s">
        <v>39</v>
      </c>
      <c r="H14" s="109"/>
      <c r="I14" s="486" t="s">
        <v>208</v>
      </c>
      <c r="J14" s="487"/>
      <c r="K14" s="488"/>
      <c r="L14" s="116"/>
    </row>
    <row r="15" spans="1:22" x14ac:dyDescent="0.3">
      <c r="A15" s="115"/>
      <c r="B15" s="109"/>
      <c r="C15" s="109"/>
      <c r="D15" s="109"/>
      <c r="E15" s="109"/>
      <c r="F15" s="109"/>
      <c r="G15" s="109"/>
      <c r="H15" s="109"/>
      <c r="I15" s="109"/>
      <c r="J15" s="109"/>
      <c r="K15" s="109"/>
      <c r="L15" s="116"/>
    </row>
    <row r="16" spans="1:22" ht="12.75" customHeight="1" x14ac:dyDescent="0.3">
      <c r="A16" s="115" t="s">
        <v>38</v>
      </c>
      <c r="B16" s="109" t="s">
        <v>69</v>
      </c>
      <c r="C16" s="486"/>
      <c r="D16" s="487"/>
      <c r="E16" s="488"/>
      <c r="F16" s="109"/>
      <c r="G16" s="109" t="s">
        <v>0</v>
      </c>
      <c r="H16" s="109"/>
      <c r="I16" s="361" t="s">
        <v>102</v>
      </c>
      <c r="J16" s="120"/>
      <c r="K16" s="109"/>
      <c r="L16" s="116"/>
      <c r="N16" s="378" t="s">
        <v>407</v>
      </c>
      <c r="O16" s="379"/>
      <c r="P16" s="379"/>
      <c r="Q16" s="379"/>
      <c r="R16" s="379"/>
      <c r="S16" s="379"/>
      <c r="T16" s="379"/>
      <c r="U16" s="379"/>
      <c r="V16" s="380"/>
    </row>
    <row r="17" spans="1:22" x14ac:dyDescent="0.3">
      <c r="A17" s="115"/>
      <c r="B17" s="121" t="s">
        <v>41</v>
      </c>
      <c r="C17" s="486"/>
      <c r="D17" s="487"/>
      <c r="E17" s="488"/>
      <c r="F17" s="109"/>
      <c r="G17" s="109"/>
      <c r="H17" s="109"/>
      <c r="I17" s="27"/>
      <c r="J17" s="109"/>
      <c r="K17" s="109"/>
      <c r="L17" s="116"/>
      <c r="N17" s="381"/>
      <c r="O17" s="382"/>
      <c r="P17" s="382"/>
      <c r="Q17" s="382"/>
      <c r="R17" s="382"/>
      <c r="S17" s="382"/>
      <c r="T17" s="382"/>
      <c r="U17" s="382"/>
      <c r="V17" s="383"/>
    </row>
    <row r="18" spans="1:22" x14ac:dyDescent="0.3">
      <c r="A18" s="115"/>
      <c r="B18" s="121" t="s">
        <v>42</v>
      </c>
      <c r="C18" s="486"/>
      <c r="D18" s="487"/>
      <c r="E18" s="488"/>
      <c r="F18" s="109"/>
      <c r="G18" s="109" t="s">
        <v>33</v>
      </c>
      <c r="H18" s="109"/>
      <c r="I18" s="40">
        <f>Funding_Year</f>
        <v>2030</v>
      </c>
      <c r="J18" s="109"/>
      <c r="K18" s="109"/>
      <c r="L18" s="116"/>
      <c r="N18" s="381"/>
      <c r="O18" s="382"/>
      <c r="P18" s="382"/>
      <c r="Q18" s="382"/>
      <c r="R18" s="382"/>
      <c r="S18" s="382"/>
      <c r="T18" s="382"/>
      <c r="U18" s="382"/>
      <c r="V18" s="383"/>
    </row>
    <row r="19" spans="1:22" x14ac:dyDescent="0.3">
      <c r="A19" s="115"/>
      <c r="B19" s="121"/>
      <c r="C19" s="109"/>
      <c r="D19" s="109"/>
      <c r="E19" s="109"/>
      <c r="F19" s="109"/>
      <c r="G19" s="109"/>
      <c r="H19" s="109"/>
      <c r="I19" s="109"/>
      <c r="J19" s="109"/>
      <c r="K19" s="109"/>
      <c r="L19" s="116"/>
      <c r="N19" s="381"/>
      <c r="O19" s="382"/>
      <c r="P19" s="382"/>
      <c r="Q19" s="382"/>
      <c r="R19" s="382"/>
      <c r="S19" s="382"/>
      <c r="T19" s="382"/>
      <c r="U19" s="382"/>
      <c r="V19" s="383"/>
    </row>
    <row r="20" spans="1:22" x14ac:dyDescent="0.3">
      <c r="A20" s="115" t="s">
        <v>77</v>
      </c>
      <c r="B20" s="121"/>
      <c r="C20" s="489" t="str">
        <f>C7&amp;" - "&amp;C14</f>
        <v>Your Agency - Other</v>
      </c>
      <c r="D20" s="490"/>
      <c r="E20" s="491"/>
      <c r="F20" s="109"/>
      <c r="G20" s="109" t="s">
        <v>76</v>
      </c>
      <c r="H20" s="109"/>
      <c r="I20" s="489" t="str">
        <f>IF(I16="SL","Salt Lake",IF(I16="DA","Ogden-Layton",IF(I16="WE","Ogden-Layton","")))</f>
        <v>Salt Lake</v>
      </c>
      <c r="J20" s="490"/>
      <c r="K20" s="491"/>
      <c r="L20" s="116"/>
      <c r="N20" s="381"/>
      <c r="O20" s="382"/>
      <c r="P20" s="382"/>
      <c r="Q20" s="382"/>
      <c r="R20" s="382"/>
      <c r="S20" s="382"/>
      <c r="T20" s="382"/>
      <c r="U20" s="382"/>
      <c r="V20" s="383"/>
    </row>
    <row r="21" spans="1:22" x14ac:dyDescent="0.3">
      <c r="A21" s="115"/>
      <c r="B21" s="109"/>
      <c r="C21" s="109"/>
      <c r="D21" s="109"/>
      <c r="E21" s="109"/>
      <c r="F21" s="109"/>
      <c r="G21" s="109"/>
      <c r="H21" s="109"/>
      <c r="I21" s="109"/>
      <c r="J21" s="109"/>
      <c r="K21" s="109"/>
      <c r="L21" s="116"/>
      <c r="N21" s="381"/>
      <c r="O21" s="382"/>
      <c r="P21" s="382"/>
      <c r="Q21" s="382"/>
      <c r="R21" s="382"/>
      <c r="S21" s="382"/>
      <c r="T21" s="382"/>
      <c r="U21" s="382"/>
      <c r="V21" s="383"/>
    </row>
    <row r="22" spans="1:22" ht="111.65" customHeight="1" x14ac:dyDescent="0.3">
      <c r="A22" s="496" t="s">
        <v>214</v>
      </c>
      <c r="B22" s="497"/>
      <c r="C22" s="399" t="s">
        <v>1484</v>
      </c>
      <c r="D22" s="400"/>
      <c r="E22" s="400"/>
      <c r="F22" s="400"/>
      <c r="G22" s="400"/>
      <c r="H22" s="400"/>
      <c r="I22" s="400"/>
      <c r="J22" s="400"/>
      <c r="K22" s="401"/>
      <c r="L22" s="122"/>
      <c r="N22" s="381"/>
      <c r="O22" s="382"/>
      <c r="P22" s="382"/>
      <c r="Q22" s="382"/>
      <c r="R22" s="382"/>
      <c r="S22" s="382"/>
      <c r="T22" s="382"/>
      <c r="U22" s="382"/>
      <c r="V22" s="383"/>
    </row>
    <row r="23" spans="1:22" ht="13.5" thickBot="1" x14ac:dyDescent="0.35">
      <c r="A23" s="117"/>
      <c r="B23" s="118"/>
      <c r="C23" s="118"/>
      <c r="D23" s="118"/>
      <c r="E23" s="118"/>
      <c r="F23" s="118"/>
      <c r="G23" s="118"/>
      <c r="H23" s="118"/>
      <c r="I23" s="118"/>
      <c r="J23" s="118"/>
      <c r="K23" s="118"/>
      <c r="L23" s="119"/>
      <c r="N23" s="384"/>
      <c r="O23" s="385"/>
      <c r="P23" s="385"/>
      <c r="Q23" s="385"/>
      <c r="R23" s="385"/>
      <c r="S23" s="385"/>
      <c r="T23" s="385"/>
      <c r="U23" s="385"/>
      <c r="V23" s="386"/>
    </row>
    <row r="24" spans="1:22" ht="13.5" thickBot="1" x14ac:dyDescent="0.35">
      <c r="A24" s="109"/>
      <c r="B24" s="109"/>
      <c r="C24" s="109"/>
      <c r="D24" s="109"/>
      <c r="E24" s="109"/>
      <c r="F24" s="109"/>
      <c r="G24" s="109"/>
      <c r="H24" s="109"/>
      <c r="I24" s="109"/>
      <c r="J24" s="109"/>
      <c r="K24" s="109"/>
      <c r="L24" s="109"/>
    </row>
    <row r="25" spans="1:22" ht="27.65" customHeight="1" thickTop="1" thickBot="1" x14ac:dyDescent="0.4">
      <c r="A25" s="29" t="s">
        <v>399</v>
      </c>
      <c r="B25" s="109"/>
      <c r="D25" s="463" t="s">
        <v>230</v>
      </c>
      <c r="E25" s="464"/>
      <c r="F25" s="464"/>
      <c r="G25" s="464"/>
      <c r="H25" s="464"/>
      <c r="I25" s="464"/>
      <c r="J25" s="464"/>
      <c r="K25" s="465"/>
    </row>
    <row r="26" spans="1:22" x14ac:dyDescent="0.3">
      <c r="A26" s="112"/>
      <c r="B26" s="113"/>
      <c r="C26" s="113"/>
      <c r="D26" s="113"/>
      <c r="E26" s="113"/>
      <c r="F26" s="113"/>
      <c r="G26" s="113"/>
      <c r="H26" s="113"/>
      <c r="I26" s="113"/>
      <c r="J26" s="113"/>
      <c r="K26" s="113"/>
      <c r="L26" s="114"/>
    </row>
    <row r="27" spans="1:22" ht="12.75" customHeight="1" x14ac:dyDescent="0.3">
      <c r="A27" s="115" t="s">
        <v>8</v>
      </c>
      <c r="B27" s="109"/>
      <c r="C27" s="109"/>
      <c r="D27" s="109"/>
      <c r="E27" s="362">
        <v>250</v>
      </c>
      <c r="F27" s="109"/>
      <c r="G27" s="109" t="str">
        <f>"Alternative Fuel Emission Rates - "&amp;I18&amp;" (grams/mile)"</f>
        <v>Alternative Fuel Emission Rates - 2030 (grams/mile)</v>
      </c>
      <c r="H27" s="109"/>
      <c r="I27" s="109"/>
      <c r="J27" s="109"/>
      <c r="K27" s="109"/>
      <c r="L27" s="116"/>
    </row>
    <row r="28" spans="1:22" x14ac:dyDescent="0.3">
      <c r="A28" s="78" t="s">
        <v>44</v>
      </c>
      <c r="B28" s="109"/>
      <c r="C28" s="109"/>
      <c r="D28" s="109"/>
      <c r="E28" s="109"/>
      <c r="F28" s="120" t="s">
        <v>237</v>
      </c>
      <c r="L28" s="116"/>
    </row>
    <row r="29" spans="1:22" x14ac:dyDescent="0.3">
      <c r="A29" s="78"/>
      <c r="B29" s="109"/>
      <c r="C29" s="109"/>
      <c r="D29" s="109"/>
      <c r="E29" s="109"/>
      <c r="F29" s="109"/>
      <c r="G29" s="123" t="s">
        <v>22</v>
      </c>
      <c r="H29" s="123" t="s">
        <v>100</v>
      </c>
      <c r="I29" s="123" t="s">
        <v>21</v>
      </c>
      <c r="J29" s="123" t="s">
        <v>20</v>
      </c>
      <c r="K29" s="123" t="s">
        <v>172</v>
      </c>
      <c r="L29" s="116"/>
    </row>
    <row r="30" spans="1:22" x14ac:dyDescent="0.3">
      <c r="A30" s="115" t="s">
        <v>34</v>
      </c>
      <c r="B30" s="109"/>
      <c r="C30" s="109"/>
      <c r="D30" s="109"/>
      <c r="E30" s="362">
        <v>1.2</v>
      </c>
      <c r="F30" s="109"/>
      <c r="G30" s="370">
        <v>0</v>
      </c>
      <c r="H30" s="370">
        <v>0</v>
      </c>
      <c r="I30" s="370">
        <v>0</v>
      </c>
      <c r="J30" s="370">
        <v>0</v>
      </c>
      <c r="K30" s="370">
        <v>0</v>
      </c>
      <c r="L30" s="116"/>
    </row>
    <row r="31" spans="1:22" x14ac:dyDescent="0.3">
      <c r="A31" s="78" t="s">
        <v>35</v>
      </c>
      <c r="B31" s="109"/>
      <c r="C31" s="109"/>
      <c r="D31" s="109"/>
      <c r="E31" s="124"/>
      <c r="F31" s="109"/>
      <c r="G31" s="109"/>
      <c r="H31" s="109"/>
      <c r="I31" s="109"/>
      <c r="J31" s="109"/>
      <c r="K31" s="109"/>
      <c r="L31" s="116"/>
    </row>
    <row r="32" spans="1:22" x14ac:dyDescent="0.3">
      <c r="A32" s="115"/>
      <c r="B32" s="109"/>
      <c r="C32" s="109"/>
      <c r="D32" s="109"/>
      <c r="E32" s="109"/>
      <c r="F32" s="109"/>
      <c r="G32" s="109" t="str">
        <f>"Conventional Vehicle Emission Rates - "&amp;I19&amp;" (grams/mile)"</f>
        <v>Conventional Vehicle Emission Rates -  (grams/mile)</v>
      </c>
      <c r="H32" s="109"/>
      <c r="I32" s="109"/>
      <c r="J32" s="109"/>
      <c r="K32" s="109"/>
      <c r="L32" s="116"/>
    </row>
    <row r="33" spans="1:12" x14ac:dyDescent="0.3">
      <c r="A33" s="115" t="s">
        <v>36</v>
      </c>
      <c r="B33" s="109"/>
      <c r="C33" s="109"/>
      <c r="D33" s="109"/>
      <c r="E33" s="362" t="s">
        <v>218</v>
      </c>
      <c r="F33" s="125" t="str">
        <f>IF($E$33="LD","_21",IF($E$33="HD","_61",IF($E$33="BUS","_42","_ALL")))</f>
        <v>_42</v>
      </c>
      <c r="G33" s="126" t="e">
        <f>VLOOKUP("ALL_"&amp;$I$16&amp;"_"&amp;$I$18&amp;$F$33,Look_Rates,3,FALSE)</f>
        <v>#REF!</v>
      </c>
      <c r="H33" s="126" t="e">
        <f>VLOOKUP("ALL_"&amp;$I$16&amp;"_"&amp;$I$18&amp;$F$33,Look_Rates,4,FALSE)</f>
        <v>#REF!</v>
      </c>
      <c r="I33" s="126" t="e">
        <f>VLOOKUP("ALL_"&amp;$I$16&amp;"_"&amp;$I$18&amp;$F$33,Look_Rates,5,FALSE)</f>
        <v>#REF!</v>
      </c>
      <c r="J33" s="126" t="e">
        <f>VLOOKUP("ALL_"&amp;$I$16&amp;"_"&amp;$I$18&amp;$F$33,Look_Rates,6,FALSE)</f>
        <v>#REF!</v>
      </c>
      <c r="K33" s="126" t="e">
        <f>VLOOKUP("ALL_"&amp;$I$16&amp;"_"&amp;$I$18&amp;$F$33,Look_Rates,7,FALSE)</f>
        <v>#REF!</v>
      </c>
      <c r="L33" s="116"/>
    </row>
    <row r="34" spans="1:12" x14ac:dyDescent="0.3">
      <c r="A34" s="498" t="s">
        <v>219</v>
      </c>
      <c r="B34" s="499"/>
      <c r="C34" s="499"/>
      <c r="D34" s="499"/>
      <c r="E34" s="499"/>
      <c r="F34" s="109"/>
      <c r="G34" s="501" t="s">
        <v>237</v>
      </c>
      <c r="H34" s="501"/>
      <c r="I34" s="501"/>
      <c r="J34" s="501"/>
      <c r="K34" s="501"/>
      <c r="L34" s="116"/>
    </row>
    <row r="35" spans="1:12" x14ac:dyDescent="0.3">
      <c r="A35" s="498"/>
      <c r="B35" s="499"/>
      <c r="C35" s="499"/>
      <c r="D35" s="499"/>
      <c r="E35" s="499"/>
      <c r="F35" s="109"/>
      <c r="G35" s="502"/>
      <c r="H35" s="502"/>
      <c r="I35" s="502"/>
      <c r="J35" s="502"/>
      <c r="K35" s="502"/>
      <c r="L35" s="116"/>
    </row>
    <row r="36" spans="1:12" x14ac:dyDescent="0.3">
      <c r="A36" s="33" t="s">
        <v>351</v>
      </c>
      <c r="B36" s="109"/>
      <c r="C36" s="109"/>
      <c r="D36" s="109"/>
      <c r="E36" s="362">
        <v>1</v>
      </c>
      <c r="F36" s="109"/>
      <c r="G36" s="500" t="s">
        <v>217</v>
      </c>
      <c r="H36" s="500"/>
      <c r="I36" s="500"/>
      <c r="J36" s="500"/>
      <c r="K36" s="367">
        <v>1</v>
      </c>
      <c r="L36" s="116"/>
    </row>
    <row r="37" spans="1:12" x14ac:dyDescent="0.3">
      <c r="A37" s="43" t="s">
        <v>364</v>
      </c>
      <c r="B37" s="109"/>
      <c r="C37" s="109"/>
      <c r="D37" s="109"/>
      <c r="E37" s="109"/>
      <c r="F37" s="109"/>
      <c r="G37" s="500"/>
      <c r="H37" s="500"/>
      <c r="I37" s="500"/>
      <c r="J37" s="500"/>
      <c r="K37" s="109"/>
      <c r="L37" s="116"/>
    </row>
    <row r="38" spans="1:12" x14ac:dyDescent="0.3">
      <c r="A38" s="115"/>
      <c r="B38" s="109"/>
      <c r="C38" s="109"/>
      <c r="D38" s="109"/>
      <c r="E38" s="109"/>
      <c r="F38" s="109"/>
      <c r="L38" s="116"/>
    </row>
    <row r="39" spans="1:12" x14ac:dyDescent="0.3">
      <c r="A39" s="33" t="s">
        <v>397</v>
      </c>
      <c r="B39" s="27"/>
      <c r="C39" s="27"/>
      <c r="D39" s="27"/>
      <c r="E39" s="390">
        <v>1</v>
      </c>
      <c r="F39" s="391"/>
      <c r="G39" s="375"/>
      <c r="H39" s="375"/>
      <c r="I39" s="375"/>
      <c r="J39" s="375"/>
      <c r="K39" s="375"/>
      <c r="L39" s="34"/>
    </row>
    <row r="40" spans="1:12" x14ac:dyDescent="0.3">
      <c r="A40" s="278" t="s">
        <v>81</v>
      </c>
      <c r="B40" s="27"/>
      <c r="C40" s="27"/>
      <c r="D40" s="27"/>
      <c r="E40" s="27"/>
      <c r="F40" s="27"/>
      <c r="G40" s="375"/>
      <c r="H40" s="375"/>
      <c r="I40" s="375"/>
      <c r="J40" s="375"/>
      <c r="K40" s="375"/>
      <c r="L40" s="208"/>
    </row>
    <row r="41" spans="1:12" x14ac:dyDescent="0.3">
      <c r="A41" s="33" t="s">
        <v>37</v>
      </c>
      <c r="B41" s="27"/>
      <c r="C41" s="27"/>
      <c r="D41" s="27"/>
      <c r="E41" s="390">
        <f>0.9323*E39</f>
        <v>0.93230000000000002</v>
      </c>
      <c r="F41" s="391"/>
      <c r="G41" s="27"/>
      <c r="H41" s="27" t="s">
        <v>396</v>
      </c>
      <c r="I41" s="27"/>
      <c r="J41" s="390">
        <f>0.0677*E39</f>
        <v>6.7699999999999996E-2</v>
      </c>
      <c r="K41" s="391"/>
      <c r="L41" s="376"/>
    </row>
    <row r="42" spans="1:12" x14ac:dyDescent="0.3">
      <c r="A42" s="377" t="s">
        <v>1485</v>
      </c>
      <c r="B42"/>
      <c r="C42"/>
      <c r="D42"/>
      <c r="E42"/>
      <c r="F42"/>
      <c r="G42"/>
      <c r="H42" s="377" t="s">
        <v>409</v>
      </c>
      <c r="I42"/>
      <c r="J42"/>
      <c r="K42"/>
      <c r="L42" s="376"/>
    </row>
    <row r="43" spans="1:12" x14ac:dyDescent="0.3">
      <c r="A43" s="278"/>
      <c r="B43" s="27"/>
      <c r="C43" s="27"/>
      <c r="D43" s="27"/>
      <c r="E43" s="27"/>
      <c r="F43" s="27"/>
      <c r="G43" s="375"/>
      <c r="H43" s="375"/>
      <c r="I43" s="375"/>
      <c r="J43" s="375"/>
      <c r="K43" s="375"/>
      <c r="L43" s="376"/>
    </row>
    <row r="44" spans="1:12" x14ac:dyDescent="0.3">
      <c r="A44" s="388" t="s">
        <v>401</v>
      </c>
      <c r="B44" s="431"/>
      <c r="C44" s="431"/>
      <c r="D44" s="431"/>
      <c r="E44" s="431"/>
      <c r="F44" s="431"/>
      <c r="G44" s="431"/>
      <c r="H44" s="431"/>
      <c r="I44" s="431"/>
      <c r="J44" s="27"/>
      <c r="K44" s="361" t="s">
        <v>398</v>
      </c>
      <c r="L44" s="34"/>
    </row>
    <row r="45" spans="1:12" x14ac:dyDescent="0.3">
      <c r="A45" s="388"/>
      <c r="B45" s="431"/>
      <c r="C45" s="431"/>
      <c r="D45" s="431"/>
      <c r="E45" s="431"/>
      <c r="F45" s="431"/>
      <c r="G45" s="431"/>
      <c r="H45" s="431"/>
      <c r="I45" s="431"/>
      <c r="J45" s="27"/>
      <c r="K45" s="27"/>
      <c r="L45" s="34"/>
    </row>
    <row r="46" spans="1:12" x14ac:dyDescent="0.3">
      <c r="A46" s="276"/>
      <c r="B46" s="279"/>
      <c r="C46" s="279"/>
      <c r="D46" s="279"/>
      <c r="E46" s="279"/>
      <c r="F46" s="279"/>
      <c r="G46" s="279"/>
      <c r="H46" s="279"/>
      <c r="I46" s="279"/>
      <c r="J46" s="27"/>
      <c r="K46" s="27"/>
      <c r="L46" s="34"/>
    </row>
    <row r="47" spans="1:12" x14ac:dyDescent="0.3">
      <c r="A47" s="432" t="s">
        <v>410</v>
      </c>
      <c r="B47" s="433"/>
      <c r="C47" s="433"/>
      <c r="D47" s="433"/>
      <c r="E47" s="433"/>
      <c r="F47" s="433"/>
      <c r="G47" s="436" t="s">
        <v>402</v>
      </c>
      <c r="H47" s="436"/>
      <c r="I47" s="437"/>
      <c r="J47" s="390">
        <v>0</v>
      </c>
      <c r="K47" s="391"/>
      <c r="L47" s="208"/>
    </row>
    <row r="48" spans="1:12" ht="13.5" thickBot="1" x14ac:dyDescent="0.35">
      <c r="A48" s="434"/>
      <c r="B48" s="435"/>
      <c r="C48" s="435"/>
      <c r="D48" s="435"/>
      <c r="E48" s="435"/>
      <c r="F48" s="435"/>
      <c r="G48" s="282"/>
      <c r="H48" s="282"/>
      <c r="I48" s="280"/>
      <c r="J48" s="280"/>
      <c r="K48" s="280"/>
      <c r="L48" s="281"/>
    </row>
    <row r="50" spans="1:12" ht="13.5" thickBot="1" x14ac:dyDescent="0.35">
      <c r="A50" s="111" t="s">
        <v>63</v>
      </c>
      <c r="B50" s="109"/>
      <c r="C50" s="109"/>
      <c r="D50" s="109"/>
      <c r="E50" s="109"/>
      <c r="F50" s="109"/>
      <c r="G50" s="109"/>
      <c r="H50" s="109"/>
      <c r="I50" s="109"/>
      <c r="J50" s="109"/>
      <c r="K50" s="109"/>
      <c r="L50" s="109"/>
    </row>
    <row r="51" spans="1:12" x14ac:dyDescent="0.3">
      <c r="A51" s="127"/>
      <c r="B51" s="128"/>
      <c r="C51" s="128"/>
      <c r="D51" s="128"/>
      <c r="E51" s="128"/>
      <c r="F51" s="128"/>
      <c r="G51" s="128"/>
      <c r="H51" s="128"/>
      <c r="I51" s="128"/>
      <c r="J51" s="128"/>
      <c r="K51" s="128"/>
      <c r="L51" s="129"/>
    </row>
    <row r="52" spans="1:12" ht="13.5" thickBot="1" x14ac:dyDescent="0.35">
      <c r="A52" s="130" t="s">
        <v>66</v>
      </c>
      <c r="B52" s="131"/>
      <c r="C52" s="132" t="s">
        <v>74</v>
      </c>
      <c r="D52" s="132" t="s">
        <v>116</v>
      </c>
      <c r="E52" s="132" t="s">
        <v>67</v>
      </c>
      <c r="F52" s="131"/>
      <c r="G52" s="131" t="s">
        <v>65</v>
      </c>
      <c r="H52" s="131"/>
      <c r="I52" s="131"/>
      <c r="J52" s="132" t="s">
        <v>68</v>
      </c>
      <c r="K52" s="132" t="s">
        <v>114</v>
      </c>
      <c r="L52" s="133"/>
    </row>
    <row r="53" spans="1:12" x14ac:dyDescent="0.3">
      <c r="A53" s="342" t="s">
        <v>172</v>
      </c>
      <c r="B53" s="343"/>
      <c r="C53" s="344">
        <f>T70</f>
        <v>3.240296803652968E-6</v>
      </c>
      <c r="D53" s="345">
        <f t="shared" ref="D53:D59" si="0">C53*365</f>
        <v>1.1827083333333334E-3</v>
      </c>
      <c r="E53" s="346">
        <f t="shared" ref="E53:E59" si="1">C53*1000/453.5/2000*365</f>
        <v>1.3039783167952958E-6</v>
      </c>
      <c r="F53" s="131"/>
      <c r="G53" s="134" t="s">
        <v>202</v>
      </c>
      <c r="H53" s="131"/>
      <c r="I53" s="131"/>
      <c r="J53" s="135">
        <f>C70</f>
        <v>1.9569471624266144E-2</v>
      </c>
      <c r="K53" s="70">
        <f>J53*365</f>
        <v>7.1428571428571423</v>
      </c>
      <c r="L53" s="133"/>
    </row>
    <row r="54" spans="1:12" ht="13.5" thickBot="1" x14ac:dyDescent="0.35">
      <c r="A54" s="347" t="s">
        <v>1477</v>
      </c>
      <c r="B54" s="348"/>
      <c r="C54" s="349">
        <f>O70</f>
        <v>0.13839290582191779</v>
      </c>
      <c r="D54" s="349">
        <f>C54*365</f>
        <v>50.513410624999992</v>
      </c>
      <c r="E54" s="350">
        <f t="shared" si="1"/>
        <v>5.5692845231532527E-2</v>
      </c>
      <c r="F54" s="131"/>
      <c r="G54" s="134" t="s">
        <v>201</v>
      </c>
      <c r="H54" s="131"/>
      <c r="I54" s="131"/>
      <c r="J54" s="135">
        <f>D70</f>
        <v>0.57077625570776258</v>
      </c>
      <c r="K54" s="70">
        <f>J54*365</f>
        <v>208.33333333333334</v>
      </c>
      <c r="L54" s="133"/>
    </row>
    <row r="55" spans="1:12" x14ac:dyDescent="0.3">
      <c r="A55" s="136" t="s">
        <v>22</v>
      </c>
      <c r="B55" s="131"/>
      <c r="C55" s="137">
        <f>P70</f>
        <v>7.9060273972602734E-4</v>
      </c>
      <c r="D55" s="138">
        <f t="shared" si="0"/>
        <v>0.28856999999999999</v>
      </c>
      <c r="E55" s="138">
        <f t="shared" si="1"/>
        <v>3.1815876515986768E-4</v>
      </c>
      <c r="F55" s="131"/>
      <c r="G55" s="56" t="s">
        <v>320</v>
      </c>
      <c r="H55" s="50"/>
      <c r="I55" s="50"/>
      <c r="J55" s="183">
        <f>J53*0.218</f>
        <v>4.2661448140900197E-3</v>
      </c>
      <c r="K55" s="184">
        <f>K53*0.218</f>
        <v>1.5571428571428569</v>
      </c>
      <c r="L55" s="133"/>
    </row>
    <row r="56" spans="1:12" x14ac:dyDescent="0.3">
      <c r="A56" s="136" t="s">
        <v>100</v>
      </c>
      <c r="B56" s="131"/>
      <c r="C56" s="137">
        <f>Q70</f>
        <v>1.3500570776255706E-5</v>
      </c>
      <c r="D56" s="138">
        <f t="shared" si="0"/>
        <v>4.9277083333333326E-3</v>
      </c>
      <c r="E56" s="138">
        <f t="shared" si="1"/>
        <v>5.432975009187798E-6</v>
      </c>
      <c r="F56" s="131"/>
      <c r="G56" s="182" t="s">
        <v>386</v>
      </c>
      <c r="H56" s="50"/>
      <c r="I56" s="50"/>
      <c r="J56" s="50"/>
      <c r="K56" s="50"/>
      <c r="L56" s="133"/>
    </row>
    <row r="57" spans="1:12" x14ac:dyDescent="0.3">
      <c r="A57" s="136" t="s">
        <v>21</v>
      </c>
      <c r="B57" s="131"/>
      <c r="C57" s="137">
        <f>R70</f>
        <v>5.2756849315068491E-6</v>
      </c>
      <c r="D57" s="138">
        <f t="shared" si="0"/>
        <v>1.9256249999999998E-3</v>
      </c>
      <c r="E57" s="138">
        <f t="shared" si="1"/>
        <v>2.1230705622932744E-6</v>
      </c>
      <c r="F57" s="131"/>
      <c r="G57" s="131"/>
      <c r="H57" s="131"/>
      <c r="I57" s="131"/>
      <c r="J57" s="131"/>
      <c r="K57" s="131"/>
      <c r="L57" s="133"/>
    </row>
    <row r="58" spans="1:12" ht="13.5" thickBot="1" x14ac:dyDescent="0.35">
      <c r="A58" s="136" t="s">
        <v>20</v>
      </c>
      <c r="B58" s="131"/>
      <c r="C58" s="137">
        <f>S70</f>
        <v>2.0230593607305937E-5</v>
      </c>
      <c r="D58" s="138">
        <f t="shared" si="0"/>
        <v>7.3841666666666665E-3</v>
      </c>
      <c r="E58" s="138">
        <f t="shared" si="1"/>
        <v>8.1413083425211331E-6</v>
      </c>
      <c r="F58" s="131"/>
      <c r="G58" s="131"/>
      <c r="H58" s="131"/>
      <c r="I58" s="131"/>
      <c r="J58" s="131"/>
      <c r="K58" s="131"/>
      <c r="L58" s="133"/>
    </row>
    <row r="59" spans="1:12" ht="13.5" thickBot="1" x14ac:dyDescent="0.35">
      <c r="A59" s="139" t="s">
        <v>62</v>
      </c>
      <c r="B59" s="131"/>
      <c r="C59" s="140">
        <f>B70</f>
        <v>8.2960958904109588E-4</v>
      </c>
      <c r="D59" s="141">
        <f t="shared" si="0"/>
        <v>0.30280750000000001</v>
      </c>
      <c r="E59" s="140">
        <f t="shared" si="1"/>
        <v>3.338561190738699E-4</v>
      </c>
      <c r="F59" s="131"/>
      <c r="G59" s="131"/>
      <c r="H59" s="131" t="s">
        <v>73</v>
      </c>
      <c r="I59" s="131"/>
      <c r="J59" s="131"/>
      <c r="K59" s="181">
        <f>E70</f>
        <v>302.8075</v>
      </c>
      <c r="L59" s="133"/>
    </row>
    <row r="60" spans="1:12" ht="13.5" thickBot="1" x14ac:dyDescent="0.35">
      <c r="A60" s="142" t="s">
        <v>75</v>
      </c>
      <c r="B60" s="143"/>
      <c r="C60" s="143"/>
      <c r="D60" s="143"/>
      <c r="E60" s="143"/>
      <c r="F60" s="143"/>
      <c r="G60" s="144" t="s">
        <v>167</v>
      </c>
      <c r="H60" s="144"/>
      <c r="I60" s="143"/>
      <c r="J60" s="143"/>
      <c r="K60" s="143"/>
      <c r="L60" s="145"/>
    </row>
    <row r="67" spans="1:80" x14ac:dyDescent="0.3">
      <c r="AJ67" s="160" t="str">
        <f t="shared" ref="AJ67:BM67" si="2">"Rates "&amp;Funding_Year</f>
        <v>Rates 2030</v>
      </c>
      <c r="AK67" s="160" t="str">
        <f t="shared" si="2"/>
        <v>Rates 2030</v>
      </c>
      <c r="AL67" s="160" t="str">
        <f t="shared" si="2"/>
        <v>Rates 2030</v>
      </c>
      <c r="AM67" s="160" t="str">
        <f t="shared" si="2"/>
        <v>Rates 2030</v>
      </c>
      <c r="AN67" s="160" t="str">
        <f t="shared" si="2"/>
        <v>Rates 2030</v>
      </c>
      <c r="AO67" s="160" t="str">
        <f t="shared" si="2"/>
        <v>Rates 2030</v>
      </c>
      <c r="AP67" s="168" t="str">
        <f t="shared" si="2"/>
        <v>Rates 2030</v>
      </c>
      <c r="AQ67" s="168" t="str">
        <f t="shared" si="2"/>
        <v>Rates 2030</v>
      </c>
      <c r="AR67" s="168" t="str">
        <f t="shared" si="2"/>
        <v>Rates 2030</v>
      </c>
      <c r="AS67" s="168" t="str">
        <f t="shared" si="2"/>
        <v>Rates 2030</v>
      </c>
      <c r="AT67" s="168" t="str">
        <f t="shared" si="2"/>
        <v>Rates 2030</v>
      </c>
      <c r="AU67" s="168" t="str">
        <f t="shared" si="2"/>
        <v>Rates 2030</v>
      </c>
      <c r="AV67" s="162" t="str">
        <f t="shared" si="2"/>
        <v>Rates 2030</v>
      </c>
      <c r="AW67" s="162" t="str">
        <f t="shared" si="2"/>
        <v>Rates 2030</v>
      </c>
      <c r="AX67" s="162" t="str">
        <f t="shared" si="2"/>
        <v>Rates 2030</v>
      </c>
      <c r="AY67" s="162" t="str">
        <f t="shared" si="2"/>
        <v>Rates 2030</v>
      </c>
      <c r="AZ67" s="162" t="str">
        <f t="shared" si="2"/>
        <v>Rates 2030</v>
      </c>
      <c r="BA67" s="162" t="str">
        <f t="shared" si="2"/>
        <v>Rates 2030</v>
      </c>
      <c r="BB67" s="164" t="str">
        <f t="shared" si="2"/>
        <v>Rates 2030</v>
      </c>
      <c r="BC67" s="164" t="str">
        <f t="shared" si="2"/>
        <v>Rates 2030</v>
      </c>
      <c r="BD67" s="164" t="str">
        <f t="shared" si="2"/>
        <v>Rates 2030</v>
      </c>
      <c r="BE67" s="164" t="str">
        <f t="shared" si="2"/>
        <v>Rates 2030</v>
      </c>
      <c r="BF67" s="164" t="str">
        <f t="shared" si="2"/>
        <v>Rates 2030</v>
      </c>
      <c r="BG67" s="164" t="str">
        <f t="shared" si="2"/>
        <v>Rates 2030</v>
      </c>
      <c r="BH67" s="166" t="str">
        <f t="shared" si="2"/>
        <v>Rates 2030</v>
      </c>
      <c r="BI67" s="166" t="str">
        <f t="shared" si="2"/>
        <v>Rates 2030</v>
      </c>
      <c r="BJ67" s="166" t="str">
        <f t="shared" si="2"/>
        <v>Rates 2030</v>
      </c>
      <c r="BK67" s="166" t="str">
        <f t="shared" si="2"/>
        <v>Rates 2030</v>
      </c>
      <c r="BL67" s="166" t="str">
        <f t="shared" si="2"/>
        <v>Rates 2030</v>
      </c>
      <c r="BM67" s="166" t="str">
        <f t="shared" si="2"/>
        <v>Rates 2030</v>
      </c>
    </row>
    <row r="68" spans="1:80" x14ac:dyDescent="0.3">
      <c r="AI68" s="176" t="s">
        <v>279</v>
      </c>
      <c r="AJ68" s="176">
        <v>90</v>
      </c>
      <c r="AK68">
        <v>2</v>
      </c>
      <c r="AL68">
        <v>3</v>
      </c>
      <c r="AM68">
        <v>87</v>
      </c>
      <c r="AN68">
        <v>100</v>
      </c>
      <c r="AO68">
        <v>110</v>
      </c>
      <c r="AP68">
        <v>90</v>
      </c>
      <c r="AQ68">
        <v>2</v>
      </c>
      <c r="AR68">
        <v>3</v>
      </c>
      <c r="AS68">
        <v>87</v>
      </c>
      <c r="AT68">
        <v>100</v>
      </c>
      <c r="AU68">
        <v>110</v>
      </c>
      <c r="AV68">
        <v>90</v>
      </c>
      <c r="AW68">
        <v>2</v>
      </c>
      <c r="AX68">
        <v>3</v>
      </c>
      <c r="AY68">
        <v>87</v>
      </c>
      <c r="AZ68">
        <v>100</v>
      </c>
      <c r="BA68">
        <v>110</v>
      </c>
      <c r="BB68">
        <v>90</v>
      </c>
      <c r="BC68">
        <v>2</v>
      </c>
      <c r="BD68">
        <v>3</v>
      </c>
      <c r="BE68">
        <v>87</v>
      </c>
      <c r="BF68">
        <v>100</v>
      </c>
      <c r="BG68">
        <v>110</v>
      </c>
      <c r="BH68">
        <v>90</v>
      </c>
      <c r="BI68">
        <v>2</v>
      </c>
      <c r="BJ68">
        <v>3</v>
      </c>
      <c r="BK68">
        <v>87</v>
      </c>
      <c r="BL68">
        <v>100</v>
      </c>
      <c r="BM68">
        <v>110</v>
      </c>
    </row>
    <row r="69" spans="1:80" ht="39" x14ac:dyDescent="0.3">
      <c r="A69" s="146" t="s">
        <v>78</v>
      </c>
      <c r="B69" s="147" t="s">
        <v>104</v>
      </c>
      <c r="C69" s="147" t="s">
        <v>105</v>
      </c>
      <c r="D69" s="148" t="s">
        <v>79</v>
      </c>
      <c r="E69" s="147" t="s">
        <v>72</v>
      </c>
      <c r="F69" s="149" t="s">
        <v>426</v>
      </c>
      <c r="G69" s="149" t="s">
        <v>427</v>
      </c>
      <c r="H69" s="149" t="s">
        <v>428</v>
      </c>
      <c r="I69" s="149" t="s">
        <v>220</v>
      </c>
      <c r="J69" s="149" t="s">
        <v>118</v>
      </c>
      <c r="K69" s="149" t="s">
        <v>122</v>
      </c>
      <c r="L69" s="149" t="s">
        <v>119</v>
      </c>
      <c r="M69" s="149" t="s">
        <v>123</v>
      </c>
      <c r="N69" s="149" t="s">
        <v>121</v>
      </c>
      <c r="O69" s="147" t="s">
        <v>1477</v>
      </c>
      <c r="P69" s="147" t="s">
        <v>22</v>
      </c>
      <c r="Q69" s="147" t="s">
        <v>203</v>
      </c>
      <c r="R69" s="147" t="s">
        <v>21</v>
      </c>
      <c r="S69" s="147" t="s">
        <v>20</v>
      </c>
      <c r="T69" s="147" t="s">
        <v>172</v>
      </c>
      <c r="U69" s="150" t="s">
        <v>23</v>
      </c>
      <c r="V69" s="151" t="s">
        <v>8</v>
      </c>
      <c r="W69" s="151" t="s">
        <v>9</v>
      </c>
      <c r="X69" s="151" t="s">
        <v>10</v>
      </c>
      <c r="Y69" s="151" t="s">
        <v>11</v>
      </c>
      <c r="Z69" s="151" t="s">
        <v>12</v>
      </c>
      <c r="AA69" s="151" t="s">
        <v>13</v>
      </c>
      <c r="AB69" s="151" t="s">
        <v>14</v>
      </c>
      <c r="AC69" s="151" t="s">
        <v>15</v>
      </c>
      <c r="AD69" s="151" t="s">
        <v>16</v>
      </c>
      <c r="AE69" s="151" t="s">
        <v>85</v>
      </c>
      <c r="AF69" s="151" t="s">
        <v>17</v>
      </c>
      <c r="AG69" s="151" t="s">
        <v>18</v>
      </c>
      <c r="AH69" s="151" t="s">
        <v>19</v>
      </c>
      <c r="AI69" s="90" t="s">
        <v>117</v>
      </c>
      <c r="AJ69" s="85" t="s">
        <v>1478</v>
      </c>
      <c r="AK69" s="85" t="s">
        <v>109</v>
      </c>
      <c r="AL69" s="85" t="s">
        <v>108</v>
      </c>
      <c r="AM69" s="85" t="s">
        <v>107</v>
      </c>
      <c r="AN69" s="85" t="s">
        <v>106</v>
      </c>
      <c r="AO69" s="85" t="s">
        <v>195</v>
      </c>
      <c r="AP69" s="87" t="s">
        <v>1479</v>
      </c>
      <c r="AQ69" s="87" t="s">
        <v>113</v>
      </c>
      <c r="AR69" s="87" t="s">
        <v>112</v>
      </c>
      <c r="AS69" s="87" t="s">
        <v>111</v>
      </c>
      <c r="AT69" s="87" t="s">
        <v>110</v>
      </c>
      <c r="AU69" s="87" t="s">
        <v>196</v>
      </c>
      <c r="AV69" s="86" t="s">
        <v>1480</v>
      </c>
      <c r="AW69" s="86" t="s">
        <v>183</v>
      </c>
      <c r="AX69" s="86" t="s">
        <v>184</v>
      </c>
      <c r="AY69" s="86" t="s">
        <v>185</v>
      </c>
      <c r="AZ69" s="86" t="s">
        <v>186</v>
      </c>
      <c r="BA69" s="86" t="s">
        <v>197</v>
      </c>
      <c r="BB69" s="88" t="s">
        <v>1481</v>
      </c>
      <c r="BC69" s="88" t="s">
        <v>187</v>
      </c>
      <c r="BD69" s="88" t="s">
        <v>188</v>
      </c>
      <c r="BE69" s="88" t="s">
        <v>189</v>
      </c>
      <c r="BF69" s="88" t="s">
        <v>190</v>
      </c>
      <c r="BG69" s="88" t="s">
        <v>198</v>
      </c>
      <c r="BH69" s="94" t="s">
        <v>1482</v>
      </c>
      <c r="BI69" s="94" t="s">
        <v>191</v>
      </c>
      <c r="BJ69" s="94" t="s">
        <v>192</v>
      </c>
      <c r="BK69" s="94" t="s">
        <v>193</v>
      </c>
      <c r="BL69" s="94" t="s">
        <v>194</v>
      </c>
      <c r="BM69" s="94" t="s">
        <v>199</v>
      </c>
      <c r="BN69" s="152" t="s">
        <v>0</v>
      </c>
      <c r="BO69" s="146" t="s">
        <v>76</v>
      </c>
      <c r="BP69" s="151" t="s">
        <v>1</v>
      </c>
      <c r="BQ69" s="151" t="s">
        <v>2</v>
      </c>
      <c r="BR69" s="146" t="s">
        <v>64</v>
      </c>
      <c r="BS69" s="151" t="s">
        <v>3</v>
      </c>
      <c r="BT69" s="146" t="s">
        <v>40</v>
      </c>
      <c r="BU69" s="146" t="s">
        <v>41</v>
      </c>
      <c r="BV69" s="146" t="s">
        <v>42</v>
      </c>
      <c r="BW69" s="153" t="s">
        <v>4</v>
      </c>
      <c r="BX69" s="9" t="s">
        <v>5</v>
      </c>
      <c r="BY69" s="9" t="s">
        <v>6</v>
      </c>
      <c r="BZ69" s="9" t="s">
        <v>7</v>
      </c>
      <c r="CA69" s="9" t="s">
        <v>39</v>
      </c>
      <c r="CB69" s="185" t="s">
        <v>319</v>
      </c>
    </row>
    <row r="70" spans="1:80" ht="39" x14ac:dyDescent="0.3">
      <c r="A70" s="154" t="str">
        <f>C20</f>
        <v>Your Agency - Other</v>
      </c>
      <c r="B70" s="95">
        <f>SUM(P70:S70)</f>
        <v>8.2960958904109588E-4</v>
      </c>
      <c r="C70" s="95">
        <f>(K36/35)*(V70/365)</f>
        <v>1.9569471624266144E-2</v>
      </c>
      <c r="D70" s="95">
        <f>K70*(V70/365)</f>
        <v>0.57077625570776258</v>
      </c>
      <c r="E70" s="5">
        <f>U70*(B70*365)/(MAX(F70,H70)/1000)</f>
        <v>302.8075</v>
      </c>
      <c r="F70" s="96">
        <f>E41</f>
        <v>0.93230000000000002</v>
      </c>
      <c r="G70" s="96">
        <f>E39</f>
        <v>1</v>
      </c>
      <c r="H70" s="96">
        <f>MAX(E39,J47)</f>
        <v>1</v>
      </c>
      <c r="I70" s="103">
        <f>(0.7)*K27/E30</f>
        <v>0</v>
      </c>
      <c r="J70" s="97">
        <v>0</v>
      </c>
      <c r="K70" s="26">
        <f>K36/E30</f>
        <v>0.83333333333333337</v>
      </c>
      <c r="L70" s="98">
        <v>0</v>
      </c>
      <c r="M70" s="99">
        <v>0</v>
      </c>
      <c r="N70" s="100" t="str">
        <f>E33</f>
        <v>BUS</v>
      </c>
      <c r="O70" s="7">
        <f t="shared" ref="O70:T70" si="3">($I$70*AV70*$M$70 + $J$70*BH70 + $K$70*BB70 - $L$70*(AP70)) * ($V$70/365)/1000</f>
        <v>0.13839290582191779</v>
      </c>
      <c r="P70" s="7">
        <f t="shared" si="3"/>
        <v>7.9060273972602734E-4</v>
      </c>
      <c r="Q70" s="7">
        <f t="shared" si="3"/>
        <v>1.3500570776255706E-5</v>
      </c>
      <c r="R70" s="7">
        <f t="shared" si="3"/>
        <v>5.2756849315068491E-6</v>
      </c>
      <c r="S70" s="7">
        <f t="shared" si="3"/>
        <v>2.0230593607305937E-5</v>
      </c>
      <c r="T70" s="7">
        <f t="shared" si="3"/>
        <v>3.240296803652968E-6</v>
      </c>
      <c r="U70" s="155">
        <f>E36</f>
        <v>1</v>
      </c>
      <c r="V70" s="155">
        <f>E27</f>
        <v>250</v>
      </c>
      <c r="W70" s="155"/>
      <c r="X70" s="155">
        <f>K36</f>
        <v>1</v>
      </c>
      <c r="Y70" s="155">
        <f>E30</f>
        <v>1.2</v>
      </c>
      <c r="Z70" s="155" t="e">
        <f>#REF!</f>
        <v>#REF!</v>
      </c>
      <c r="AA70" s="155"/>
      <c r="AB70" s="155"/>
      <c r="AC70" s="155"/>
      <c r="AD70" s="155"/>
      <c r="AE70" s="155"/>
      <c r="AF70" s="155"/>
      <c r="AG70" s="155"/>
      <c r="AH70" s="155"/>
      <c r="AI70" s="24" t="s">
        <v>101</v>
      </c>
      <c r="AJ70" s="91">
        <f>VLOOKUP($I$16&amp;"_"&amp;$I$18&amp;"_"&amp;AJ68&amp;"_42",_veh_start_run_rate!$A$5:$Q$589,13,FALSE)</f>
        <v>97.882019</v>
      </c>
      <c r="AK70" s="91">
        <f>VLOOKUP($I$16&amp;"_"&amp;$I$18&amp;"_"&amp;AK68&amp;"_42",_veh_start_run_rate!$A$5:$Q$589,13,FALSE)</f>
        <v>4.0189779999999997</v>
      </c>
      <c r="AL70" s="91">
        <f>VLOOKUP($I$16&amp;"_"&amp;$I$18&amp;"_"&amp;AL68&amp;"_42",_veh_start_run_rate!$A$5:$Q$589,13,FALSE)</f>
        <v>0.99613399999999996</v>
      </c>
      <c r="AM70" s="91">
        <f>VLOOKUP($I$16&amp;"_"&amp;$I$18&amp;"_"&amp;AM68&amp;"_42",_veh_start_run_rate!$A$5:$Q$589,13,FALSE)</f>
        <v>0.82000099999999998</v>
      </c>
      <c r="AN70" s="91">
        <f>VLOOKUP($I$16&amp;"_"&amp;$I$18&amp;"_"&amp;AN68&amp;"_42",_veh_start_run_rate!$A$5:$Q$589,13,FALSE)</f>
        <v>5.1526000000000002E-2</v>
      </c>
      <c r="AO70" s="91">
        <f>VLOOKUP($I$16&amp;"_"&amp;$I$18&amp;"_"&amp;AO68&amp;"_42",_veh_start_run_rate!$A$5:$Q$589,13,FALSE)</f>
        <v>4.5638999999999999E-2</v>
      </c>
      <c r="AP70" s="91">
        <f>VLOOKUP($I$16&amp;"_"&amp;$I$18&amp;"_"&amp;AP68&amp;"_42",_veh_start_run_rate!$A$5:$Q$589,12,FALSE)</f>
        <v>1532.111206</v>
      </c>
      <c r="AQ70" s="91">
        <f>VLOOKUP($I$16&amp;"_"&amp;$I$18&amp;"_"&amp;AQ68&amp;"_42",_veh_start_run_rate!$A$5:$Q$589,12,FALSE)</f>
        <v>8.1026939999999996</v>
      </c>
      <c r="AR70" s="91">
        <f>VLOOKUP($I$16&amp;"_"&amp;$I$18&amp;"_"&amp;AR68&amp;"_42",_veh_start_run_rate!$A$5:$Q$589,12,FALSE)</f>
        <v>2.7491699999999999</v>
      </c>
      <c r="AS70" s="91">
        <f>VLOOKUP($I$16&amp;"_"&amp;$I$18&amp;"_"&amp;AS68&amp;"_42",_veh_start_run_rate!$A$5:$Q$589,12,FALSE)</f>
        <v>0.13791600000000001</v>
      </c>
      <c r="AT70" s="91">
        <f>VLOOKUP($I$16&amp;"_"&amp;$I$18&amp;"_100_42",_veh_start_run_rate!$A$5:$Q$589,12,FALSE) + VLOOKUP($I$16&amp;"_"&amp;$I$18&amp;"_106_42",_veh_start_run_rate!$A$5:$Q$589,12,FALSE) + VLOOKUP($I$16&amp;"_"&amp;$I$18&amp;"_107_42",_veh_start_run_rate!$A$5:$Q$589,12,FALSE)</f>
        <v>0.12153800000000001</v>
      </c>
      <c r="AU70" s="91">
        <f>VLOOKUP($I$16&amp;"_"&amp;$I$18&amp;"_110_42",_veh_start_run_rate!$A$5:$Q$589,12,FALSE) + VLOOKUP($I$16&amp;"_"&amp;$I$18&amp;"_116_42",_veh_start_run_rate!$A$5:$Q$589,12,FALSE) + VLOOKUP($I$16&amp;"_"&amp;$I$18&amp;"_117_42",_veh_start_run_rate!$A$5:$Q$589,12,FALSE)</f>
        <v>2.8216999999999999E-2</v>
      </c>
      <c r="AV70" s="92">
        <f>VLOOKUP($I$16&amp;"_"&amp;$I$18&amp;"_"&amp;AV68&amp;"_21",_veh_start_run_rate!$A$5:$Q$589,13,FALSE)</f>
        <v>204.24281300000001</v>
      </c>
      <c r="AW70" s="92">
        <f>VLOOKUP($I$16&amp;"_"&amp;$I$18&amp;"_"&amp;AW68&amp;"_21",_veh_start_run_rate!$A$5:$Q$589,13,FALSE)</f>
        <v>11.983909000000001</v>
      </c>
      <c r="AX70" s="92">
        <f>VLOOKUP($I$16&amp;"_"&amp;$I$18&amp;"_"&amp;AX68&amp;"_21",_veh_start_run_rate!$A$5:$Q$589,13,FALSE)</f>
        <v>0.41733700000000001</v>
      </c>
      <c r="AY70" s="92">
        <f>VLOOKUP($I$16&amp;"_"&amp;$I$18&amp;"_"&amp;AY68&amp;"_21",_veh_start_run_rate!$A$5:$Q$589,13,FALSE)</f>
        <v>1.3964319999999999</v>
      </c>
      <c r="AZ70" s="92">
        <f>VLOOKUP($I$16&amp;"_"&amp;$I$18&amp;"_"&amp;AZ68&amp;"_21",_veh_start_run_rate!$A$5:$Q$589,13,FALSE)</f>
        <v>7.0873000000000005E-2</v>
      </c>
      <c r="BA70" s="92">
        <f>VLOOKUP($I$16&amp;"_"&amp;$I$18&amp;"_"&amp;BA68&amp;"_21",_veh_start_run_rate!$A$5:$Q$589,13,FALSE)</f>
        <v>6.2697000000000003E-2</v>
      </c>
      <c r="BB70" s="92">
        <f>VLOOKUP($I$16&amp;"_"&amp;$I$18&amp;"_"&amp;BB68&amp;"_21",_veh_start_run_rate!$A$5:$Q$589,12,FALSE)</f>
        <v>242.464371</v>
      </c>
      <c r="BC70" s="92">
        <f>VLOOKUP($I$16&amp;"_"&amp;$I$18&amp;"_"&amp;BC68&amp;"_21",_veh_start_run_rate!$A$5:$Q$589,12,FALSE)</f>
        <v>1.3851359999999999</v>
      </c>
      <c r="BD70" s="92">
        <f>VLOOKUP($I$16&amp;"_"&amp;$I$18&amp;"_"&amp;BD68&amp;"_21",_veh_start_run_rate!$A$5:$Q$589,12,FALSE)</f>
        <v>2.3653E-2</v>
      </c>
      <c r="BE70" s="92">
        <f>VLOOKUP($I$16&amp;"_"&amp;$I$18&amp;"_"&amp;BE68&amp;"_21",_veh_start_run_rate!$A$5:$Q$589,12,FALSE)</f>
        <v>9.2429999999999995E-3</v>
      </c>
      <c r="BF70" s="92">
        <f>VLOOKUP($I$16&amp;"_"&amp;$I$18&amp;"_100_21",_veh_start_run_rate!$A$5:$Q$589,12,FALSE) + VLOOKUP($I$16&amp;"_"&amp;$I$18&amp;"_106_21",_veh_start_run_rate!$A$5:$Q$589,12,FALSE) + VLOOKUP($I$16&amp;"_"&amp;$I$18&amp;"_107_21",_veh_start_run_rate!$A$5:$Q$589,12,FALSE)</f>
        <v>3.5444000000000003E-2</v>
      </c>
      <c r="BG70" s="92">
        <f>VLOOKUP($I$16&amp;"_"&amp;$I$18&amp;"_110_21",_veh_start_run_rate!$A$5:$Q$589,12,FALSE) + VLOOKUP($I$16&amp;"_"&amp;$I$18&amp;"_116_21",_veh_start_run_rate!$A$5:$Q$589,12,FALSE) + VLOOKUP($I$16&amp;"_"&amp;$I$18&amp;"_117_21",_veh_start_run_rate!$A$5:$Q$589,12,FALSE)</f>
        <v>5.6769999999999998E-3</v>
      </c>
      <c r="BH70" s="93">
        <f>VLOOKUP("SL_"&amp;$I$18&amp;"_art_"&amp;BH68&amp;"_ALL",Vehicle_Idle_Rates!$A$7:$AQ$12,5,FALSE)</f>
        <v>2933.7045292537518</v>
      </c>
      <c r="BI70" s="93">
        <f>VLOOKUP("SL_"&amp;$I$18&amp;"_art_"&amp;BI68&amp;"_ALL",Vehicle_Idle_Rates!$A$7:$AQ$12,5,FALSE)</f>
        <v>3.5494139205738633</v>
      </c>
      <c r="BJ70" s="93">
        <f>VLOOKUP("SL_"&amp;$I$18&amp;"_art_"&amp;BJ68&amp;"_ALL",Vehicle_Idle_Rates!$A$7:$AQ$12,5,FALSE)</f>
        <v>3.8904138347642112</v>
      </c>
      <c r="BK70" s="93">
        <f>VLOOKUP("SL_"&amp;$I$18&amp;"_art_"&amp;BK68&amp;"_ALL",Vehicle_Idle_Rates!$A$7:$AQ$12,5,FALSE)</f>
        <v>0.8358270875299364</v>
      </c>
      <c r="BL70" s="93">
        <f>VLOOKUP("SL_"&amp;$I$18&amp;"_art_"&amp;BL68&amp;"_ALL",Vehicle_Idle_Rates!$A$7:$AQ$12,5,FALSE)</f>
        <v>0.12081251265653382</v>
      </c>
      <c r="BM70" s="93">
        <f>VLOOKUP("SL_"&amp;$I$18&amp;"_art_"&amp;BM68&amp;"_ALL",Vehicle_Idle_Rates!$A$7:$AQ$12,5,FALSE)</f>
        <v>0.11070401751369743</v>
      </c>
      <c r="BN70" s="156" t="str">
        <f>T(I16)</f>
        <v>SL</v>
      </c>
      <c r="BO70" s="154" t="str">
        <f>I20</f>
        <v>Salt Lake</v>
      </c>
      <c r="BP70" s="154">
        <f>I18</f>
        <v>2030</v>
      </c>
      <c r="BQ70" s="154" t="str">
        <f>C14</f>
        <v>Other</v>
      </c>
      <c r="BR70" s="154" t="s">
        <v>24</v>
      </c>
      <c r="BS70" s="154" t="str">
        <f>C7</f>
        <v>Your Agency</v>
      </c>
      <c r="BT70" s="154">
        <f>D16</f>
        <v>0</v>
      </c>
      <c r="BU70" s="154">
        <f>C17</f>
        <v>0</v>
      </c>
      <c r="BV70" s="154">
        <f>C18</f>
        <v>0</v>
      </c>
      <c r="BW70" s="99" t="str">
        <f>C22</f>
        <v xml:space="preserve">Please enter here a brief description of this project, including the basic cost elements that comprise the total shown below (right-of-way, materials, pavement quantities, equipment costs, labor costs, etc.), assumptions made in estimating emission reductions and the justification for those assumptions, and any other relevant supporting information.  </v>
      </c>
      <c r="BX70" s="4" t="str">
        <f>C9</f>
        <v>Your Name</v>
      </c>
      <c r="BY70" s="4" t="str">
        <f>I7</f>
        <v>801-123-4567</v>
      </c>
      <c r="BZ70" s="4" t="str">
        <f>I9</f>
        <v>youre-mail@email.com</v>
      </c>
      <c r="CA70" s="4" t="str">
        <f>I14</f>
        <v>City of Project Location</v>
      </c>
      <c r="CB70" s="186">
        <f>J55</f>
        <v>4.2661448140900197E-3</v>
      </c>
    </row>
    <row r="71" spans="1:80" x14ac:dyDescent="0.3">
      <c r="AF71"/>
      <c r="AG71"/>
      <c r="AH71"/>
      <c r="AI71"/>
      <c r="AJ71"/>
      <c r="AK71"/>
      <c r="AL71"/>
      <c r="AM71"/>
      <c r="AN71"/>
      <c r="AO71"/>
      <c r="AP71"/>
      <c r="AQ71"/>
      <c r="AR71"/>
      <c r="AS71"/>
      <c r="AT71"/>
      <c r="AU71"/>
      <c r="AV71"/>
      <c r="AW71"/>
      <c r="AX71"/>
      <c r="AY71"/>
      <c r="AZ71"/>
      <c r="BA71"/>
      <c r="BB71"/>
      <c r="BC71"/>
      <c r="BD71"/>
      <c r="BE71"/>
    </row>
    <row r="72" spans="1:80" x14ac:dyDescent="0.3">
      <c r="G72" s="157"/>
      <c r="H72" s="157"/>
      <c r="I72" s="157"/>
      <c r="M72" s="158"/>
      <c r="N72" s="158"/>
      <c r="O72" s="158"/>
      <c r="P72" s="158"/>
      <c r="Q72" s="158"/>
      <c r="AF72"/>
      <c r="AG72"/>
      <c r="AH72"/>
      <c r="AI72"/>
      <c r="AJ72"/>
      <c r="AK72"/>
      <c r="AL72"/>
      <c r="AM72"/>
      <c r="AN72"/>
      <c r="AO72"/>
      <c r="AP72"/>
      <c r="AQ72"/>
      <c r="AR72"/>
      <c r="AS72"/>
      <c r="AT72"/>
      <c r="AU72"/>
      <c r="AV72"/>
      <c r="AW72"/>
      <c r="AX72"/>
      <c r="AY72"/>
      <c r="AZ72"/>
      <c r="BA72"/>
      <c r="BB72"/>
      <c r="BC72"/>
      <c r="BD72"/>
      <c r="BE72"/>
    </row>
    <row r="73" spans="1:80" x14ac:dyDescent="0.3">
      <c r="G73" s="157"/>
      <c r="H73" s="157"/>
      <c r="I73" s="157"/>
      <c r="AF73" s="176" t="s">
        <v>280</v>
      </c>
      <c r="AG73" s="174">
        <v>10.423997359583334</v>
      </c>
      <c r="AH73" s="174">
        <v>2.3879113460208334E-2</v>
      </c>
      <c r="AI73" s="174">
        <v>0.7695398683333331</v>
      </c>
      <c r="AJ73" s="174">
        <v>9.7411719000000015E-3</v>
      </c>
      <c r="AK73" s="174">
        <v>8.8541110125000006E-3</v>
      </c>
      <c r="AL73" s="174">
        <v>2.0185086260070713</v>
      </c>
      <c r="AM73" s="174">
        <v>3.523431922916997</v>
      </c>
      <c r="AN73" s="174">
        <v>0.25907441356131566</v>
      </c>
      <c r="AO73" s="174">
        <v>0.27791903573881749</v>
      </c>
      <c r="AP73" s="174">
        <v>0.15583077559689132</v>
      </c>
      <c r="AQ73" s="174">
        <v>18.437781144166667</v>
      </c>
      <c r="AR73" s="174">
        <v>0.72171639990416658</v>
      </c>
      <c r="AS73" s="174">
        <v>2.107534733333333</v>
      </c>
      <c r="AT73" s="174">
        <v>6.7528515749999976E-2</v>
      </c>
      <c r="AU73" s="174">
        <v>5.9739063041666658E-2</v>
      </c>
      <c r="AV73" s="174">
        <v>1.8650840464812819</v>
      </c>
      <c r="AW73" s="174">
        <v>9.4846365298523874E-2</v>
      </c>
      <c r="AX73" s="174">
        <v>1.4641783715626588E-2</v>
      </c>
      <c r="AY73" s="174">
        <v>5.3572932128439124E-2</v>
      </c>
      <c r="AZ73" s="174">
        <v>1.2992335377803024E-2</v>
      </c>
      <c r="BA73" s="174">
        <v>6.7487142895833321</v>
      </c>
      <c r="BB73" s="174">
        <v>1.5875958536666666</v>
      </c>
      <c r="BC73" s="174">
        <v>0.25829854000000008</v>
      </c>
      <c r="BD73" s="174">
        <v>0.55214606666666666</v>
      </c>
      <c r="BE73" s="174">
        <v>0.13451628249999997</v>
      </c>
    </row>
    <row r="74" spans="1:80" x14ac:dyDescent="0.3">
      <c r="G74" s="157"/>
      <c r="H74" s="157"/>
      <c r="I74" s="157"/>
      <c r="M74" s="158"/>
      <c r="N74" s="158"/>
      <c r="O74" s="158"/>
      <c r="P74" s="158"/>
      <c r="Q74" s="158"/>
    </row>
    <row r="75" spans="1:80" x14ac:dyDescent="0.3">
      <c r="G75" s="157"/>
      <c r="H75" s="157"/>
      <c r="I75" s="157"/>
    </row>
    <row r="76" spans="1:80" x14ac:dyDescent="0.3">
      <c r="G76" s="157"/>
      <c r="H76" s="157"/>
      <c r="I76" s="157"/>
    </row>
    <row r="77" spans="1:80" x14ac:dyDescent="0.3">
      <c r="G77" s="157"/>
      <c r="H77" s="157"/>
      <c r="I77" s="157"/>
    </row>
    <row r="78" spans="1:80" x14ac:dyDescent="0.3">
      <c r="G78" s="157"/>
      <c r="H78" s="157"/>
      <c r="I78" s="157"/>
    </row>
    <row r="79" spans="1:80" x14ac:dyDescent="0.3">
      <c r="G79" s="157"/>
      <c r="H79" s="157"/>
      <c r="I79" s="157"/>
    </row>
    <row r="80" spans="1:80" x14ac:dyDescent="0.3">
      <c r="G80" s="157"/>
      <c r="H80" s="157"/>
      <c r="I80" s="157"/>
    </row>
  </sheetData>
  <sheetProtection algorithmName="SHA-512" hashValue="+kX7bEqGrFUgqjJPvaHzefwNNhPPBL4KkNQpClKmrAoocJbKNlvY0qrvEH9bD1gG6Z9gVLC2UeOOlfqUCDjrhA==" saltValue="4ONQ5KqPkMEn8iY3dFiP/Q==" spinCount="100000" sheet="1" selectLockedCells="1"/>
  <mergeCells count="29">
    <mergeCell ref="A22:B22"/>
    <mergeCell ref="C22:K22"/>
    <mergeCell ref="A44:I45"/>
    <mergeCell ref="A47:F48"/>
    <mergeCell ref="G47:I47"/>
    <mergeCell ref="J47:K47"/>
    <mergeCell ref="A34:E35"/>
    <mergeCell ref="G36:J37"/>
    <mergeCell ref="E41:F41"/>
    <mergeCell ref="G34:K35"/>
    <mergeCell ref="D25:K25"/>
    <mergeCell ref="J41:K41"/>
    <mergeCell ref="E39:F39"/>
    <mergeCell ref="N16:V23"/>
    <mergeCell ref="C17:E17"/>
    <mergeCell ref="C18:E18"/>
    <mergeCell ref="C20:E20"/>
    <mergeCell ref="I20:K20"/>
    <mergeCell ref="A1:L1"/>
    <mergeCell ref="A2:L2"/>
    <mergeCell ref="D3:I3"/>
    <mergeCell ref="A4:L4"/>
    <mergeCell ref="C7:E7"/>
    <mergeCell ref="I7:K7"/>
    <mergeCell ref="C9:E9"/>
    <mergeCell ref="I9:K9"/>
    <mergeCell ref="C14:E14"/>
    <mergeCell ref="I14:K14"/>
    <mergeCell ref="C16:E16"/>
  </mergeCells>
  <dataValidations count="8">
    <dataValidation type="list" allowBlank="1" showInputMessage="1" showErrorMessage="1" sqref="E33" xr:uid="{00000000-0002-0000-1000-000000000000}">
      <formula1>"LD,HD,BUS"</formula1>
    </dataValidation>
    <dataValidation type="decimal" operator="lessThanOrEqual" allowBlank="1" showInputMessage="1" showErrorMessage="1" errorTitle="Warning:" error="Bicycle trip length should be less than 10 miles." sqref="K57:K58" xr:uid="{00000000-0002-0000-1000-000002000000}">
      <formula1>10</formula1>
    </dataValidation>
    <dataValidation type="whole" operator="lessThan" allowBlank="1" showErrorMessage="1" error="The number of days in a year may not exceed 365.  The number of annual working days is typically 250." sqref="E27" xr:uid="{00000000-0002-0000-1000-000003000000}">
      <formula1>366</formula1>
    </dataValidation>
    <dataValidation type="whole" operator="greaterThan" allowBlank="1" showInputMessage="1" showErrorMessage="1" error="Enter a whole number only - no text." sqref="E36" xr:uid="{00000000-0002-0000-1000-000004000000}">
      <formula1>0</formula1>
    </dataValidation>
    <dataValidation type="list" showInputMessage="1" showErrorMessage="1" error="Cell may not be left blank." sqref="I16" xr:uid="{00000000-0002-0000-1000-000005000000}">
      <formula1>"BE,DA,SL,TO,WE"</formula1>
    </dataValidation>
    <dataValidation type="textLength" operator="lessThan" allowBlank="1" showErrorMessage="1" promptTitle="Error" prompt="Please limit description to 500 characters." sqref="C22:K22" xr:uid="{6DE847D3-FE74-4A01-8B82-1248079D63D0}">
      <formula1>2000</formula1>
    </dataValidation>
    <dataValidation type="list" allowBlank="1" showInputMessage="1" showErrorMessage="1" sqref="K44" xr:uid="{698ADD75-6E92-4521-A6BC-8CFE962C756F}">
      <formula1>"No, Yes"</formula1>
    </dataValidation>
    <dataValidation type="whole" operator="lessThan" allowBlank="1" showInputMessage="1" showErrorMessage="1" sqref="J53:J54" xr:uid="{00000000-0002-0000-1000-000001000000}">
      <formula1>366</formula1>
    </dataValidation>
  </dataValidations>
  <hyperlinks>
    <hyperlink ref="I9" r:id="rId1" display="kip@wfrc.org" xr:uid="{00000000-0004-0000-1000-000000000000}"/>
  </hyperlinks>
  <pageMargins left="0.75" right="0.75" top="1" bottom="1" header="0.5" footer="0.5"/>
  <pageSetup scale="64" orientation="portrait" r:id="rId2"/>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2060"/>
  </sheetPr>
  <dimension ref="A1:CB74"/>
  <sheetViews>
    <sheetView showGridLines="0" topLeftCell="A7" zoomScale="85" zoomScaleNormal="85" zoomScaleSheetLayoutView="100" workbookViewId="0">
      <selection activeCell="C7" sqref="C7:E7"/>
    </sheetView>
  </sheetViews>
  <sheetFormatPr defaultRowHeight="13" x14ac:dyDescent="0.3"/>
  <cols>
    <col min="2" max="2" width="12" customWidth="1"/>
    <col min="3" max="3" width="9.54296875" customWidth="1"/>
    <col min="4" max="4" width="11" customWidth="1"/>
    <col min="5" max="5" width="13.453125" customWidth="1"/>
    <col min="6" max="6" width="11.7265625" customWidth="1"/>
    <col min="7" max="8" width="10" customWidth="1"/>
    <col min="9" max="10" width="11.54296875" customWidth="1"/>
    <col min="11" max="11" width="11" customWidth="1"/>
    <col min="13" max="13" width="12.7265625" bestFit="1" customWidth="1"/>
    <col min="14" max="15" width="10.453125" bestFit="1" customWidth="1"/>
    <col min="16" max="16" width="8.7265625" customWidth="1"/>
    <col min="17" max="18" width="9.81640625" customWidth="1"/>
    <col min="19" max="19" width="7.54296875" bestFit="1" customWidth="1"/>
    <col min="20" max="20" width="26.54296875" bestFit="1" customWidth="1"/>
    <col min="21" max="21" width="12.1796875" bestFit="1" customWidth="1"/>
    <col min="22" max="22" width="19.1796875" bestFit="1" customWidth="1"/>
    <col min="23" max="23" width="13.7265625" bestFit="1" customWidth="1"/>
    <col min="24" max="24" width="11.7265625" bestFit="1" customWidth="1"/>
    <col min="25" max="25" width="6.26953125" bestFit="1" customWidth="1"/>
    <col min="26" max="26" width="9.7265625" bestFit="1" customWidth="1"/>
    <col min="27" max="27" width="6.81640625" bestFit="1" customWidth="1"/>
    <col min="28" max="28" width="11.1796875" bestFit="1" customWidth="1"/>
    <col min="29" max="29" width="20.54296875" bestFit="1" customWidth="1"/>
    <col min="30" max="30" width="11.81640625" bestFit="1" customWidth="1"/>
    <col min="31" max="32" width="11.81640625" customWidth="1"/>
    <col min="33" max="57" width="14.1796875" customWidth="1"/>
    <col min="58" max="58" width="7.81640625" bestFit="1" customWidth="1"/>
    <col min="60" max="63" width="10.54296875" customWidth="1"/>
    <col min="64" max="64" width="12.1796875" customWidth="1"/>
    <col min="65" max="65" width="11.81640625" customWidth="1"/>
    <col min="72" max="72" width="11" customWidth="1"/>
    <col min="80" max="80" width="9.7265625" customWidth="1"/>
  </cols>
  <sheetData>
    <row r="1" spans="1:25" ht="18" thickTop="1" thickBot="1" x14ac:dyDescent="0.4">
      <c r="A1" s="477" t="str">
        <f>CONCATENATE("Emissions Analysis Form (",C16-5,"-",C16," TIP)")</f>
        <v>Emissions Analysis Form (2025-2030 TIP)</v>
      </c>
      <c r="B1" s="478"/>
      <c r="C1" s="478"/>
      <c r="D1" s="478"/>
      <c r="E1" s="478"/>
      <c r="F1" s="478"/>
      <c r="G1" s="478"/>
      <c r="H1" s="478"/>
      <c r="I1" s="478"/>
      <c r="J1" s="478"/>
      <c r="K1" s="478"/>
      <c r="L1" s="479"/>
      <c r="Q1" s="238" t="s">
        <v>335</v>
      </c>
      <c r="R1" s="239">
        <v>1</v>
      </c>
      <c r="T1" s="240"/>
      <c r="U1" s="241"/>
    </row>
    <row r="2" spans="1:25" ht="15.5" thickBot="1" x14ac:dyDescent="0.35">
      <c r="A2" s="418" t="s">
        <v>384</v>
      </c>
      <c r="B2" s="419"/>
      <c r="C2" s="419"/>
      <c r="D2" s="419"/>
      <c r="E2" s="419"/>
      <c r="F2" s="419"/>
      <c r="G2" s="419"/>
      <c r="H2" s="419"/>
      <c r="I2" s="419"/>
      <c r="J2" s="419"/>
      <c r="K2" s="419"/>
      <c r="L2" s="420"/>
      <c r="Q2" s="240" t="s">
        <v>333</v>
      </c>
      <c r="R2" s="241">
        <v>2</v>
      </c>
      <c r="T2" s="238" t="s">
        <v>249</v>
      </c>
      <c r="U2" s="239">
        <v>21</v>
      </c>
    </row>
    <row r="3" spans="1:25" ht="13.5" thickTop="1" x14ac:dyDescent="0.3">
      <c r="A3" s="27"/>
      <c r="B3" s="218"/>
      <c r="C3" s="29"/>
      <c r="D3" s="512"/>
      <c r="E3" s="512"/>
      <c r="F3" s="512"/>
      <c r="G3" s="512"/>
      <c r="H3" s="512"/>
      <c r="I3" s="512"/>
      <c r="J3" s="29"/>
      <c r="K3" s="29"/>
      <c r="L3" s="29"/>
      <c r="Q3" s="240" t="s">
        <v>336</v>
      </c>
      <c r="R3" s="241">
        <v>3</v>
      </c>
      <c r="T3" s="240" t="s">
        <v>250</v>
      </c>
      <c r="U3" s="241">
        <v>31</v>
      </c>
    </row>
    <row r="4" spans="1:25" ht="17.5" x14ac:dyDescent="0.35">
      <c r="A4" s="424" t="s">
        <v>236</v>
      </c>
      <c r="B4" s="425"/>
      <c r="C4" s="425"/>
      <c r="D4" s="425"/>
      <c r="E4" s="425"/>
      <c r="F4" s="425"/>
      <c r="G4" s="425"/>
      <c r="H4" s="425"/>
      <c r="I4" s="425"/>
      <c r="J4" s="425"/>
      <c r="K4" s="425"/>
      <c r="L4" s="426"/>
      <c r="Q4" s="240" t="s">
        <v>337</v>
      </c>
      <c r="R4" s="241">
        <v>9</v>
      </c>
      <c r="T4" s="240" t="s">
        <v>251</v>
      </c>
      <c r="U4" s="241">
        <v>32</v>
      </c>
    </row>
    <row r="5" spans="1:25" ht="13.5" thickBot="1" x14ac:dyDescent="0.35">
      <c r="A5" s="29" t="s">
        <v>30</v>
      </c>
      <c r="B5" s="27"/>
      <c r="C5" s="27"/>
      <c r="D5" s="27"/>
      <c r="E5" s="27"/>
      <c r="F5" s="27"/>
      <c r="G5" s="27"/>
      <c r="H5" s="27"/>
      <c r="I5" s="27"/>
      <c r="J5" s="27"/>
      <c r="K5" s="27"/>
      <c r="L5" s="27"/>
      <c r="T5" s="240" t="s">
        <v>253</v>
      </c>
      <c r="U5" s="241">
        <v>42</v>
      </c>
    </row>
    <row r="6" spans="1:25" x14ac:dyDescent="0.3">
      <c r="A6" s="30"/>
      <c r="B6" s="31"/>
      <c r="C6" s="31"/>
      <c r="D6" s="31"/>
      <c r="E6" s="31"/>
      <c r="F6" s="31"/>
      <c r="G6" s="31"/>
      <c r="H6" s="31"/>
      <c r="I6" s="31"/>
      <c r="J6" s="31"/>
      <c r="K6" s="31"/>
      <c r="L6" s="32"/>
      <c r="T6" s="240" t="s">
        <v>254</v>
      </c>
      <c r="U6" s="241">
        <v>43</v>
      </c>
    </row>
    <row r="7" spans="1:25" x14ac:dyDescent="0.3">
      <c r="A7" s="33" t="s">
        <v>103</v>
      </c>
      <c r="B7" s="27"/>
      <c r="C7" s="421" t="s">
        <v>204</v>
      </c>
      <c r="D7" s="422"/>
      <c r="E7" s="423"/>
      <c r="F7" s="27"/>
      <c r="G7" s="27" t="s">
        <v>6</v>
      </c>
      <c r="H7" s="27"/>
      <c r="I7" s="427" t="s">
        <v>206</v>
      </c>
      <c r="J7" s="428"/>
      <c r="K7" s="429"/>
      <c r="L7" s="34"/>
      <c r="T7" s="240" t="s">
        <v>255</v>
      </c>
      <c r="U7" s="241">
        <v>51</v>
      </c>
    </row>
    <row r="8" spans="1:25" x14ac:dyDescent="0.3">
      <c r="A8" s="33"/>
      <c r="B8" s="27"/>
      <c r="C8" s="27"/>
      <c r="D8" s="27"/>
      <c r="E8" s="27"/>
      <c r="F8" s="27"/>
      <c r="G8" s="27"/>
      <c r="H8" s="27"/>
      <c r="I8" s="27"/>
      <c r="J8" s="27"/>
      <c r="K8" s="27"/>
      <c r="L8" s="34"/>
      <c r="T8" s="240" t="s">
        <v>256</v>
      </c>
      <c r="U8" s="241">
        <v>52</v>
      </c>
    </row>
    <row r="9" spans="1:25" ht="13.5" thickBot="1" x14ac:dyDescent="0.35">
      <c r="A9" s="33" t="s">
        <v>403</v>
      </c>
      <c r="B9" s="27"/>
      <c r="C9" s="421" t="s">
        <v>205</v>
      </c>
      <c r="D9" s="422"/>
      <c r="E9" s="423"/>
      <c r="F9" s="27"/>
      <c r="G9" s="27" t="s">
        <v>7</v>
      </c>
      <c r="H9" s="27"/>
      <c r="I9" s="430" t="s">
        <v>207</v>
      </c>
      <c r="J9" s="460"/>
      <c r="K9" s="461"/>
      <c r="L9" s="34"/>
      <c r="T9" s="242" t="s">
        <v>259</v>
      </c>
      <c r="U9" s="243">
        <v>61</v>
      </c>
    </row>
    <row r="10" spans="1:25" ht="13.5" thickBot="1" x14ac:dyDescent="0.35">
      <c r="A10" s="277" t="s">
        <v>395</v>
      </c>
      <c r="B10" s="36"/>
      <c r="C10" s="36"/>
      <c r="D10" s="36"/>
      <c r="E10" s="36"/>
      <c r="F10" s="36"/>
      <c r="G10" s="36"/>
      <c r="H10" s="36"/>
      <c r="I10" s="36"/>
      <c r="J10" s="36"/>
      <c r="K10" s="36"/>
      <c r="L10" s="37"/>
    </row>
    <row r="11" spans="1:25" x14ac:dyDescent="0.3">
      <c r="A11" s="27"/>
      <c r="B11" s="27"/>
      <c r="C11" s="27"/>
      <c r="D11" s="27"/>
      <c r="E11" s="27"/>
      <c r="F11" s="27"/>
      <c r="G11" s="27"/>
      <c r="H11" s="27"/>
      <c r="I11" s="27"/>
      <c r="J11" s="27"/>
      <c r="K11" s="27"/>
      <c r="L11" s="27"/>
    </row>
    <row r="12" spans="1:25" ht="13.5" thickBot="1" x14ac:dyDescent="0.35">
      <c r="A12" s="29" t="s">
        <v>31</v>
      </c>
      <c r="B12" s="27"/>
      <c r="C12" s="27"/>
      <c r="D12" s="27"/>
      <c r="E12" s="27"/>
      <c r="F12" s="27"/>
      <c r="G12" s="27"/>
      <c r="H12" s="27"/>
      <c r="I12" s="27"/>
      <c r="J12" s="27"/>
      <c r="K12" s="27"/>
      <c r="L12" s="27"/>
    </row>
    <row r="13" spans="1:25" x14ac:dyDescent="0.3">
      <c r="A13" s="30"/>
      <c r="B13" s="31"/>
      <c r="C13" s="31"/>
      <c r="D13" s="31"/>
      <c r="E13" s="31"/>
      <c r="F13" s="31"/>
      <c r="G13" s="31"/>
      <c r="H13" s="31"/>
      <c r="I13" s="31"/>
      <c r="J13" s="31"/>
      <c r="K13" s="31"/>
      <c r="L13" s="32"/>
    </row>
    <row r="14" spans="1:25" x14ac:dyDescent="0.3">
      <c r="A14" s="33" t="s">
        <v>32</v>
      </c>
      <c r="B14" s="27"/>
      <c r="C14" s="396" t="s">
        <v>388</v>
      </c>
      <c r="D14" s="397"/>
      <c r="E14" s="398"/>
      <c r="F14" s="27"/>
      <c r="G14" s="27" t="s">
        <v>39</v>
      </c>
      <c r="H14" s="27"/>
      <c r="I14" s="421" t="s">
        <v>208</v>
      </c>
      <c r="J14" s="422"/>
      <c r="K14" s="423"/>
      <c r="L14" s="34"/>
    </row>
    <row r="15" spans="1:25" x14ac:dyDescent="0.3">
      <c r="A15" s="33"/>
      <c r="B15" s="27"/>
      <c r="C15" s="27"/>
      <c r="D15" s="27"/>
      <c r="E15" s="27"/>
      <c r="F15" s="27"/>
      <c r="G15" s="27"/>
      <c r="H15" s="27"/>
      <c r="I15" s="27"/>
      <c r="J15" s="27"/>
      <c r="K15" s="27"/>
      <c r="L15" s="34"/>
    </row>
    <row r="16" spans="1:25" x14ac:dyDescent="0.3">
      <c r="A16" s="27" t="s">
        <v>33</v>
      </c>
      <c r="B16" s="27"/>
      <c r="C16" s="359">
        <f>Funding_Year</f>
        <v>2030</v>
      </c>
      <c r="D16" s="188"/>
      <c r="E16" s="188"/>
      <c r="F16" s="27"/>
      <c r="G16" s="27" t="s">
        <v>0</v>
      </c>
      <c r="H16" s="27"/>
      <c r="I16" s="361" t="s">
        <v>102</v>
      </c>
      <c r="J16" s="39"/>
      <c r="K16" s="27"/>
      <c r="L16" s="34"/>
      <c r="Q16" s="378" t="s">
        <v>407</v>
      </c>
      <c r="R16" s="379"/>
      <c r="S16" s="379"/>
      <c r="T16" s="379"/>
      <c r="U16" s="379"/>
      <c r="V16" s="379"/>
      <c r="W16" s="379"/>
      <c r="X16" s="379"/>
      <c r="Y16" s="380"/>
    </row>
    <row r="17" spans="1:25" x14ac:dyDescent="0.3">
      <c r="A17" s="191"/>
      <c r="C17" s="188"/>
      <c r="D17" s="188"/>
      <c r="E17" s="188"/>
      <c r="F17" s="27"/>
      <c r="G17" s="27"/>
      <c r="H17" s="27"/>
      <c r="I17" s="27"/>
      <c r="J17" s="27"/>
      <c r="K17" s="27"/>
      <c r="L17" s="34"/>
      <c r="Q17" s="381"/>
      <c r="R17" s="382"/>
      <c r="S17" s="382"/>
      <c r="T17" s="382"/>
      <c r="U17" s="382"/>
      <c r="V17" s="382"/>
      <c r="W17" s="382"/>
      <c r="X17" s="382"/>
      <c r="Y17" s="383"/>
    </row>
    <row r="18" spans="1:25" x14ac:dyDescent="0.3">
      <c r="A18" s="33" t="s">
        <v>77</v>
      </c>
      <c r="B18" s="41"/>
      <c r="C18" s="513" t="str">
        <f>C7&amp;" - "&amp;C14&amp;"-"&amp;I16</f>
        <v>Your Agency - Diesel Replacement-SL</v>
      </c>
      <c r="D18" s="514"/>
      <c r="E18" s="515"/>
      <c r="F18" s="27"/>
      <c r="G18" s="27" t="s">
        <v>76</v>
      </c>
      <c r="H18" s="27"/>
      <c r="I18" s="396" t="str">
        <f>IF(I16="SL","Salt Lake",IF(I16="DA","Ogden-Layton",IF(I16="WE","Ogden-Layton","")))</f>
        <v>Salt Lake</v>
      </c>
      <c r="J18" s="397"/>
      <c r="K18" s="398"/>
      <c r="L18" s="34"/>
      <c r="Q18" s="381"/>
      <c r="R18" s="382"/>
      <c r="S18" s="382"/>
      <c r="T18" s="382"/>
      <c r="U18" s="382"/>
      <c r="V18" s="382"/>
      <c r="W18" s="382"/>
      <c r="X18" s="382"/>
      <c r="Y18" s="383"/>
    </row>
    <row r="19" spans="1:25" x14ac:dyDescent="0.3">
      <c r="A19" s="33"/>
      <c r="B19" s="27"/>
      <c r="C19" s="27"/>
      <c r="D19" s="27"/>
      <c r="E19" s="27"/>
      <c r="F19" s="27"/>
      <c r="G19" s="27"/>
      <c r="H19" s="27"/>
      <c r="I19" s="27"/>
      <c r="J19" s="27"/>
      <c r="K19" s="27"/>
      <c r="L19" s="34"/>
      <c r="Q19" s="381"/>
      <c r="R19" s="382"/>
      <c r="S19" s="382"/>
      <c r="T19" s="382"/>
      <c r="U19" s="382"/>
      <c r="V19" s="382"/>
      <c r="W19" s="382"/>
      <c r="X19" s="382"/>
      <c r="Y19" s="383"/>
    </row>
    <row r="20" spans="1:25" ht="133.5" customHeight="1" x14ac:dyDescent="0.3">
      <c r="A20" s="388" t="s">
        <v>214</v>
      </c>
      <c r="B20" s="389"/>
      <c r="C20" s="399" t="s">
        <v>1484</v>
      </c>
      <c r="D20" s="400"/>
      <c r="E20" s="400"/>
      <c r="F20" s="400"/>
      <c r="G20" s="400"/>
      <c r="H20" s="400"/>
      <c r="I20" s="400"/>
      <c r="J20" s="400"/>
      <c r="K20" s="401"/>
      <c r="L20" s="42"/>
      <c r="Q20" s="381"/>
      <c r="R20" s="382"/>
      <c r="S20" s="382"/>
      <c r="T20" s="382"/>
      <c r="U20" s="382"/>
      <c r="V20" s="382"/>
      <c r="W20" s="382"/>
      <c r="X20" s="382"/>
      <c r="Y20" s="383"/>
    </row>
    <row r="21" spans="1:25" ht="13.5" thickBot="1" x14ac:dyDescent="0.35">
      <c r="A21" s="35"/>
      <c r="B21" s="36"/>
      <c r="C21" s="36"/>
      <c r="D21" s="36"/>
      <c r="E21" s="36"/>
      <c r="F21" s="36"/>
      <c r="G21" s="36"/>
      <c r="H21" s="36"/>
      <c r="I21" s="36"/>
      <c r="J21" s="36"/>
      <c r="K21" s="36"/>
      <c r="L21" s="37"/>
      <c r="Q21" s="381"/>
      <c r="R21" s="382"/>
      <c r="S21" s="382"/>
      <c r="T21" s="382"/>
      <c r="U21" s="382"/>
      <c r="V21" s="382"/>
      <c r="W21" s="382"/>
      <c r="X21" s="382"/>
      <c r="Y21" s="383"/>
    </row>
    <row r="22" spans="1:25" ht="13.5" thickBot="1" x14ac:dyDescent="0.35">
      <c r="A22" s="27"/>
      <c r="B22" s="27"/>
      <c r="C22" s="360"/>
      <c r="D22" s="360"/>
      <c r="E22" s="360"/>
      <c r="F22" s="360"/>
      <c r="G22" s="360"/>
      <c r="H22" s="360"/>
      <c r="I22" s="360"/>
      <c r="J22" s="360"/>
      <c r="K22" s="360"/>
      <c r="L22" s="27"/>
      <c r="Q22" s="381"/>
      <c r="R22" s="382"/>
      <c r="S22" s="382"/>
      <c r="T22" s="382"/>
      <c r="U22" s="382"/>
      <c r="V22" s="382"/>
      <c r="W22" s="382"/>
      <c r="X22" s="382"/>
      <c r="Y22" s="383"/>
    </row>
    <row r="23" spans="1:25" ht="14.5" thickTop="1" thickBot="1" x14ac:dyDescent="0.4">
      <c r="A23" s="29" t="s">
        <v>399</v>
      </c>
      <c r="B23" s="27"/>
      <c r="D23" s="509" t="s">
        <v>387</v>
      </c>
      <c r="E23" s="510"/>
      <c r="F23" s="510"/>
      <c r="G23" s="510"/>
      <c r="H23" s="510"/>
      <c r="I23" s="510"/>
      <c r="J23" s="510"/>
      <c r="K23" s="511"/>
      <c r="L23" s="27"/>
      <c r="Q23" s="384"/>
      <c r="R23" s="385"/>
      <c r="S23" s="385"/>
      <c r="T23" s="385"/>
      <c r="U23" s="385"/>
      <c r="V23" s="385"/>
      <c r="W23" s="385"/>
      <c r="X23" s="385"/>
      <c r="Y23" s="386"/>
    </row>
    <row r="24" spans="1:25" ht="39" x14ac:dyDescent="0.3">
      <c r="A24" s="202"/>
      <c r="B24" s="203"/>
      <c r="C24" s="204" t="s">
        <v>330</v>
      </c>
      <c r="D24" s="508" t="s">
        <v>329</v>
      </c>
      <c r="E24" s="508"/>
      <c r="F24" s="204" t="s">
        <v>383</v>
      </c>
      <c r="G24" s="204" t="s">
        <v>369</v>
      </c>
      <c r="H24" s="204" t="str">
        <f>"Vehicle Age in "&amp;C16</f>
        <v>Vehicle Age in 2030</v>
      </c>
      <c r="I24" s="205" t="s">
        <v>382</v>
      </c>
      <c r="J24" s="205" t="s">
        <v>385</v>
      </c>
      <c r="K24" s="205" t="s">
        <v>373</v>
      </c>
      <c r="L24" s="32"/>
    </row>
    <row r="25" spans="1:25" x14ac:dyDescent="0.3">
      <c r="A25" s="432" t="s">
        <v>331</v>
      </c>
      <c r="B25" s="433"/>
      <c r="C25" s="371">
        <v>2008</v>
      </c>
      <c r="D25" s="506" t="s">
        <v>253</v>
      </c>
      <c r="E25" s="507"/>
      <c r="F25" s="219" t="s">
        <v>333</v>
      </c>
      <c r="G25" s="372">
        <v>300000</v>
      </c>
      <c r="H25" s="219">
        <f>C16-C25</f>
        <v>22</v>
      </c>
      <c r="I25" s="371">
        <v>19</v>
      </c>
      <c r="J25">
        <f>MAX(0,I25-H25)</f>
        <v>0</v>
      </c>
      <c r="K25" s="207">
        <f>G25/(H25-6)</f>
        <v>18750</v>
      </c>
      <c r="L25" s="208"/>
    </row>
    <row r="26" spans="1:25" x14ac:dyDescent="0.3">
      <c r="A26" s="432" t="s">
        <v>332</v>
      </c>
      <c r="B26" s="433"/>
      <c r="C26" s="206">
        <f>C16</f>
        <v>2030</v>
      </c>
      <c r="D26" s="436" t="str">
        <f>D25</f>
        <v>Transit Bus</v>
      </c>
      <c r="E26" s="436"/>
      <c r="F26" s="371" t="s">
        <v>333</v>
      </c>
      <c r="G26" s="206" t="s">
        <v>334</v>
      </c>
      <c r="H26" s="206" t="s">
        <v>334</v>
      </c>
      <c r="I26" s="206" t="s">
        <v>334</v>
      </c>
      <c r="K26" s="207">
        <f>K25</f>
        <v>18750</v>
      </c>
      <c r="L26" s="208"/>
      <c r="M26" s="244"/>
      <c r="N26" s="244">
        <f>$C$25-B36</f>
        <v>2008</v>
      </c>
      <c r="O26" s="244">
        <f>$C$25-C36</f>
        <v>2007</v>
      </c>
      <c r="P26" s="244">
        <f>$C$25-D36</f>
        <v>2006</v>
      </c>
      <c r="Q26" s="244">
        <f>$C$25-E36</f>
        <v>2005</v>
      </c>
      <c r="R26" s="244">
        <f>$C$25-F36</f>
        <v>2004</v>
      </c>
      <c r="S26" s="245"/>
    </row>
    <row r="27" spans="1:25" ht="12.75" customHeight="1" thickBot="1" x14ac:dyDescent="0.35">
      <c r="A27" s="191"/>
      <c r="E27" s="360"/>
      <c r="L27" s="208"/>
      <c r="M27" s="246" t="s">
        <v>376</v>
      </c>
      <c r="N27" s="247" t="str">
        <f>VLOOKUP($F$25,$Q$1:$R$4,2,FALSE)&amp;"."&amp;VLOOKUP($D$25,$T$2:$U$9,2,FALSE)&amp;"."&amp;$N26</f>
        <v>2.42.2008</v>
      </c>
      <c r="O27" s="247" t="str">
        <f>VLOOKUP($F$25,$Q$1:$R$4,2,FALSE)&amp;"."&amp;VLOOKUP($D$25,$T$2:$U$9,2,FALSE)&amp;"."&amp;$O26</f>
        <v>2.42.2007</v>
      </c>
      <c r="P27" s="247" t="str">
        <f>VLOOKUP($F$25,$Q$1:$R$4,2,FALSE)&amp;"."&amp;VLOOKUP($D$25,$T$2:$U$9,2,FALSE)&amp;"."&amp;$P26</f>
        <v>2.42.2006</v>
      </c>
      <c r="Q27" s="247" t="str">
        <f>VLOOKUP($F$25,$Q$1:$R$4,2,FALSE)&amp;"."&amp;VLOOKUP($D$25,$T$2:$U$9,2,FALSE)&amp;"."&amp;$Q26</f>
        <v>2.42.2005</v>
      </c>
      <c r="R27" s="247" t="str">
        <f>VLOOKUP($F$25,$Q$1:$R$4,2,FALSE)&amp;"."&amp;VLOOKUP($D$25,$T$2:$U$9,2,FALSE)&amp;"."&amp;$R26</f>
        <v>2.42.2004</v>
      </c>
      <c r="S27" s="245"/>
    </row>
    <row r="28" spans="1:25" ht="12.75" customHeight="1" x14ac:dyDescent="0.3">
      <c r="A28" s="209" t="s">
        <v>328</v>
      </c>
      <c r="B28" s="29"/>
      <c r="C28" s="210"/>
      <c r="D28" s="210"/>
      <c r="E28" s="210"/>
      <c r="F28" s="210"/>
      <c r="L28" s="503" t="s">
        <v>378</v>
      </c>
      <c r="M28" s="246" t="s">
        <v>377</v>
      </c>
      <c r="N28" s="247" t="str">
        <f>VLOOKUP($F$26,$Q$1:$R$4,2,FALSE)&amp;"."&amp;VLOOKUP($D$26,$T$2:$U$9,2,FALSE)&amp;"."&amp;$C$26-B36</f>
        <v>2.42.2030</v>
      </c>
      <c r="O28" s="247" t="str">
        <f>VLOOKUP($F$26,$Q$1:$R$4,2,FALSE)&amp;"."&amp;VLOOKUP($D$26,$T$2:$U$9,2,FALSE)&amp;"."&amp;$C$26-C36</f>
        <v>2.42.2029</v>
      </c>
      <c r="P28" s="247" t="str">
        <f>VLOOKUP($F$26,$Q$1:$R$4,2,FALSE)&amp;"."&amp;VLOOKUP($D$26,$T$2:$U$9,2,FALSE)&amp;"."&amp;$C$26-D36</f>
        <v>2.42.2028</v>
      </c>
      <c r="Q28" s="247" t="str">
        <f>VLOOKUP($F$26,$Q$1:$R$4,2,FALSE)&amp;"."&amp;VLOOKUP($D$26,$T$2:$U$9,2,FALSE)&amp;"."&amp;$C$26-E36</f>
        <v>2.42.2027</v>
      </c>
      <c r="R28" s="247" t="str">
        <f>VLOOKUP($F$26,$Q$1:$R$4,2,FALSE)&amp;"."&amp;VLOOKUP($D$26,$T$2:$U$9,2,FALSE)&amp;"."&amp;$C$26-F36</f>
        <v>2.42.2026</v>
      </c>
      <c r="S28" s="245"/>
    </row>
    <row r="29" spans="1:25" ht="12.75" customHeight="1" thickBot="1" x14ac:dyDescent="0.35">
      <c r="A29" s="220"/>
      <c r="B29" s="505" t="s">
        <v>331</v>
      </c>
      <c r="C29" s="505"/>
      <c r="D29" s="505"/>
      <c r="E29" s="505"/>
      <c r="F29" s="505"/>
      <c r="G29" s="505" t="s">
        <v>332</v>
      </c>
      <c r="H29" s="505"/>
      <c r="I29" s="505"/>
      <c r="J29" s="505"/>
      <c r="K29" s="505"/>
      <c r="L29" s="504"/>
    </row>
    <row r="30" spans="1:25" ht="12.75" customHeight="1" x14ac:dyDescent="0.3">
      <c r="A30" s="191"/>
      <c r="B30" s="221" t="s">
        <v>370</v>
      </c>
      <c r="C30" s="222" t="s">
        <v>371</v>
      </c>
      <c r="D30" s="222" t="s">
        <v>372</v>
      </c>
      <c r="E30" s="364" t="s">
        <v>374</v>
      </c>
      <c r="F30" s="223" t="s">
        <v>375</v>
      </c>
      <c r="G30" s="224" t="s">
        <v>370</v>
      </c>
      <c r="H30" s="222" t="s">
        <v>371</v>
      </c>
      <c r="I30" s="222" t="s">
        <v>372</v>
      </c>
      <c r="J30" s="222" t="s">
        <v>374</v>
      </c>
      <c r="K30" s="225" t="s">
        <v>375</v>
      </c>
      <c r="L30" s="211" t="s">
        <v>379</v>
      </c>
      <c r="M30" s="244" t="s">
        <v>330</v>
      </c>
      <c r="N30" s="244">
        <f>$C$16-14</f>
        <v>2016</v>
      </c>
      <c r="O30" s="244">
        <f>N30-1</f>
        <v>2015</v>
      </c>
      <c r="P30" s="244">
        <f>O30-1</f>
        <v>2014</v>
      </c>
      <c r="Q30" s="244">
        <f>P30-1</f>
        <v>2013</v>
      </c>
      <c r="R30" s="244">
        <f>Q30-1</f>
        <v>2012</v>
      </c>
    </row>
    <row r="31" spans="1:25" ht="12.75" customHeight="1" x14ac:dyDescent="0.3">
      <c r="A31" s="288" t="s">
        <v>172</v>
      </c>
      <c r="B31" s="226">
        <f>IF($I$25-$H$25-B$36&gt;0,VLOOKUP(N$27,#REF!,$M33,FALSE),0)</f>
        <v>0</v>
      </c>
      <c r="C31" s="227">
        <f>IF($I$25-$H$25-C$36&gt;0,VLOOKUP(O$27,#REF!,$M33,FALSE),0)</f>
        <v>0</v>
      </c>
      <c r="D31" s="227">
        <f>IF($I$25-$H$25-D$36&gt;0,VLOOKUP(P$27,#REF!,$M33,FALSE),0)</f>
        <v>0</v>
      </c>
      <c r="E31" s="227">
        <f>IF($I$25-$H$25-E$36&gt;0,VLOOKUP(Q$27,#REF!,$M33,FALSE),0)</f>
        <v>0</v>
      </c>
      <c r="F31" s="228">
        <f>IF($I$25-$H$25-F$36&gt;0,VLOOKUP(R$27,#REF!,$M33,FALSE),0)</f>
        <v>0</v>
      </c>
      <c r="G31" s="229">
        <f>IF($I$25-$H$25-G$36&gt;0,VLOOKUP(N$28,#REF!,$M33,FALSE),0)</f>
        <v>0</v>
      </c>
      <c r="H31" s="227">
        <f>IF($I$25-$H$25-H$36&gt;0,VLOOKUP(O$28,#REF!,$M33,FALSE),0)</f>
        <v>0</v>
      </c>
      <c r="I31" s="227">
        <f>IF($I$25-$H$25-I$36&gt;0,VLOOKUP(P$28,#REF!,$M33,FALSE),0)</f>
        <v>0</v>
      </c>
      <c r="J31" s="227">
        <f>IF($I$25-$H$25-J$36&gt;0,VLOOKUP(Q$28,#REF!,$M33,FALSE),0)</f>
        <v>0</v>
      </c>
      <c r="K31" s="227">
        <f>IF($I$25-$H$25-K$36&gt;0,VLOOKUP(R$28,#REF!,$M33,FALSE),0)</f>
        <v>0</v>
      </c>
      <c r="L31" s="212">
        <f>(B31+C31+D31+E31+F31-G31-H31-I31-J31-K31)*$K$26/(($I$25-$H$25)*365)</f>
        <v>0</v>
      </c>
      <c r="M31" s="244" t="s">
        <v>381</v>
      </c>
      <c r="N31" s="244">
        <v>15</v>
      </c>
      <c r="O31" s="244">
        <f>N31+1</f>
        <v>16</v>
      </c>
      <c r="P31" s="244">
        <f>O31+1</f>
        <v>17</v>
      </c>
      <c r="Q31" s="244">
        <f>P31+1</f>
        <v>18</v>
      </c>
      <c r="R31" s="244">
        <f>Q31+1</f>
        <v>19</v>
      </c>
    </row>
    <row r="32" spans="1:25" x14ac:dyDescent="0.3">
      <c r="A32" s="289" t="s">
        <v>22</v>
      </c>
      <c r="B32" s="230">
        <f>IF($I$25-$H$25-B$36&gt;0,VLOOKUP(N$27,#REF!,$M34,FALSE),0)</f>
        <v>0</v>
      </c>
      <c r="C32" s="231">
        <f>IF($I$25-$H$25-C$36&gt;0,VLOOKUP(O$27,#REF!,$M34,FALSE),0)</f>
        <v>0</v>
      </c>
      <c r="D32" s="231">
        <f>IF($I$25-$H$25-D$36&gt;0,VLOOKUP(P$27,#REF!,$M34,FALSE),0)</f>
        <v>0</v>
      </c>
      <c r="E32" s="231">
        <f>IF($I$25-$H$25-E$36&gt;0,VLOOKUP(Q$27,#REF!,$M34,FALSE),0)</f>
        <v>0</v>
      </c>
      <c r="F32" s="232">
        <f>IF($I$25-$H$25-F$36&gt;0,VLOOKUP(R$27,#REF!,$M34,FALSE),0)</f>
        <v>0</v>
      </c>
      <c r="G32" s="233">
        <f>IF($I$25-$H$25-G$36&gt;0,VLOOKUP(N$28,#REF!,$M34,FALSE),0)</f>
        <v>0</v>
      </c>
      <c r="H32" s="231">
        <f>IF($I$25-$H$25-H$36&gt;0,VLOOKUP(O$28,#REF!,$M34,FALSE),0)</f>
        <v>0</v>
      </c>
      <c r="I32" s="231">
        <f>IF($I$25-$H$25-I$36&gt;0,VLOOKUP(P$28,#REF!,$M34,FALSE),0)</f>
        <v>0</v>
      </c>
      <c r="J32" s="231">
        <f>IF($I$25-$H$25-J$36&gt;0,VLOOKUP(Q$28,#REF!,$M34,FALSE),0)</f>
        <v>0</v>
      </c>
      <c r="K32" s="231">
        <f>IF($I$25-$H$25-K$36&gt;0,VLOOKUP(R$28,#REF!,$M34,FALSE),0)</f>
        <v>0</v>
      </c>
      <c r="L32" s="213">
        <f>(B32+C32+D32+E32+F32-G32-H32-I32-J32-K32)*$K$26/(($I$25-$H$25)*365)</f>
        <v>0</v>
      </c>
      <c r="M32" s="248" t="s">
        <v>380</v>
      </c>
      <c r="N32" s="188"/>
      <c r="O32" s="188"/>
    </row>
    <row r="33" spans="1:15" x14ac:dyDescent="0.3">
      <c r="A33" s="289" t="s">
        <v>100</v>
      </c>
      <c r="B33" s="230">
        <f>IF($I$25-$H$25-B$36&gt;0,VLOOKUP(N$27,#REF!,$M35,FALSE),0)</f>
        <v>0</v>
      </c>
      <c r="C33" s="231">
        <f>IF($I$25-$H$25-C$36&gt;0,VLOOKUP(O$27,#REF!,$M35,FALSE),0)</f>
        <v>0</v>
      </c>
      <c r="D33" s="231">
        <f>IF($I$25-$H$25-D$36&gt;0,VLOOKUP(P$27,#REF!,$M35,FALSE),0)</f>
        <v>0</v>
      </c>
      <c r="E33" s="231">
        <f>IF($I$25-$H$25-E$36&gt;0,VLOOKUP(Q$27,#REF!,$M35,FALSE),0)</f>
        <v>0</v>
      </c>
      <c r="F33" s="232">
        <f>IF($I$25-$H$25-F$36&gt;0,VLOOKUP(R$27,#REF!,$M35,FALSE),0)</f>
        <v>0</v>
      </c>
      <c r="G33" s="233">
        <f>IF($I$25-$H$25-G$36&gt;0,VLOOKUP(N$28,#REF!,$M35,FALSE),0)</f>
        <v>0</v>
      </c>
      <c r="H33" s="231">
        <f>IF($I$25-$H$25-H$36&gt;0,VLOOKUP(O$28,#REF!,$M35,FALSE),0)</f>
        <v>0</v>
      </c>
      <c r="I33" s="231">
        <f>IF($I$25-$H$25-I$36&gt;0,VLOOKUP(P$28,#REF!,$M35,FALSE),0)</f>
        <v>0</v>
      </c>
      <c r="J33" s="231">
        <f>IF($I$25-$H$25-J$36&gt;0,VLOOKUP(Q$28,#REF!,$M35,FALSE),0)</f>
        <v>0</v>
      </c>
      <c r="K33" s="231">
        <f>IF($I$25-$H$25-K$36&gt;0,VLOOKUP(R$28,#REF!,$M35,FALSE),0)</f>
        <v>0</v>
      </c>
      <c r="L33" s="213">
        <f>(B33+C33+D33+E33+F33-G33-H33-I33-J33-K33)*$K$26/(($I$25-$H$25)*365)</f>
        <v>0</v>
      </c>
      <c r="M33" s="248">
        <v>9</v>
      </c>
      <c r="N33" s="188"/>
      <c r="O33" s="188"/>
    </row>
    <row r="34" spans="1:15" x14ac:dyDescent="0.3">
      <c r="A34" s="289" t="s">
        <v>21</v>
      </c>
      <c r="B34" s="230">
        <f>IF($I$25-$H$25-B$36&gt;0,VLOOKUP(N$27,#REF!,$M36,FALSE),0)</f>
        <v>0</v>
      </c>
      <c r="C34" s="231">
        <f>IF($I$25-$H$25-C$36&gt;0,VLOOKUP(O$27,#REF!,$M36,FALSE),0)</f>
        <v>0</v>
      </c>
      <c r="D34" s="231">
        <f>IF($I$25-$H$25-D$36&gt;0,VLOOKUP(P$27,#REF!,$M36,FALSE),0)</f>
        <v>0</v>
      </c>
      <c r="E34" s="231">
        <f>IF($I$25-$H$25-E$36&gt;0,VLOOKUP(Q$27,#REF!,$M36,FALSE),0)</f>
        <v>0</v>
      </c>
      <c r="F34" s="232">
        <f>IF($I$25-$H$25-F$36&gt;0,VLOOKUP(R$27,#REF!,$M36,FALSE),0)</f>
        <v>0</v>
      </c>
      <c r="G34" s="233">
        <f>IF($I$25-$H$25-G$36&gt;0,VLOOKUP(N$28,#REF!,$M36,FALSE),0)</f>
        <v>0</v>
      </c>
      <c r="H34" s="231">
        <f>IF($I$25-$H$25-H$36&gt;0,VLOOKUP(O$28,#REF!,$M36,FALSE),0)</f>
        <v>0</v>
      </c>
      <c r="I34" s="231">
        <f>IF($I$25-$H$25-I$36&gt;0,VLOOKUP(P$28,#REF!,$M36,FALSE),0)</f>
        <v>0</v>
      </c>
      <c r="J34" s="231">
        <f>IF($I$25-$H$25-J$36&gt;0,VLOOKUP(Q$28,#REF!,$M36,FALSE),0)</f>
        <v>0</v>
      </c>
      <c r="K34" s="231">
        <f>IF($I$25-$H$25-K$36&gt;0,VLOOKUP(R$28,#REF!,$M36,FALSE),0)</f>
        <v>0</v>
      </c>
      <c r="L34" s="213">
        <f>(B34+C34+D34+E34+F34-G34-H34-I34-J34-K34)*$K$26/(($I$25-$H$25)*365)</f>
        <v>0</v>
      </c>
      <c r="M34" s="248">
        <v>6</v>
      </c>
      <c r="N34" s="188"/>
      <c r="O34" s="188"/>
    </row>
    <row r="35" spans="1:15" ht="13.5" thickBot="1" x14ac:dyDescent="0.35">
      <c r="A35" s="289" t="s">
        <v>20</v>
      </c>
      <c r="B35" s="234">
        <f>IF($I$25-$H$25-B$36&gt;0,VLOOKUP(N$27,#REF!,$M37,FALSE),0)</f>
        <v>0</v>
      </c>
      <c r="C35" s="235">
        <f>IF($I$25-$H$25-C$36&gt;0,VLOOKUP(O$27,#REF!,$M37,FALSE),0)</f>
        <v>0</v>
      </c>
      <c r="D35" s="235">
        <f>IF($I$25-$H$25-D$36&gt;0,VLOOKUP(P$27,#REF!,$M37,FALSE),0)</f>
        <v>0</v>
      </c>
      <c r="E35" s="235">
        <f>IF($I$25-$H$25-E$36&gt;0,VLOOKUP(Q$27,#REF!,$M37,FALSE),0)</f>
        <v>0</v>
      </c>
      <c r="F35" s="236">
        <f>IF($I$25-$H$25-F$36&gt;0,VLOOKUP(R$27,#REF!,$M37,FALSE),0)</f>
        <v>0</v>
      </c>
      <c r="G35" s="237">
        <f>IF($I$25-$H$25-G$36&gt;0,VLOOKUP(N$28,#REF!,$M37,FALSE),0)</f>
        <v>0</v>
      </c>
      <c r="H35" s="235">
        <f>IF($I$25-$H$25-H$36&gt;0,VLOOKUP(O$28,#REF!,$M37,FALSE),0)</f>
        <v>0</v>
      </c>
      <c r="I35" s="235">
        <f>IF($I$25-$H$25-I$36&gt;0,VLOOKUP(P$28,#REF!,$M37,FALSE),0)</f>
        <v>0</v>
      </c>
      <c r="J35" s="235">
        <f>IF($I$25-$H$25-J$36&gt;0,VLOOKUP(Q$28,#REF!,$M37,FALSE),0)</f>
        <v>0</v>
      </c>
      <c r="K35" s="235">
        <f>IF($I$25-$H$25-K$36&gt;0,VLOOKUP(R$28,#REF!,$M37,FALSE),0)</f>
        <v>0</v>
      </c>
      <c r="L35" s="214">
        <f>(B35+C35+D35+E35+F35-G35-H35-I35-J35-K35)*$K$26/(($I$25-$H$25)*365)</f>
        <v>0</v>
      </c>
      <c r="M35" s="248">
        <v>7</v>
      </c>
      <c r="N35" s="188"/>
      <c r="O35" s="188"/>
    </row>
    <row r="36" spans="1:15" ht="12.75" customHeight="1" x14ac:dyDescent="0.3">
      <c r="A36" s="33"/>
      <c r="B36" s="215">
        <v>0</v>
      </c>
      <c r="C36" s="215">
        <v>1</v>
      </c>
      <c r="D36" s="215">
        <v>2</v>
      </c>
      <c r="E36" s="366">
        <v>3</v>
      </c>
      <c r="F36" s="215">
        <v>4</v>
      </c>
      <c r="G36" s="215">
        <v>0</v>
      </c>
      <c r="H36" s="215">
        <v>1</v>
      </c>
      <c r="I36" s="215">
        <v>2</v>
      </c>
      <c r="J36" s="215">
        <v>3</v>
      </c>
      <c r="K36" s="215">
        <v>4</v>
      </c>
      <c r="L36" s="34"/>
      <c r="M36" s="248">
        <v>8</v>
      </c>
      <c r="N36" s="188"/>
      <c r="O36" s="188"/>
    </row>
    <row r="37" spans="1:15" ht="13.5" x14ac:dyDescent="0.35">
      <c r="A37" s="217"/>
      <c r="B37" s="27"/>
      <c r="C37" s="27"/>
      <c r="D37" s="27"/>
      <c r="E37" s="27"/>
      <c r="F37" s="27"/>
      <c r="L37" s="34"/>
      <c r="M37" s="248">
        <v>12</v>
      </c>
      <c r="N37" s="188"/>
      <c r="O37" s="188"/>
    </row>
    <row r="38" spans="1:15" ht="12.75" customHeight="1" x14ac:dyDescent="0.3">
      <c r="A38" s="33" t="s">
        <v>37</v>
      </c>
      <c r="B38" s="27"/>
      <c r="C38" s="27"/>
      <c r="D38" s="27"/>
      <c r="E38" s="390">
        <v>1</v>
      </c>
      <c r="F38" s="391"/>
      <c r="H38" s="27" t="s">
        <v>396</v>
      </c>
      <c r="I38" s="27"/>
      <c r="J38" s="390">
        <f>0.0677*E38/0.936</f>
        <v>7.2329059829059822E-2</v>
      </c>
      <c r="K38" s="391"/>
      <c r="L38" s="34"/>
    </row>
    <row r="39" spans="1:15" x14ac:dyDescent="0.3">
      <c r="A39" s="33" t="s">
        <v>397</v>
      </c>
      <c r="B39" s="27"/>
      <c r="C39" s="27"/>
      <c r="D39" s="27"/>
      <c r="E39" s="390">
        <v>444444</v>
      </c>
      <c r="F39" s="391"/>
      <c r="G39" s="27"/>
      <c r="H39" s="27"/>
      <c r="I39" s="27"/>
      <c r="J39" s="27"/>
      <c r="K39" s="27"/>
      <c r="L39" s="34"/>
    </row>
    <row r="40" spans="1:15" x14ac:dyDescent="0.3">
      <c r="A40" s="278" t="s">
        <v>81</v>
      </c>
      <c r="B40" s="27"/>
      <c r="C40" s="27"/>
      <c r="D40" s="27"/>
      <c r="E40" s="27"/>
      <c r="F40" s="27"/>
      <c r="G40" s="27"/>
      <c r="H40" s="27"/>
      <c r="I40" s="27"/>
      <c r="J40" s="27"/>
      <c r="K40" s="27"/>
      <c r="L40" s="34"/>
    </row>
    <row r="41" spans="1:15" x14ac:dyDescent="0.3">
      <c r="A41" s="292"/>
      <c r="B41" s="293"/>
      <c r="C41" s="293"/>
      <c r="D41" s="293"/>
      <c r="E41" s="293">
        <f>0.9323*E39</f>
        <v>414355.14120000001</v>
      </c>
      <c r="F41" s="293"/>
      <c r="G41" s="27"/>
      <c r="H41" s="294" t="s">
        <v>400</v>
      </c>
      <c r="J41" s="188">
        <f>0.0677*E39</f>
        <v>30088.858799999998</v>
      </c>
      <c r="K41" s="188"/>
      <c r="L41" s="34"/>
    </row>
    <row r="42" spans="1:15" x14ac:dyDescent="0.3">
      <c r="A42" s="108" t="s">
        <v>1485</v>
      </c>
      <c r="B42" s="293"/>
      <c r="C42" s="293"/>
      <c r="D42" s="293"/>
      <c r="E42" s="293"/>
      <c r="F42" s="293"/>
      <c r="G42" s="293"/>
      <c r="H42" s="108"/>
      <c r="I42" s="293"/>
      <c r="L42" s="34"/>
    </row>
    <row r="43" spans="1:15" x14ac:dyDescent="0.3">
      <c r="A43" s="33"/>
      <c r="B43" s="27"/>
      <c r="C43" s="27"/>
      <c r="D43" s="27"/>
      <c r="E43" s="27"/>
      <c r="F43" s="27"/>
      <c r="G43" s="27"/>
      <c r="H43" s="27"/>
      <c r="I43" s="27"/>
      <c r="J43" s="27"/>
      <c r="K43" s="27"/>
      <c r="L43" s="34"/>
    </row>
    <row r="44" spans="1:15" ht="12.75" customHeight="1" x14ac:dyDescent="0.3">
      <c r="A44" s="388" t="s">
        <v>401</v>
      </c>
      <c r="B44" s="431"/>
      <c r="C44" s="431"/>
      <c r="D44" s="431"/>
      <c r="E44" s="431"/>
      <c r="F44" s="431"/>
      <c r="G44" s="431"/>
      <c r="H44" s="431"/>
      <c r="I44" s="431"/>
      <c r="J44" s="27"/>
      <c r="K44" s="361" t="s">
        <v>398</v>
      </c>
      <c r="L44" s="34"/>
    </row>
    <row r="45" spans="1:15" x14ac:dyDescent="0.3">
      <c r="A45" s="388"/>
      <c r="B45" s="431"/>
      <c r="C45" s="431"/>
      <c r="D45" s="431"/>
      <c r="E45" s="431"/>
      <c r="F45" s="431"/>
      <c r="G45" s="431"/>
      <c r="H45" s="431"/>
      <c r="I45" s="431"/>
      <c r="J45" s="27"/>
      <c r="K45" s="27"/>
      <c r="L45" s="34"/>
    </row>
    <row r="46" spans="1:15" x14ac:dyDescent="0.3">
      <c r="A46" s="191"/>
      <c r="B46" s="293"/>
      <c r="C46" s="293"/>
      <c r="D46" s="293"/>
      <c r="E46" s="293"/>
      <c r="F46" s="293"/>
      <c r="G46" s="293"/>
      <c r="H46" s="293"/>
      <c r="I46" s="293"/>
      <c r="L46" s="34"/>
    </row>
    <row r="47" spans="1:15" ht="13.5" x14ac:dyDescent="0.35">
      <c r="A47" s="217" t="s">
        <v>408</v>
      </c>
      <c r="B47" s="27"/>
      <c r="C47" s="27"/>
      <c r="D47" s="27"/>
      <c r="E47" s="27"/>
      <c r="F47" s="27"/>
      <c r="K47" s="216"/>
      <c r="L47" s="34"/>
    </row>
    <row r="48" spans="1:15" ht="13.5" thickBot="1" x14ac:dyDescent="0.35">
      <c r="A48" s="35"/>
      <c r="B48" s="36"/>
      <c r="C48" s="36"/>
      <c r="D48" s="36"/>
      <c r="E48" s="36"/>
      <c r="F48" s="36"/>
      <c r="G48" s="36"/>
      <c r="H48" s="36"/>
      <c r="I48" s="36"/>
      <c r="J48" s="36"/>
      <c r="K48" s="36"/>
      <c r="L48" s="37"/>
    </row>
    <row r="49" spans="1:12" x14ac:dyDescent="0.3">
      <c r="A49" s="27"/>
      <c r="B49" s="27"/>
      <c r="C49" s="27"/>
      <c r="D49" s="27"/>
      <c r="E49" s="27"/>
      <c r="F49" s="27"/>
      <c r="G49" s="27"/>
      <c r="H49" s="27"/>
      <c r="I49" s="27"/>
      <c r="J49" s="27"/>
      <c r="K49" s="27"/>
      <c r="L49" s="27"/>
    </row>
    <row r="50" spans="1:12" ht="13.5" thickBot="1" x14ac:dyDescent="0.35">
      <c r="A50" s="29" t="s">
        <v>63</v>
      </c>
      <c r="B50" s="27"/>
      <c r="C50" s="27"/>
      <c r="D50" s="27"/>
      <c r="E50" s="27"/>
      <c r="F50" s="27"/>
      <c r="G50" s="27"/>
      <c r="H50" s="27"/>
      <c r="I50" s="27"/>
      <c r="J50" s="27"/>
      <c r="K50" s="27"/>
      <c r="L50" s="27"/>
    </row>
    <row r="51" spans="1:12" x14ac:dyDescent="0.3">
      <c r="A51" s="46"/>
      <c r="B51" s="47"/>
      <c r="C51" s="47"/>
      <c r="D51" s="47"/>
      <c r="E51" s="47"/>
      <c r="F51" s="47"/>
      <c r="G51" s="47"/>
      <c r="H51" s="47"/>
      <c r="I51" s="47"/>
      <c r="J51" s="47"/>
      <c r="K51" s="47"/>
      <c r="L51" s="48"/>
    </row>
    <row r="52" spans="1:12" ht="13.5" thickBot="1" x14ac:dyDescent="0.35">
      <c r="A52" s="49" t="s">
        <v>66</v>
      </c>
      <c r="B52" s="50"/>
      <c r="C52" s="51" t="s">
        <v>74</v>
      </c>
      <c r="D52" s="51" t="s">
        <v>116</v>
      </c>
      <c r="E52" s="51" t="s">
        <v>67</v>
      </c>
      <c r="F52" s="50"/>
      <c r="G52" s="50" t="s">
        <v>65</v>
      </c>
      <c r="H52" s="50"/>
      <c r="I52" s="50"/>
      <c r="J52" s="51" t="s">
        <v>68</v>
      </c>
      <c r="K52" s="51" t="s">
        <v>114</v>
      </c>
      <c r="L52" s="52"/>
    </row>
    <row r="53" spans="1:12" x14ac:dyDescent="0.3">
      <c r="A53" s="326" t="s">
        <v>172</v>
      </c>
      <c r="B53" s="327"/>
      <c r="C53" s="336" t="e">
        <f>T70</f>
        <v>#N/A</v>
      </c>
      <c r="D53" s="337" t="e">
        <f t="shared" ref="D53:D58" si="0">C53*365</f>
        <v>#N/A</v>
      </c>
      <c r="E53" s="338" t="e">
        <f t="shared" ref="E53:E59" si="1">C53*1000/453.5/2000*365</f>
        <v>#N/A</v>
      </c>
      <c r="F53" s="50"/>
      <c r="G53" s="56" t="s">
        <v>80</v>
      </c>
      <c r="H53" s="50"/>
      <c r="I53" s="50"/>
      <c r="J53" s="57">
        <f>C70</f>
        <v>0</v>
      </c>
      <c r="K53" s="249">
        <f>J53*365</f>
        <v>0</v>
      </c>
      <c r="L53" s="52"/>
    </row>
    <row r="54" spans="1:12" ht="13.5" thickBot="1" x14ac:dyDescent="0.35">
      <c r="A54" s="331" t="s">
        <v>1477</v>
      </c>
      <c r="B54" s="332"/>
      <c r="C54" s="351" t="e">
        <f>O70</f>
        <v>#N/A</v>
      </c>
      <c r="D54" s="351" t="e">
        <f t="shared" si="0"/>
        <v>#N/A</v>
      </c>
      <c r="E54" s="352" t="e">
        <f t="shared" si="1"/>
        <v>#N/A</v>
      </c>
      <c r="F54" s="50"/>
      <c r="G54" s="56" t="s">
        <v>115</v>
      </c>
      <c r="H54" s="50"/>
      <c r="I54" s="50"/>
      <c r="J54" s="57">
        <f>D70</f>
        <v>0</v>
      </c>
      <c r="K54" s="249">
        <f>J54*365</f>
        <v>0</v>
      </c>
      <c r="L54" s="52"/>
    </row>
    <row r="55" spans="1:12" x14ac:dyDescent="0.3">
      <c r="A55" s="53" t="s">
        <v>22</v>
      </c>
      <c r="B55" s="50"/>
      <c r="C55" s="250" t="e">
        <f>P70</f>
        <v>#N/A</v>
      </c>
      <c r="D55" s="251" t="e">
        <f t="shared" si="0"/>
        <v>#N/A</v>
      </c>
      <c r="E55" s="251" t="e">
        <f t="shared" si="1"/>
        <v>#N/A</v>
      </c>
      <c r="F55" s="50"/>
      <c r="G55" s="56" t="s">
        <v>320</v>
      </c>
      <c r="H55" s="50"/>
      <c r="I55" s="50"/>
      <c r="J55" s="252">
        <f>J53*0.218</f>
        <v>0</v>
      </c>
      <c r="K55" s="253">
        <f>K53*0.218</f>
        <v>0</v>
      </c>
      <c r="L55" s="52"/>
    </row>
    <row r="56" spans="1:12" x14ac:dyDescent="0.3">
      <c r="A56" s="53" t="s">
        <v>100</v>
      </c>
      <c r="B56" s="50"/>
      <c r="C56" s="250" t="e">
        <f>Q70</f>
        <v>#N/A</v>
      </c>
      <c r="D56" s="251" t="e">
        <f t="shared" si="0"/>
        <v>#N/A</v>
      </c>
      <c r="E56" s="251" t="e">
        <f t="shared" si="1"/>
        <v>#N/A</v>
      </c>
      <c r="F56" s="50"/>
      <c r="G56" s="182" t="s">
        <v>386</v>
      </c>
      <c r="H56" s="50"/>
      <c r="I56" s="50"/>
      <c r="J56" s="50"/>
      <c r="K56" s="50"/>
      <c r="L56" s="52"/>
    </row>
    <row r="57" spans="1:12" x14ac:dyDescent="0.3">
      <c r="A57" s="53" t="s">
        <v>21</v>
      </c>
      <c r="B57" s="50"/>
      <c r="C57" s="250" t="e">
        <f>R70</f>
        <v>#N/A</v>
      </c>
      <c r="D57" s="251" t="e">
        <f t="shared" si="0"/>
        <v>#N/A</v>
      </c>
      <c r="E57" s="251" t="e">
        <f t="shared" si="1"/>
        <v>#N/A</v>
      </c>
      <c r="F57" s="50"/>
      <c r="G57" s="50"/>
      <c r="H57" s="50"/>
      <c r="I57" s="50"/>
      <c r="J57" s="50"/>
      <c r="K57" s="50"/>
      <c r="L57" s="52"/>
    </row>
    <row r="58" spans="1:12" ht="13.5" thickBot="1" x14ac:dyDescent="0.35">
      <c r="A58" s="53" t="s">
        <v>20</v>
      </c>
      <c r="B58" s="50"/>
      <c r="C58" s="250" t="e">
        <f>S70</f>
        <v>#N/A</v>
      </c>
      <c r="D58" s="251" t="e">
        <f t="shared" si="0"/>
        <v>#N/A</v>
      </c>
      <c r="E58" s="251" t="e">
        <f t="shared" si="1"/>
        <v>#N/A</v>
      </c>
      <c r="F58" s="50"/>
      <c r="G58" s="50"/>
      <c r="H58" s="50"/>
      <c r="I58" s="50"/>
      <c r="J58" s="50"/>
      <c r="K58" s="50"/>
      <c r="L58" s="52"/>
    </row>
    <row r="59" spans="1:12" ht="13.5" thickBot="1" x14ac:dyDescent="0.35">
      <c r="A59" s="59" t="s">
        <v>62</v>
      </c>
      <c r="B59" s="50"/>
      <c r="C59" s="254" t="e">
        <f>SUM(C55:C58)</f>
        <v>#N/A</v>
      </c>
      <c r="D59" s="254" t="e">
        <f>SUM(D55:D58)</f>
        <v>#N/A</v>
      </c>
      <c r="E59" s="254" t="e">
        <f t="shared" si="1"/>
        <v>#N/A</v>
      </c>
      <c r="F59" s="50"/>
      <c r="G59" s="50"/>
      <c r="H59" s="50" t="s">
        <v>73</v>
      </c>
      <c r="I59" s="50"/>
      <c r="J59" s="50"/>
      <c r="K59" s="89" t="e">
        <f>I25*C59*365/(E38/1000)</f>
        <v>#N/A</v>
      </c>
      <c r="L59" s="52"/>
    </row>
    <row r="60" spans="1:12" ht="13.5" thickBot="1" x14ac:dyDescent="0.35">
      <c r="A60" s="62" t="s">
        <v>75</v>
      </c>
      <c r="B60" s="63"/>
      <c r="C60" s="63"/>
      <c r="D60" s="63"/>
      <c r="E60" s="63"/>
      <c r="F60" s="63"/>
      <c r="G60" s="64" t="s">
        <v>167</v>
      </c>
      <c r="H60" s="64"/>
      <c r="I60" s="63"/>
      <c r="J60" s="63"/>
      <c r="K60" s="63"/>
      <c r="L60" s="65"/>
    </row>
    <row r="67" spans="1:80" x14ac:dyDescent="0.3">
      <c r="AJ67" s="159" t="str">
        <f t="shared" ref="AJ67:BM67" si="2">"Rates "&amp;Funding_Year</f>
        <v>Rates 2030</v>
      </c>
      <c r="AK67" s="159" t="str">
        <f t="shared" si="2"/>
        <v>Rates 2030</v>
      </c>
      <c r="AL67" s="159" t="str">
        <f t="shared" si="2"/>
        <v>Rates 2030</v>
      </c>
      <c r="AM67" s="159" t="str">
        <f t="shared" si="2"/>
        <v>Rates 2030</v>
      </c>
      <c r="AN67" s="159" t="str">
        <f t="shared" si="2"/>
        <v>Rates 2030</v>
      </c>
      <c r="AO67" s="159" t="str">
        <f t="shared" si="2"/>
        <v>Rates 2030</v>
      </c>
      <c r="AP67" s="167" t="str">
        <f t="shared" si="2"/>
        <v>Rates 2030</v>
      </c>
      <c r="AQ67" s="167" t="str">
        <f t="shared" si="2"/>
        <v>Rates 2030</v>
      </c>
      <c r="AR67" s="167" t="str">
        <f t="shared" si="2"/>
        <v>Rates 2030</v>
      </c>
      <c r="AS67" s="167" t="str">
        <f t="shared" si="2"/>
        <v>Rates 2030</v>
      </c>
      <c r="AT67" s="167" t="str">
        <f t="shared" si="2"/>
        <v>Rates 2030</v>
      </c>
      <c r="AU67" s="167" t="str">
        <f t="shared" si="2"/>
        <v>Rates 2030</v>
      </c>
      <c r="AV67" s="161" t="str">
        <f t="shared" si="2"/>
        <v>Rates 2030</v>
      </c>
      <c r="AW67" s="161" t="str">
        <f t="shared" si="2"/>
        <v>Rates 2030</v>
      </c>
      <c r="AX67" s="161" t="str">
        <f t="shared" si="2"/>
        <v>Rates 2030</v>
      </c>
      <c r="AY67" s="161" t="str">
        <f t="shared" si="2"/>
        <v>Rates 2030</v>
      </c>
      <c r="AZ67" s="161" t="str">
        <f t="shared" si="2"/>
        <v>Rates 2030</v>
      </c>
      <c r="BA67" s="161" t="str">
        <f t="shared" si="2"/>
        <v>Rates 2030</v>
      </c>
      <c r="BB67" s="163" t="str">
        <f t="shared" si="2"/>
        <v>Rates 2030</v>
      </c>
      <c r="BC67" s="163" t="str">
        <f t="shared" si="2"/>
        <v>Rates 2030</v>
      </c>
      <c r="BD67" s="163" t="str">
        <f t="shared" si="2"/>
        <v>Rates 2030</v>
      </c>
      <c r="BE67" s="163" t="str">
        <f t="shared" si="2"/>
        <v>Rates 2030</v>
      </c>
      <c r="BF67" s="163" t="str">
        <f t="shared" si="2"/>
        <v>Rates 2030</v>
      </c>
      <c r="BG67" s="163" t="str">
        <f t="shared" si="2"/>
        <v>Rates 2030</v>
      </c>
      <c r="BH67" s="165" t="str">
        <f t="shared" si="2"/>
        <v>Rates 2030</v>
      </c>
      <c r="BI67" s="165" t="str">
        <f t="shared" si="2"/>
        <v>Rates 2030</v>
      </c>
      <c r="BJ67" s="165" t="str">
        <f t="shared" si="2"/>
        <v>Rates 2030</v>
      </c>
      <c r="BK67" s="165" t="str">
        <f t="shared" si="2"/>
        <v>Rates 2030</v>
      </c>
      <c r="BL67" s="165" t="str">
        <f t="shared" si="2"/>
        <v>Rates 2030</v>
      </c>
      <c r="BM67" s="165" t="str">
        <f t="shared" si="2"/>
        <v>Rates 2030</v>
      </c>
    </row>
    <row r="68" spans="1:80" x14ac:dyDescent="0.3">
      <c r="AI68" s="176" t="s">
        <v>279</v>
      </c>
      <c r="AJ68" s="176">
        <v>90</v>
      </c>
      <c r="AK68">
        <v>2</v>
      </c>
      <c r="AL68">
        <v>3</v>
      </c>
      <c r="AM68">
        <v>87</v>
      </c>
      <c r="AN68">
        <v>100</v>
      </c>
      <c r="AO68">
        <v>110</v>
      </c>
      <c r="AP68">
        <v>90</v>
      </c>
      <c r="AQ68">
        <v>2</v>
      </c>
      <c r="AR68">
        <v>3</v>
      </c>
      <c r="AS68">
        <v>87</v>
      </c>
      <c r="AT68">
        <v>100</v>
      </c>
      <c r="AU68">
        <v>110</v>
      </c>
      <c r="AV68">
        <v>90</v>
      </c>
      <c r="AW68">
        <v>2</v>
      </c>
      <c r="AX68">
        <v>3</v>
      </c>
      <c r="AY68">
        <v>87</v>
      </c>
      <c r="AZ68">
        <v>100</v>
      </c>
      <c r="BA68">
        <v>110</v>
      </c>
      <c r="BB68">
        <v>90</v>
      </c>
      <c r="BC68">
        <v>2</v>
      </c>
      <c r="BD68">
        <v>3</v>
      </c>
      <c r="BE68">
        <v>87</v>
      </c>
      <c r="BF68">
        <v>100</v>
      </c>
      <c r="BG68">
        <v>110</v>
      </c>
      <c r="BH68">
        <v>90</v>
      </c>
      <c r="BI68">
        <v>2</v>
      </c>
      <c r="BJ68">
        <v>3</v>
      </c>
      <c r="BK68">
        <v>87</v>
      </c>
      <c r="BL68">
        <v>100</v>
      </c>
      <c r="BM68">
        <v>110</v>
      </c>
    </row>
    <row r="69" spans="1:80" s="3" customFormat="1" ht="39" x14ac:dyDescent="0.3">
      <c r="A69" s="8" t="s">
        <v>78</v>
      </c>
      <c r="B69" s="13" t="s">
        <v>104</v>
      </c>
      <c r="C69" s="13" t="s">
        <v>105</v>
      </c>
      <c r="D69" s="14" t="s">
        <v>79</v>
      </c>
      <c r="E69" s="13" t="s">
        <v>72</v>
      </c>
      <c r="F69" s="17" t="s">
        <v>426</v>
      </c>
      <c r="G69" s="17" t="s">
        <v>427</v>
      </c>
      <c r="H69" s="17" t="s">
        <v>428</v>
      </c>
      <c r="I69" s="17" t="s">
        <v>220</v>
      </c>
      <c r="J69" s="17" t="s">
        <v>118</v>
      </c>
      <c r="K69" s="17" t="s">
        <v>122</v>
      </c>
      <c r="L69" s="17" t="s">
        <v>119</v>
      </c>
      <c r="M69" s="17" t="s">
        <v>123</v>
      </c>
      <c r="N69" s="17" t="s">
        <v>121</v>
      </c>
      <c r="O69" s="13" t="s">
        <v>1477</v>
      </c>
      <c r="P69" s="13" t="s">
        <v>22</v>
      </c>
      <c r="Q69" s="13" t="s">
        <v>203</v>
      </c>
      <c r="R69" s="13" t="s">
        <v>21</v>
      </c>
      <c r="S69" s="13" t="s">
        <v>20</v>
      </c>
      <c r="T69" s="13" t="s">
        <v>172</v>
      </c>
      <c r="U69" s="15" t="s">
        <v>23</v>
      </c>
      <c r="V69" s="9" t="s">
        <v>8</v>
      </c>
      <c r="W69" s="9" t="s">
        <v>9</v>
      </c>
      <c r="X69" s="9" t="s">
        <v>10</v>
      </c>
      <c r="Y69" s="9" t="s">
        <v>11</v>
      </c>
      <c r="Z69" s="9" t="s">
        <v>12</v>
      </c>
      <c r="AA69" s="9" t="s">
        <v>13</v>
      </c>
      <c r="AB69" s="9" t="s">
        <v>14</v>
      </c>
      <c r="AC69" s="9" t="s">
        <v>15</v>
      </c>
      <c r="AD69" s="9" t="s">
        <v>16</v>
      </c>
      <c r="AE69" s="9" t="s">
        <v>85</v>
      </c>
      <c r="AF69" s="9" t="s">
        <v>17</v>
      </c>
      <c r="AG69" s="9" t="s">
        <v>18</v>
      </c>
      <c r="AH69" s="9" t="s">
        <v>19</v>
      </c>
      <c r="AI69" s="90" t="s">
        <v>117</v>
      </c>
      <c r="AJ69" s="85" t="s">
        <v>1478</v>
      </c>
      <c r="AK69" s="85" t="s">
        <v>109</v>
      </c>
      <c r="AL69" s="85" t="s">
        <v>108</v>
      </c>
      <c r="AM69" s="85" t="s">
        <v>107</v>
      </c>
      <c r="AN69" s="85" t="s">
        <v>106</v>
      </c>
      <c r="AO69" s="85" t="s">
        <v>195</v>
      </c>
      <c r="AP69" s="87" t="s">
        <v>1479</v>
      </c>
      <c r="AQ69" s="87" t="s">
        <v>113</v>
      </c>
      <c r="AR69" s="87" t="s">
        <v>112</v>
      </c>
      <c r="AS69" s="87" t="s">
        <v>111</v>
      </c>
      <c r="AT69" s="87" t="s">
        <v>110</v>
      </c>
      <c r="AU69" s="87" t="s">
        <v>196</v>
      </c>
      <c r="AV69" s="86" t="s">
        <v>1480</v>
      </c>
      <c r="AW69" s="86" t="s">
        <v>183</v>
      </c>
      <c r="AX69" s="86" t="s">
        <v>184</v>
      </c>
      <c r="AY69" s="86" t="s">
        <v>185</v>
      </c>
      <c r="AZ69" s="86" t="s">
        <v>186</v>
      </c>
      <c r="BA69" s="86" t="s">
        <v>197</v>
      </c>
      <c r="BB69" s="88" t="s">
        <v>1481</v>
      </c>
      <c r="BC69" s="88" t="s">
        <v>187</v>
      </c>
      <c r="BD69" s="88" t="s">
        <v>188</v>
      </c>
      <c r="BE69" s="88" t="s">
        <v>189</v>
      </c>
      <c r="BF69" s="88" t="s">
        <v>190</v>
      </c>
      <c r="BG69" s="88" t="s">
        <v>198</v>
      </c>
      <c r="BH69" s="94" t="s">
        <v>1482</v>
      </c>
      <c r="BI69" s="94" t="s">
        <v>191</v>
      </c>
      <c r="BJ69" s="94" t="s">
        <v>192</v>
      </c>
      <c r="BK69" s="94" t="s">
        <v>193</v>
      </c>
      <c r="BL69" s="94" t="s">
        <v>194</v>
      </c>
      <c r="BM69" s="94" t="s">
        <v>199</v>
      </c>
      <c r="BN69" s="22" t="s">
        <v>0</v>
      </c>
      <c r="BO69" s="8" t="s">
        <v>76</v>
      </c>
      <c r="BP69" s="9" t="s">
        <v>1</v>
      </c>
      <c r="BQ69" s="9" t="s">
        <v>2</v>
      </c>
      <c r="BR69" s="8" t="s">
        <v>64</v>
      </c>
      <c r="BS69" s="9" t="s">
        <v>3</v>
      </c>
      <c r="BT69" s="8" t="s">
        <v>40</v>
      </c>
      <c r="BU69" s="8" t="s">
        <v>41</v>
      </c>
      <c r="BV69" s="8" t="s">
        <v>42</v>
      </c>
      <c r="BW69" s="11" t="s">
        <v>4</v>
      </c>
      <c r="BX69" s="9" t="s">
        <v>5</v>
      </c>
      <c r="BY69" s="9" t="s">
        <v>6</v>
      </c>
      <c r="BZ69" s="9" t="s">
        <v>7</v>
      </c>
      <c r="CA69" s="9" t="s">
        <v>39</v>
      </c>
      <c r="CB69" s="185" t="s">
        <v>319</v>
      </c>
    </row>
    <row r="70" spans="1:80" ht="65" x14ac:dyDescent="0.3">
      <c r="A70" s="4" t="str">
        <f>C18</f>
        <v>Your Agency - Diesel Replacement-SL</v>
      </c>
      <c r="B70" s="16" t="e">
        <f>SUM(P70:S70)</f>
        <v>#N/A</v>
      </c>
      <c r="C70" s="16">
        <v>0</v>
      </c>
      <c r="D70" s="16">
        <v>0</v>
      </c>
      <c r="E70" s="255" t="e">
        <f>U70*(B70*365)/(MAX(F70,H70)/1000)</f>
        <v>#N/A</v>
      </c>
      <c r="F70" s="18">
        <f>E38</f>
        <v>1</v>
      </c>
      <c r="G70" s="18">
        <f>E39</f>
        <v>444444</v>
      </c>
      <c r="H70" s="18">
        <f>MAX(E39,J47)</f>
        <v>444444</v>
      </c>
      <c r="I70" s="256">
        <v>0</v>
      </c>
      <c r="J70" s="20">
        <v>0</v>
      </c>
      <c r="K70" s="257">
        <f>K25/365</f>
        <v>51.369863013698627</v>
      </c>
      <c r="L70" s="21">
        <v>0</v>
      </c>
      <c r="M70" s="12">
        <v>1</v>
      </c>
      <c r="N70" s="258" t="str">
        <f>D25</f>
        <v>Transit Bus</v>
      </c>
      <c r="O70" s="7" t="e">
        <f t="shared" ref="O70:T70" si="3">($I$70*AV70*$M$70 + $J$70*BH70 + $K$70*BB70 - $L$70*(AP70)) * ($V$70/365)/1000</f>
        <v>#N/A</v>
      </c>
      <c r="P70" s="7" t="e">
        <f t="shared" si="3"/>
        <v>#N/A</v>
      </c>
      <c r="Q70" s="7" t="e">
        <f t="shared" si="3"/>
        <v>#N/A</v>
      </c>
      <c r="R70" s="7" t="e">
        <f t="shared" si="3"/>
        <v>#N/A</v>
      </c>
      <c r="S70" s="7" t="e">
        <f t="shared" si="3"/>
        <v>#N/A</v>
      </c>
      <c r="T70" s="7" t="e">
        <f t="shared" si="3"/>
        <v>#N/A</v>
      </c>
      <c r="U70" s="6">
        <f>I25</f>
        <v>19</v>
      </c>
      <c r="V70" s="6">
        <v>365</v>
      </c>
      <c r="W70" s="6"/>
      <c r="X70" s="6">
        <v>0</v>
      </c>
      <c r="Y70" s="6" t="str">
        <f>F25</f>
        <v>Diesel</v>
      </c>
      <c r="Z70" s="6">
        <v>0</v>
      </c>
      <c r="AA70" s="6"/>
      <c r="AB70" s="6"/>
      <c r="AC70" s="6"/>
      <c r="AD70" s="6"/>
      <c r="AE70" s="6"/>
      <c r="AF70" s="6"/>
      <c r="AG70" s="6"/>
      <c r="AH70" s="6"/>
      <c r="AI70" s="24" t="s">
        <v>101</v>
      </c>
      <c r="AJ70" s="91">
        <f>VLOOKUP($I$16&amp;"_"&amp;$C$16&amp;"_"&amp;AJ68&amp;"_42",_veh_start_run_rate!$A$5:$Q$589,13,FALSE)</f>
        <v>97.882019</v>
      </c>
      <c r="AK70" s="91">
        <f>VLOOKUP($I$16&amp;"_"&amp;$C$16&amp;"_"&amp;AK68&amp;"_42",_veh_start_run_rate!$A$5:$Q$589,13,FALSE)</f>
        <v>4.0189779999999997</v>
      </c>
      <c r="AL70" s="91">
        <f>VLOOKUP($I$16&amp;"_"&amp;$C$16&amp;"_"&amp;AL68&amp;"_42",_veh_start_run_rate!$A$5:$Q$589,13,FALSE)</f>
        <v>0.99613399999999996</v>
      </c>
      <c r="AM70" s="91">
        <f>VLOOKUP($I$16&amp;"_"&amp;$C$16&amp;"_"&amp;AM68&amp;"_42",_veh_start_run_rate!$A$5:$Q$589,13,FALSE)</f>
        <v>0.82000099999999998</v>
      </c>
      <c r="AN70" s="91">
        <f>VLOOKUP($I$16&amp;"_"&amp;$C$16&amp;"_"&amp;AN68&amp;"_42",_veh_start_run_rate!$A$5:$Q$589,13,FALSE)</f>
        <v>5.1526000000000002E-2</v>
      </c>
      <c r="AO70" s="91">
        <f>VLOOKUP($I$16&amp;"_"&amp;$C$16&amp;"_"&amp;AO68&amp;"_42",_veh_start_run_rate!$A$5:$Q$589,13,FALSE)</f>
        <v>4.5638999999999999E-2</v>
      </c>
      <c r="AP70" s="91">
        <f>VLOOKUP($I$16&amp;"_"&amp;$C$16&amp;"_"&amp;AP68&amp;"_42",_veh_start_run_rate!$A$5:$Q$589,12,FALSE)</f>
        <v>1532.111206</v>
      </c>
      <c r="AQ70" s="91">
        <f>VLOOKUP($I$16&amp;"_"&amp;$C$16&amp;"_"&amp;AQ68&amp;"_42",_veh_start_run_rate!$A$5:$Q$589,12,FALSE)</f>
        <v>8.1026939999999996</v>
      </c>
      <c r="AR70" s="91">
        <f>VLOOKUP($I$16&amp;"_"&amp;$C$16&amp;"_"&amp;AR68&amp;"_42",_veh_start_run_rate!$A$5:$Q$589,12,FALSE)</f>
        <v>2.7491699999999999</v>
      </c>
      <c r="AS70" s="91">
        <f>VLOOKUP($I$16&amp;"_"&amp;$C$16&amp;"_"&amp;AS68&amp;"_42",_veh_start_run_rate!$A$5:$Q$589,12,FALSE)</f>
        <v>0.13791600000000001</v>
      </c>
      <c r="AT70" s="91">
        <f>VLOOKUP($I$16&amp;"_"&amp;$C$16&amp;"_100_42",_veh_start_run_rate!$A$5:$Q$589,12,FALSE) + VLOOKUP($I$16&amp;"_"&amp;$C$16&amp;"_106_42",_veh_start_run_rate!$A$5:$Q$589,12,FALSE) + VLOOKUP($I$16&amp;"_"&amp;$C$16&amp;"_107_42",_veh_start_run_rate!$A$5:$Q$589,12,FALSE)</f>
        <v>0.12153800000000001</v>
      </c>
      <c r="AU70" s="91">
        <f>VLOOKUP($I$16&amp;"_"&amp;$C$16&amp;"_110_42",_veh_start_run_rate!$A$5:$Q$589,12,FALSE) + VLOOKUP($I$16&amp;"_"&amp;$C$16&amp;"_116_42",_veh_start_run_rate!$A$5:$Q$589,12,FALSE) + VLOOKUP($I$16&amp;"_"&amp;$C$16&amp;"_117_42",_veh_start_run_rate!$A$5:$Q$589,12,FALSE)</f>
        <v>2.8216999999999999E-2</v>
      </c>
      <c r="AV70" s="92">
        <f>VLOOKUP($I$16&amp;"_"&amp;$C$16&amp;"_"&amp;AV68&amp;"_21",_veh_start_run_rate!$A$5:$Q$589,13,FALSE)</f>
        <v>204.24281300000001</v>
      </c>
      <c r="AW70" s="92">
        <f>VLOOKUP($I$16&amp;"_"&amp;$C$16&amp;"_"&amp;AW68&amp;"_21",_veh_start_run_rate!$A$5:$Q$589,13,FALSE)</f>
        <v>11.983909000000001</v>
      </c>
      <c r="AX70" s="92">
        <f>VLOOKUP($I$16&amp;"_"&amp;$C$16&amp;"_"&amp;AX68&amp;"_21",_veh_start_run_rate!$A$5:$Q$589,13,FALSE)</f>
        <v>0.41733700000000001</v>
      </c>
      <c r="AY70" s="92">
        <f>VLOOKUP($I$16&amp;"_"&amp;$C$16&amp;"_"&amp;AY68&amp;"_21",_veh_start_run_rate!$A$5:$Q$589,13,FALSE)</f>
        <v>1.3964319999999999</v>
      </c>
      <c r="AZ70" s="92">
        <f>VLOOKUP($I$16&amp;"_"&amp;$C$16&amp;"_"&amp;AZ68&amp;"_21",_veh_start_run_rate!$A$5:$Q$589,13,FALSE)</f>
        <v>7.0873000000000005E-2</v>
      </c>
      <c r="BA70" s="92">
        <f>VLOOKUP($I$16&amp;"_"&amp;$C$16&amp;"_"&amp;BA68&amp;"_21",_veh_start_run_rate!$A$5:$Q$589,13,FALSE)</f>
        <v>6.2697000000000003E-2</v>
      </c>
      <c r="BB70" s="92">
        <f>VLOOKUP($I$16&amp;"_"&amp;$C$16&amp;"_"&amp;BB68&amp;"_21",_veh_start_run_rate!$A$5:$Q$589,12,FALSE)</f>
        <v>242.464371</v>
      </c>
      <c r="BC70" s="92">
        <f>VLOOKUP($I$16&amp;"_"&amp;$C$16&amp;"_"&amp;BC68&amp;"_21",_veh_start_run_rate!$A$5:$Q$589,12,FALSE)</f>
        <v>1.3851359999999999</v>
      </c>
      <c r="BD70" s="92">
        <f>VLOOKUP($I$16&amp;"_"&amp;$C$16&amp;"_"&amp;BD68&amp;"_21",_veh_start_run_rate!$A$5:$Q$589,12,FALSE)</f>
        <v>2.3653E-2</v>
      </c>
      <c r="BE70" s="92">
        <f>VLOOKUP($I$16&amp;"_"&amp;$C$16&amp;"_"&amp;BE68&amp;"_21",_veh_start_run_rate!$A$5:$Q$589,12,FALSE)</f>
        <v>9.2429999999999995E-3</v>
      </c>
      <c r="BF70" s="92">
        <f>VLOOKUP($I$16&amp;"_"&amp;$C$16&amp;"_100_21",_veh_start_run_rate!$A$5:$Q$589,12,FALSE) + VLOOKUP($I$16&amp;"_"&amp;$C$16&amp;"_106_21",_veh_start_run_rate!$A$5:$Q$589,12,FALSE) + VLOOKUP($I$16&amp;"_"&amp;$C$16&amp;"_107_21",_veh_start_run_rate!$A$5:$Q$589,12,FALSE)</f>
        <v>3.5444000000000003E-2</v>
      </c>
      <c r="BG70" s="92">
        <f>VLOOKUP($I$16&amp;"_"&amp;$C$16&amp;"_110_21",_veh_start_run_rate!$A$5:$Q$589,12,FALSE) + VLOOKUP($I$16&amp;"_"&amp;$C$16&amp;"_116_21",_veh_start_run_rate!$A$5:$Q$589,12,FALSE) + VLOOKUP($I$16&amp;"_"&amp;$C$16&amp;"_117_21",_veh_start_run_rate!$A$5:$Q$589,12,FALSE)</f>
        <v>5.6769999999999998E-3</v>
      </c>
      <c r="BH70" s="93" t="e">
        <f>VLOOKUP("SL_"&amp;$I$18&amp;"_art_"&amp;BH68&amp;"_ALL",Vehicle_Idle_Rates!$A$7:$AQ$12,5,FALSE)</f>
        <v>#N/A</v>
      </c>
      <c r="BI70" s="93" t="e">
        <f>VLOOKUP("SL_"&amp;$I$18&amp;"_art_"&amp;BI68&amp;"_ALL",Vehicle_Idle_Rates!$A$7:$AQ$12,5,FALSE)</f>
        <v>#N/A</v>
      </c>
      <c r="BJ70" s="93" t="e">
        <f>VLOOKUP("SL_"&amp;$I$18&amp;"_art_"&amp;BJ68&amp;"_ALL",Vehicle_Idle_Rates!$A$7:$AQ$12,5,FALSE)</f>
        <v>#N/A</v>
      </c>
      <c r="BK70" s="93" t="e">
        <f>VLOOKUP("SL_"&amp;$I$18&amp;"_art_"&amp;BK68&amp;"_ALL",Vehicle_Idle_Rates!$A$7:$AQ$12,5,FALSE)</f>
        <v>#N/A</v>
      </c>
      <c r="BL70" s="93" t="e">
        <f>VLOOKUP("SL_"&amp;$I$18&amp;"_art_"&amp;BL68&amp;"_ALL",Vehicle_Idle_Rates!$A$7:$AQ$12,5,FALSE)</f>
        <v>#N/A</v>
      </c>
      <c r="BM70" s="93" t="e">
        <f>VLOOKUP("SL_"&amp;$I$18&amp;"_art_"&amp;BM68&amp;"_ALL",Vehicle_Idle_Rates!$A$7:$AQ$12,5,FALSE)</f>
        <v>#N/A</v>
      </c>
      <c r="BN70" s="23" t="str">
        <f>T(I16)</f>
        <v>SL</v>
      </c>
      <c r="BO70" s="4" t="str">
        <f>I18</f>
        <v>Salt Lake</v>
      </c>
      <c r="BP70" s="4">
        <f>C16</f>
        <v>2030</v>
      </c>
      <c r="BQ70" s="4" t="str">
        <f>C14</f>
        <v>Diesel Replacement</v>
      </c>
      <c r="BR70" s="4" t="s">
        <v>24</v>
      </c>
      <c r="BS70" s="4" t="str">
        <f>C7</f>
        <v>Your Agency</v>
      </c>
      <c r="BT70" s="4">
        <f>D16</f>
        <v>0</v>
      </c>
      <c r="BU70" s="4">
        <f>C17</f>
        <v>0</v>
      </c>
      <c r="BV70" s="4">
        <f>C44</f>
        <v>0</v>
      </c>
      <c r="BW70" s="12" t="str">
        <f>C20</f>
        <v xml:space="preserve">Please enter here a brief description of this project, including the basic cost elements that comprise the total shown below (right-of-way, materials, pavement quantities, equipment costs, labor costs, etc.), assumptions made in estimating emission reductions and the justification for those assumptions, and any other relevant supporting information.  </v>
      </c>
      <c r="BX70" s="4" t="str">
        <f>C9</f>
        <v>Your Name</v>
      </c>
      <c r="BY70" s="4" t="str">
        <f>I7</f>
        <v>801-123-4567</v>
      </c>
      <c r="BZ70" s="4" t="str">
        <f>I9</f>
        <v>youre-mail@email.com</v>
      </c>
      <c r="CA70" s="4" t="str">
        <f>I14</f>
        <v>City of Project Location</v>
      </c>
      <c r="CB70" s="186">
        <f>J55</f>
        <v>0</v>
      </c>
    </row>
    <row r="72" spans="1:80" x14ac:dyDescent="0.3">
      <c r="M72" s="105"/>
      <c r="N72" s="105"/>
      <c r="O72" s="105"/>
      <c r="P72" s="105"/>
      <c r="Q72" s="105"/>
    </row>
    <row r="73" spans="1:80" x14ac:dyDescent="0.3">
      <c r="AF73" s="176" t="s">
        <v>280</v>
      </c>
      <c r="AG73" s="174">
        <v>10.423997359583334</v>
      </c>
      <c r="AH73" s="174">
        <v>2.3879113460208334E-2</v>
      </c>
      <c r="AI73" s="174">
        <v>0.7695398683333331</v>
      </c>
      <c r="AJ73" s="174">
        <v>9.7411719000000015E-3</v>
      </c>
      <c r="AK73" s="174">
        <v>8.8541110125000006E-3</v>
      </c>
      <c r="AL73" s="174">
        <v>2.0185086260070713</v>
      </c>
      <c r="AM73" s="174">
        <v>3.523431922916997</v>
      </c>
      <c r="AN73" s="174">
        <v>0.25907441356131566</v>
      </c>
      <c r="AO73" s="174">
        <v>0.27791903573881749</v>
      </c>
      <c r="AP73" s="174">
        <v>0.15583077559689132</v>
      </c>
      <c r="AQ73" s="174">
        <v>18.437781144166667</v>
      </c>
      <c r="AR73" s="174">
        <v>0.72171639990416658</v>
      </c>
      <c r="AS73" s="174">
        <v>2.107534733333333</v>
      </c>
      <c r="AT73" s="174">
        <v>6.7528515749999976E-2</v>
      </c>
      <c r="AU73" s="174">
        <v>5.9739063041666658E-2</v>
      </c>
      <c r="AV73" s="174">
        <v>1.8650840464812819</v>
      </c>
      <c r="AW73" s="174">
        <v>9.4846365298523874E-2</v>
      </c>
      <c r="AX73" s="174">
        <v>1.4641783715626588E-2</v>
      </c>
      <c r="AY73" s="174">
        <v>5.3572932128439124E-2</v>
      </c>
      <c r="AZ73" s="174">
        <v>1.2992335377803024E-2</v>
      </c>
      <c r="BA73" s="174">
        <v>6.7487142895833321</v>
      </c>
      <c r="BB73" s="174">
        <v>1.5875958536666666</v>
      </c>
      <c r="BC73" s="174">
        <v>0.25829854000000008</v>
      </c>
      <c r="BD73" s="174">
        <v>0.55214606666666666</v>
      </c>
      <c r="BE73" s="174">
        <v>0.13451628249999997</v>
      </c>
    </row>
    <row r="74" spans="1:80" x14ac:dyDescent="0.3">
      <c r="M74" s="105"/>
      <c r="N74" s="105"/>
      <c r="O74" s="105"/>
      <c r="P74" s="105"/>
      <c r="Q74" s="105"/>
    </row>
  </sheetData>
  <sheetProtection algorithmName="SHA-512" hashValue="4hiws1pX4bkcUU0ikf2NXT1jt4mPUISfI4kGrwc227qvMWjiLReR47vJYnVFYKZdWMW0nbKLO8P2lpVo6jmGGQ==" saltValue="bGtYfYnKxzj7XvCL/FbsNg==" spinCount="100000" sheet="1" selectLockedCells="1"/>
  <mergeCells count="28">
    <mergeCell ref="C9:E9"/>
    <mergeCell ref="I9:K9"/>
    <mergeCell ref="C14:E14"/>
    <mergeCell ref="I14:K14"/>
    <mergeCell ref="C18:E18"/>
    <mergeCell ref="I18:K18"/>
    <mergeCell ref="A1:L1"/>
    <mergeCell ref="A2:L2"/>
    <mergeCell ref="D3:I3"/>
    <mergeCell ref="A4:L4"/>
    <mergeCell ref="C7:E7"/>
    <mergeCell ref="I7:K7"/>
    <mergeCell ref="Q16:Y23"/>
    <mergeCell ref="J38:K38"/>
    <mergeCell ref="E39:F39"/>
    <mergeCell ref="A44:I45"/>
    <mergeCell ref="A20:B20"/>
    <mergeCell ref="C20:K20"/>
    <mergeCell ref="L28:L29"/>
    <mergeCell ref="B29:F29"/>
    <mergeCell ref="G29:K29"/>
    <mergeCell ref="E38:F38"/>
    <mergeCell ref="A25:B25"/>
    <mergeCell ref="D25:E25"/>
    <mergeCell ref="D24:E24"/>
    <mergeCell ref="A26:B26"/>
    <mergeCell ref="D26:E26"/>
    <mergeCell ref="D23:K23"/>
  </mergeCells>
  <dataValidations count="9">
    <dataValidation type="list" allowBlank="1" showInputMessage="1" showErrorMessage="1" sqref="C25" xr:uid="{00000000-0002-0000-1200-000001000000}">
      <formula1>$N$30:$R$30</formula1>
    </dataValidation>
    <dataValidation type="list" allowBlank="1" showInputMessage="1" showErrorMessage="1" sqref="I25" xr:uid="{00000000-0002-0000-1200-000002000000}">
      <formula1>$N$31:$R$31</formula1>
    </dataValidation>
    <dataValidation type="textLength" operator="lessThan" allowBlank="1" showErrorMessage="1" promptTitle="Error" prompt="Please limit description to 500 characters." sqref="C20:K20" xr:uid="{8F5D89E4-FEA4-46D4-812F-D91391EF33B7}">
      <formula1>2000</formula1>
    </dataValidation>
    <dataValidation type="list" showInputMessage="1" showErrorMessage="1" error="Cell may not be left blank." sqref="I16" xr:uid="{00000000-0002-0000-1200-000004000000}">
      <formula1>"BE,DA,SL,TO,WE"</formula1>
    </dataValidation>
    <dataValidation type="decimal" operator="lessThanOrEqual" allowBlank="1" showInputMessage="1" showErrorMessage="1" errorTitle="Warning:" error="Bicycle trip length should be less than 10 miles." sqref="K57:K58" xr:uid="{00000000-0002-0000-1200-000005000000}">
      <formula1>10</formula1>
    </dataValidation>
    <dataValidation type="list" allowBlank="1" showInputMessage="1" showErrorMessage="1" sqref="F26" xr:uid="{00000000-0002-0000-1200-000007000000}">
      <formula1>$Q$2:$Q$4</formula1>
    </dataValidation>
    <dataValidation type="list" allowBlank="1" showInputMessage="1" showErrorMessage="1" sqref="D25:E25" xr:uid="{00000000-0002-0000-1200-000000000000}">
      <formula1>$T$5:$T$9</formula1>
    </dataValidation>
    <dataValidation type="list" allowBlank="1" showInputMessage="1" showErrorMessage="1" sqref="K44" xr:uid="{2B9E287E-51B7-4228-8404-9A7543A8F576}">
      <formula1>"No, Yes"</formula1>
    </dataValidation>
    <dataValidation type="whole" operator="lessThan" allowBlank="1" showInputMessage="1" showErrorMessage="1" sqref="J53:J54" xr:uid="{00000000-0002-0000-1200-000006000000}">
      <formula1>366</formula1>
    </dataValidation>
  </dataValidations>
  <hyperlinks>
    <hyperlink ref="I9" r:id="rId1" display="kip@wfrc.org" xr:uid="{00000000-0004-0000-1200-000000000000}"/>
  </hyperlinks>
  <pageMargins left="0.7" right="0.7" top="0.75" bottom="0.75" header="0.3" footer="0.3"/>
  <pageSetup scale="71" orientation="portrait"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pageSetUpPr fitToPage="1"/>
  </sheetPr>
  <dimension ref="A1:CB74"/>
  <sheetViews>
    <sheetView showGridLines="0" zoomScaleNormal="100" workbookViewId="0">
      <pane ySplit="4" topLeftCell="A26" activePane="bottomLeft" state="frozen"/>
      <selection activeCell="O70" sqref="O70"/>
      <selection pane="bottomLeft" activeCell="B3" sqref="B3"/>
    </sheetView>
  </sheetViews>
  <sheetFormatPr defaultRowHeight="13" x14ac:dyDescent="0.3"/>
  <cols>
    <col min="2" max="2" width="10.54296875" bestFit="1" customWidth="1"/>
    <col min="4" max="4" width="11" customWidth="1"/>
    <col min="5" max="5" width="13.453125" customWidth="1"/>
    <col min="6" max="6" width="11.7265625" customWidth="1"/>
    <col min="8" max="8" width="10.1796875" customWidth="1"/>
    <col min="9" max="9" width="11.54296875" customWidth="1"/>
    <col min="10" max="10" width="10.1796875" customWidth="1"/>
    <col min="11" max="11" width="10.81640625" customWidth="1"/>
    <col min="12" max="12" width="9.7265625" customWidth="1"/>
    <col min="13" max="13" width="12.7265625" bestFit="1" customWidth="1"/>
    <col min="14" max="14" width="9.453125" bestFit="1" customWidth="1"/>
    <col min="15" max="15" width="11.54296875" bestFit="1" customWidth="1"/>
    <col min="16" max="17" width="10.54296875" bestFit="1" customWidth="1"/>
    <col min="18" max="18" width="10.453125" bestFit="1" customWidth="1"/>
    <col min="19" max="22" width="9.54296875" customWidth="1"/>
    <col min="23" max="26" width="9.7265625" customWidth="1"/>
    <col min="27" max="29" width="8.54296875" customWidth="1"/>
    <col min="30" max="30" width="11.26953125" customWidth="1"/>
    <col min="31" max="32" width="11.7265625" customWidth="1"/>
    <col min="33" max="57" width="14.1796875" customWidth="1"/>
    <col min="60" max="63" width="10.54296875" customWidth="1"/>
    <col min="64" max="64" width="12.1796875" customWidth="1"/>
    <col min="65" max="65" width="11.81640625" customWidth="1"/>
    <col min="72" max="72" width="10" customWidth="1"/>
    <col min="80" max="80" width="9.7265625" customWidth="1"/>
  </cols>
  <sheetData>
    <row r="1" spans="1:22" ht="17.5" thickTop="1" x14ac:dyDescent="0.35">
      <c r="A1" s="415" t="str">
        <f>CONCATENATE("Emissions Analysis Form (",I18-5,"-",I18," TIP)")</f>
        <v>Emissions Analysis Form (2025-2030 TIP)</v>
      </c>
      <c r="B1" s="416"/>
      <c r="C1" s="416"/>
      <c r="D1" s="416"/>
      <c r="E1" s="416"/>
      <c r="F1" s="416"/>
      <c r="G1" s="416"/>
      <c r="H1" s="416"/>
      <c r="I1" s="416"/>
      <c r="J1" s="416"/>
      <c r="K1" s="416"/>
      <c r="L1" s="417"/>
    </row>
    <row r="2" spans="1:22" ht="16" thickBot="1" x14ac:dyDescent="0.4">
      <c r="A2" s="418" t="s">
        <v>168</v>
      </c>
      <c r="B2" s="419"/>
      <c r="C2" s="419"/>
      <c r="D2" s="419"/>
      <c r="E2" s="419"/>
      <c r="F2" s="419"/>
      <c r="G2" s="419"/>
      <c r="H2" s="419"/>
      <c r="I2" s="419"/>
      <c r="J2" s="419"/>
      <c r="K2" s="419"/>
      <c r="L2" s="420"/>
    </row>
    <row r="3" spans="1:22" ht="13.5" thickTop="1" x14ac:dyDescent="0.3">
      <c r="A3" s="27"/>
      <c r="B3" s="28"/>
      <c r="C3" s="28"/>
      <c r="D3" s="392"/>
      <c r="E3" s="392"/>
      <c r="F3" s="392"/>
      <c r="G3" s="392"/>
      <c r="H3" s="392"/>
      <c r="I3" s="392"/>
      <c r="J3" s="28"/>
      <c r="K3" s="28"/>
      <c r="L3" s="28"/>
    </row>
    <row r="4" spans="1:22" ht="17.5" x14ac:dyDescent="0.35">
      <c r="A4" s="424" t="s">
        <v>236</v>
      </c>
      <c r="B4" s="425"/>
      <c r="C4" s="425"/>
      <c r="D4" s="425"/>
      <c r="E4" s="425"/>
      <c r="F4" s="425"/>
      <c r="G4" s="425"/>
      <c r="H4" s="425"/>
      <c r="I4" s="425"/>
      <c r="J4" s="425"/>
      <c r="K4" s="425"/>
      <c r="L4" s="426"/>
    </row>
    <row r="5" spans="1:22" ht="13.5" thickBot="1" x14ac:dyDescent="0.35">
      <c r="A5" s="29" t="s">
        <v>30</v>
      </c>
      <c r="B5" s="27"/>
      <c r="C5" s="27"/>
      <c r="D5" s="27"/>
      <c r="E5" s="27"/>
      <c r="F5" s="27"/>
      <c r="G5" s="27"/>
      <c r="H5" s="27"/>
      <c r="I5" s="27"/>
      <c r="J5" s="27"/>
      <c r="K5" s="27"/>
      <c r="L5" s="27"/>
    </row>
    <row r="6" spans="1:22" x14ac:dyDescent="0.3">
      <c r="A6" s="30"/>
      <c r="B6" s="31"/>
      <c r="C6" s="31"/>
      <c r="D6" s="31"/>
      <c r="E6" s="31"/>
      <c r="F6" s="31"/>
      <c r="G6" s="31"/>
      <c r="H6" s="31"/>
      <c r="I6" s="31"/>
      <c r="J6" s="31"/>
      <c r="K6" s="31"/>
      <c r="L6" s="32"/>
    </row>
    <row r="7" spans="1:22" x14ac:dyDescent="0.3">
      <c r="A7" s="33" t="s">
        <v>103</v>
      </c>
      <c r="B7" s="27"/>
      <c r="C7" s="421" t="s">
        <v>204</v>
      </c>
      <c r="D7" s="422"/>
      <c r="E7" s="423"/>
      <c r="F7" s="27"/>
      <c r="G7" s="27" t="s">
        <v>6</v>
      </c>
      <c r="H7" s="27"/>
      <c r="I7" s="427" t="s">
        <v>206</v>
      </c>
      <c r="J7" s="428"/>
      <c r="K7" s="429"/>
      <c r="L7" s="34"/>
    </row>
    <row r="8" spans="1:22" x14ac:dyDescent="0.3">
      <c r="A8" s="33"/>
      <c r="B8" s="27"/>
      <c r="C8" s="27"/>
      <c r="D8" s="27"/>
      <c r="E8" s="27"/>
      <c r="F8" s="27"/>
      <c r="G8" s="27"/>
      <c r="H8" s="27"/>
      <c r="I8" s="27"/>
      <c r="J8" s="27"/>
      <c r="K8" s="27"/>
      <c r="L8" s="34"/>
    </row>
    <row r="9" spans="1:22" x14ac:dyDescent="0.3">
      <c r="A9" s="33" t="s">
        <v>403</v>
      </c>
      <c r="B9" s="27"/>
      <c r="C9" s="421" t="s">
        <v>205</v>
      </c>
      <c r="D9" s="422"/>
      <c r="E9" s="423"/>
      <c r="F9" s="27"/>
      <c r="G9" s="27" t="s">
        <v>7</v>
      </c>
      <c r="H9" s="27"/>
      <c r="I9" s="430" t="s">
        <v>207</v>
      </c>
      <c r="J9" s="422"/>
      <c r="K9" s="423"/>
      <c r="L9" s="34"/>
    </row>
    <row r="10" spans="1:22" ht="13.5" thickBot="1" x14ac:dyDescent="0.35">
      <c r="A10" s="277" t="s">
        <v>395</v>
      </c>
      <c r="B10" s="36"/>
      <c r="C10" s="36"/>
      <c r="D10" s="36"/>
      <c r="E10" s="36"/>
      <c r="F10" s="36"/>
      <c r="G10" s="36"/>
      <c r="H10" s="36"/>
      <c r="I10" s="36"/>
      <c r="J10" s="36"/>
      <c r="K10" s="36"/>
      <c r="L10" s="37"/>
    </row>
    <row r="11" spans="1:22" x14ac:dyDescent="0.3">
      <c r="A11" s="27"/>
      <c r="B11" s="27"/>
      <c r="C11" s="27"/>
      <c r="D11" s="27"/>
      <c r="E11" s="27"/>
      <c r="F11" s="27"/>
      <c r="G11" s="27"/>
      <c r="H11" s="27"/>
      <c r="I11" s="27"/>
      <c r="J11" s="27"/>
      <c r="K11" s="27"/>
      <c r="L11" s="27"/>
    </row>
    <row r="12" spans="1:22" ht="13.5" thickBot="1" x14ac:dyDescent="0.35">
      <c r="A12" s="29" t="s">
        <v>31</v>
      </c>
      <c r="B12" s="27"/>
      <c r="C12" s="27"/>
      <c r="D12" s="27"/>
      <c r="E12" s="27"/>
      <c r="F12" s="27"/>
      <c r="G12" s="27"/>
      <c r="H12" s="27"/>
      <c r="I12" s="27"/>
      <c r="J12" s="27"/>
      <c r="K12" s="27"/>
      <c r="L12" s="27"/>
    </row>
    <row r="13" spans="1:22" x14ac:dyDescent="0.3">
      <c r="A13" s="30"/>
      <c r="B13" s="31"/>
      <c r="C13" s="31"/>
      <c r="D13" s="31"/>
      <c r="E13" s="31"/>
      <c r="F13" s="31"/>
      <c r="G13" s="31"/>
      <c r="H13" s="31"/>
      <c r="I13" s="31"/>
      <c r="J13" s="31"/>
      <c r="K13" s="31"/>
      <c r="L13" s="32"/>
    </row>
    <row r="14" spans="1:22" x14ac:dyDescent="0.3">
      <c r="A14" s="33" t="s">
        <v>32</v>
      </c>
      <c r="B14" s="27"/>
      <c r="C14" s="396" t="s">
        <v>24</v>
      </c>
      <c r="D14" s="397"/>
      <c r="E14" s="398"/>
      <c r="F14" s="27"/>
      <c r="G14" s="27" t="s">
        <v>39</v>
      </c>
      <c r="H14" s="27"/>
      <c r="I14" s="421" t="s">
        <v>208</v>
      </c>
      <c r="J14" s="422"/>
      <c r="K14" s="423"/>
      <c r="L14" s="34"/>
    </row>
    <row r="15" spans="1:22" x14ac:dyDescent="0.3">
      <c r="A15" s="33"/>
      <c r="B15" s="27"/>
      <c r="C15" s="27"/>
      <c r="D15" s="27"/>
      <c r="E15" s="27"/>
      <c r="F15" s="27"/>
      <c r="G15" s="27"/>
      <c r="H15" s="27"/>
      <c r="I15" s="27"/>
      <c r="J15" s="27"/>
      <c r="K15" s="27"/>
      <c r="L15" s="34"/>
    </row>
    <row r="16" spans="1:22" ht="12.65" customHeight="1" x14ac:dyDescent="0.3">
      <c r="A16" s="33" t="s">
        <v>38</v>
      </c>
      <c r="B16" s="38" t="s">
        <v>69</v>
      </c>
      <c r="C16" s="421" t="s">
        <v>209</v>
      </c>
      <c r="D16" s="422"/>
      <c r="E16" s="423"/>
      <c r="F16" s="27"/>
      <c r="G16" s="27" t="s">
        <v>0</v>
      </c>
      <c r="H16" s="27"/>
      <c r="I16" s="361" t="s">
        <v>102</v>
      </c>
      <c r="J16" s="39"/>
      <c r="K16" s="27"/>
      <c r="L16" s="34"/>
      <c r="N16" s="378" t="s">
        <v>407</v>
      </c>
      <c r="O16" s="379"/>
      <c r="P16" s="379"/>
      <c r="Q16" s="379"/>
      <c r="R16" s="379"/>
      <c r="S16" s="379"/>
      <c r="T16" s="379"/>
      <c r="U16" s="379"/>
      <c r="V16" s="380"/>
    </row>
    <row r="17" spans="1:22" x14ac:dyDescent="0.3">
      <c r="A17" s="33"/>
      <c r="B17" s="38" t="s">
        <v>41</v>
      </c>
      <c r="C17" s="421" t="s">
        <v>210</v>
      </c>
      <c r="D17" s="422"/>
      <c r="E17" s="423"/>
      <c r="F17" s="27"/>
      <c r="G17" s="27"/>
      <c r="H17" s="27"/>
      <c r="I17" s="27"/>
      <c r="J17" s="27"/>
      <c r="K17" s="27"/>
      <c r="L17" s="34"/>
      <c r="N17" s="381"/>
      <c r="O17" s="382"/>
      <c r="P17" s="382"/>
      <c r="Q17" s="382"/>
      <c r="R17" s="382"/>
      <c r="S17" s="382"/>
      <c r="T17" s="382"/>
      <c r="U17" s="382"/>
      <c r="V17" s="383"/>
    </row>
    <row r="18" spans="1:22" x14ac:dyDescent="0.3">
      <c r="A18" s="33"/>
      <c r="B18" s="38" t="s">
        <v>42</v>
      </c>
      <c r="C18" s="421" t="s">
        <v>211</v>
      </c>
      <c r="D18" s="422"/>
      <c r="E18" s="423"/>
      <c r="F18" s="27"/>
      <c r="G18" s="27" t="s">
        <v>33</v>
      </c>
      <c r="H18" s="27"/>
      <c r="I18" s="40">
        <f>Funding_Year</f>
        <v>2030</v>
      </c>
      <c r="J18" s="27"/>
      <c r="K18" s="27"/>
      <c r="L18" s="34"/>
      <c r="N18" s="381"/>
      <c r="O18" s="382"/>
      <c r="P18" s="382"/>
      <c r="Q18" s="382"/>
      <c r="R18" s="382"/>
      <c r="S18" s="382"/>
      <c r="T18" s="382"/>
      <c r="U18" s="382"/>
      <c r="V18" s="383"/>
    </row>
    <row r="19" spans="1:22" x14ac:dyDescent="0.3">
      <c r="A19" s="33"/>
      <c r="B19" s="41"/>
      <c r="C19" s="27"/>
      <c r="D19" s="27"/>
      <c r="E19" s="27"/>
      <c r="F19" s="27"/>
      <c r="G19" s="27"/>
      <c r="H19" s="27"/>
      <c r="I19" s="27"/>
      <c r="J19" s="27"/>
      <c r="K19" s="27"/>
      <c r="L19" s="34"/>
      <c r="N19" s="381"/>
      <c r="O19" s="382"/>
      <c r="P19" s="382"/>
      <c r="Q19" s="382"/>
      <c r="R19" s="382"/>
      <c r="S19" s="382"/>
      <c r="T19" s="382"/>
      <c r="U19" s="382"/>
      <c r="V19" s="383"/>
    </row>
    <row r="20" spans="1:22" x14ac:dyDescent="0.3">
      <c r="A20" s="33" t="s">
        <v>77</v>
      </c>
      <c r="B20" s="41"/>
      <c r="C20" s="393" t="str">
        <f>C7&amp;" - "&amp;C14&amp;" - "&amp;C16</f>
        <v>Your Agency - ATMS - Project Street</v>
      </c>
      <c r="D20" s="394"/>
      <c r="E20" s="395"/>
      <c r="F20" s="27"/>
      <c r="G20" s="27" t="s">
        <v>76</v>
      </c>
      <c r="H20" s="27"/>
      <c r="I20" s="396" t="str">
        <f>IF(I16="SL","Salt Lake",IF(I16="DA","Ogden-Layton",IF(I16="WE","Ogden-Layton","")))</f>
        <v>Salt Lake</v>
      </c>
      <c r="J20" s="397"/>
      <c r="K20" s="398"/>
      <c r="L20" s="34"/>
      <c r="N20" s="381"/>
      <c r="O20" s="382"/>
      <c r="P20" s="382"/>
      <c r="Q20" s="382"/>
      <c r="R20" s="382"/>
      <c r="S20" s="382"/>
      <c r="T20" s="382"/>
      <c r="U20" s="382"/>
      <c r="V20" s="383"/>
    </row>
    <row r="21" spans="1:22" x14ac:dyDescent="0.3">
      <c r="A21" s="33"/>
      <c r="B21" s="27"/>
      <c r="C21" s="27"/>
      <c r="D21" s="27"/>
      <c r="E21" s="27"/>
      <c r="F21" s="27"/>
      <c r="G21" s="27"/>
      <c r="H21" s="27"/>
      <c r="I21" s="27"/>
      <c r="J21" s="27"/>
      <c r="K21" s="27"/>
      <c r="L21" s="34"/>
      <c r="N21" s="381"/>
      <c r="O21" s="382"/>
      <c r="P21" s="382"/>
      <c r="Q21" s="382"/>
      <c r="R21" s="382"/>
      <c r="S21" s="382"/>
      <c r="T21" s="382"/>
      <c r="U21" s="382"/>
      <c r="V21" s="383"/>
    </row>
    <row r="22" spans="1:22" ht="111.65" customHeight="1" x14ac:dyDescent="0.3">
      <c r="A22" s="388" t="s">
        <v>214</v>
      </c>
      <c r="B22" s="389"/>
      <c r="C22" s="399" t="s">
        <v>1484</v>
      </c>
      <c r="D22" s="400"/>
      <c r="E22" s="400"/>
      <c r="F22" s="400"/>
      <c r="G22" s="400"/>
      <c r="H22" s="400"/>
      <c r="I22" s="400"/>
      <c r="J22" s="400"/>
      <c r="K22" s="401"/>
      <c r="L22" s="42"/>
      <c r="N22" s="381"/>
      <c r="O22" s="382"/>
      <c r="P22" s="382"/>
      <c r="Q22" s="382"/>
      <c r="R22" s="382"/>
      <c r="S22" s="382"/>
      <c r="T22" s="382"/>
      <c r="U22" s="382"/>
      <c r="V22" s="383"/>
    </row>
    <row r="23" spans="1:22" ht="13.5" thickBot="1" x14ac:dyDescent="0.35">
      <c r="A23" s="35"/>
      <c r="B23" s="36"/>
      <c r="C23" s="36"/>
      <c r="D23" s="36"/>
      <c r="E23" s="36"/>
      <c r="F23" s="36"/>
      <c r="G23" s="36"/>
      <c r="H23" s="36"/>
      <c r="I23" s="36"/>
      <c r="J23" s="36"/>
      <c r="K23" s="36"/>
      <c r="L23" s="37"/>
      <c r="N23" s="384"/>
      <c r="O23" s="385"/>
      <c r="P23" s="385"/>
      <c r="Q23" s="385"/>
      <c r="R23" s="385"/>
      <c r="S23" s="385"/>
      <c r="T23" s="385"/>
      <c r="U23" s="385"/>
      <c r="V23" s="386"/>
    </row>
    <row r="24" spans="1:22" ht="13.5" thickBot="1" x14ac:dyDescent="0.35">
      <c r="A24" s="27"/>
      <c r="B24" s="27"/>
      <c r="C24" s="27"/>
      <c r="D24" s="27"/>
      <c r="E24" s="27"/>
      <c r="F24" s="27"/>
      <c r="G24" s="27"/>
      <c r="H24" s="27"/>
      <c r="I24" s="27"/>
      <c r="J24" s="27"/>
      <c r="K24" s="27"/>
      <c r="L24" s="27"/>
    </row>
    <row r="25" spans="1:22" ht="27.65" customHeight="1" thickTop="1" thickBot="1" x14ac:dyDescent="0.4">
      <c r="A25" s="29" t="s">
        <v>399</v>
      </c>
      <c r="B25" s="27"/>
      <c r="C25" s="27"/>
      <c r="D25" s="402" t="s">
        <v>163</v>
      </c>
      <c r="E25" s="403"/>
      <c r="F25" s="403"/>
      <c r="G25" s="403"/>
      <c r="H25" s="403"/>
      <c r="I25" s="403"/>
      <c r="J25" s="404"/>
      <c r="K25" s="27"/>
      <c r="L25" s="27"/>
    </row>
    <row r="26" spans="1:22" x14ac:dyDescent="0.3">
      <c r="A26" s="30"/>
      <c r="B26" s="31"/>
      <c r="C26" s="31"/>
      <c r="D26" s="31"/>
      <c r="E26" s="31"/>
      <c r="F26" s="31"/>
      <c r="G26" s="31"/>
      <c r="H26" s="31"/>
      <c r="I26" s="31"/>
      <c r="J26" s="31"/>
      <c r="K26" s="31"/>
      <c r="L26" s="32"/>
      <c r="O26" s="438"/>
      <c r="P26" s="438"/>
      <c r="Q26" s="438"/>
      <c r="R26" s="438"/>
      <c r="S26" s="438"/>
    </row>
    <row r="27" spans="1:22" ht="12.75" customHeight="1" x14ac:dyDescent="0.3">
      <c r="A27" s="33" t="s">
        <v>8</v>
      </c>
      <c r="B27" s="27"/>
      <c r="C27" s="27"/>
      <c r="D27" s="27"/>
      <c r="E27" s="361">
        <v>302</v>
      </c>
      <c r="F27" s="27"/>
      <c r="G27" s="27"/>
      <c r="H27" s="27"/>
      <c r="I27" s="27"/>
      <c r="J27" s="27"/>
      <c r="K27" s="27"/>
      <c r="L27" s="34"/>
      <c r="O27" s="438"/>
      <c r="P27" s="438"/>
      <c r="Q27" s="438"/>
      <c r="R27" s="438"/>
      <c r="S27" s="438"/>
    </row>
    <row r="28" spans="1:22" x14ac:dyDescent="0.3">
      <c r="A28" s="43" t="s">
        <v>394</v>
      </c>
      <c r="B28" s="27"/>
      <c r="C28" s="27"/>
      <c r="D28" s="27"/>
      <c r="E28" s="27"/>
      <c r="F28" s="27"/>
      <c r="G28" s="27"/>
      <c r="H28" s="27"/>
      <c r="I28" s="27"/>
      <c r="J28" s="27"/>
      <c r="K28" s="27"/>
      <c r="L28" s="34"/>
      <c r="O28" s="438"/>
      <c r="P28" s="438"/>
      <c r="Q28" s="438"/>
      <c r="R28" s="438"/>
      <c r="S28" s="438"/>
    </row>
    <row r="29" spans="1:22" ht="13.5" thickBot="1" x14ac:dyDescent="0.35">
      <c r="A29" s="43"/>
      <c r="B29" s="27"/>
      <c r="C29" s="27"/>
      <c r="D29" s="27"/>
      <c r="E29" s="27"/>
      <c r="F29" s="27"/>
      <c r="G29" s="27"/>
      <c r="H29" s="27"/>
      <c r="I29" s="27"/>
      <c r="J29" s="27"/>
      <c r="K29" s="27"/>
      <c r="L29" s="34"/>
    </row>
    <row r="30" spans="1:22" ht="13.15" customHeight="1" thickTop="1" x14ac:dyDescent="0.3">
      <c r="A30" s="33" t="str">
        <f>CONCATENATE("Reduced Vehicle Delay Daily in ",I18,"  (VHT)*")</f>
        <v>Reduced Vehicle Delay Daily in 2030  (VHT)*</v>
      </c>
      <c r="B30" s="27"/>
      <c r="C30" s="27"/>
      <c r="D30" s="27"/>
      <c r="E30" s="363">
        <v>1</v>
      </c>
      <c r="F30" s="44" t="s">
        <v>212</v>
      </c>
      <c r="G30" s="405" t="str">
        <f>CONCATENATE("* Please prepare and submit a separate detailed analysis of estimated reduction in vehicle delay (VHT/day) for the year ",I18," resulting from this project.")</f>
        <v>* Please prepare and submit a separate detailed analysis of estimated reduction in vehicle delay (VHT/day) for the year 2030 resulting from this project.</v>
      </c>
      <c r="H30" s="406"/>
      <c r="I30" s="406"/>
      <c r="J30" s="406"/>
      <c r="K30" s="407"/>
      <c r="L30" s="34"/>
    </row>
    <row r="31" spans="1:22" x14ac:dyDescent="0.3">
      <c r="A31" s="43" t="s">
        <v>49</v>
      </c>
      <c r="B31" s="27"/>
      <c r="C31" s="27"/>
      <c r="D31" s="27"/>
      <c r="E31" s="27"/>
      <c r="F31" s="27"/>
      <c r="G31" s="408"/>
      <c r="H31" s="409"/>
      <c r="I31" s="409"/>
      <c r="J31" s="409"/>
      <c r="K31" s="410"/>
      <c r="L31" s="34"/>
    </row>
    <row r="32" spans="1:22" x14ac:dyDescent="0.3">
      <c r="A32" s="33"/>
      <c r="B32" s="27"/>
      <c r="C32" s="27"/>
      <c r="D32" s="27"/>
      <c r="E32" s="27"/>
      <c r="F32" s="27"/>
      <c r="G32" s="408"/>
      <c r="H32" s="409"/>
      <c r="I32" s="409"/>
      <c r="J32" s="409"/>
      <c r="K32" s="410"/>
      <c r="L32" s="34"/>
    </row>
    <row r="33" spans="1:12" x14ac:dyDescent="0.3">
      <c r="A33" s="33" t="s">
        <v>36</v>
      </c>
      <c r="B33" s="27"/>
      <c r="C33" s="27"/>
      <c r="D33" s="27"/>
      <c r="E33" s="45" t="s">
        <v>28</v>
      </c>
      <c r="F33" s="27"/>
      <c r="G33" s="408"/>
      <c r="H33" s="409"/>
      <c r="I33" s="409"/>
      <c r="J33" s="409"/>
      <c r="K33" s="410"/>
      <c r="L33" s="34"/>
    </row>
    <row r="34" spans="1:12" ht="13.5" thickBot="1" x14ac:dyDescent="0.35">
      <c r="A34" s="43" t="s">
        <v>43</v>
      </c>
      <c r="B34" s="27"/>
      <c r="C34" s="27"/>
      <c r="D34" s="27"/>
      <c r="F34" s="27"/>
      <c r="G34" s="411"/>
      <c r="H34" s="412"/>
      <c r="I34" s="412"/>
      <c r="J34" s="412"/>
      <c r="K34" s="413"/>
      <c r="L34" s="34"/>
    </row>
    <row r="35" spans="1:12" ht="13.5" thickTop="1" x14ac:dyDescent="0.3">
      <c r="A35" s="33"/>
      <c r="B35" s="27"/>
      <c r="C35" s="27"/>
      <c r="D35" s="27"/>
      <c r="E35" s="27"/>
      <c r="H35" s="102"/>
      <c r="I35" s="102"/>
      <c r="J35" s="102"/>
      <c r="K35" s="102"/>
      <c r="L35" s="34"/>
    </row>
    <row r="36" spans="1:12" x14ac:dyDescent="0.3">
      <c r="A36" s="33" t="s">
        <v>351</v>
      </c>
      <c r="B36" s="27"/>
      <c r="C36" s="27"/>
      <c r="D36" s="27"/>
      <c r="E36" s="365">
        <v>10</v>
      </c>
      <c r="F36" s="27"/>
      <c r="G36" s="27"/>
      <c r="H36" s="414"/>
      <c r="I36" s="414"/>
      <c r="J36" s="414"/>
      <c r="K36" s="39"/>
      <c r="L36" s="34"/>
    </row>
    <row r="37" spans="1:12" x14ac:dyDescent="0.3">
      <c r="A37" s="278" t="s">
        <v>352</v>
      </c>
      <c r="B37" s="27"/>
      <c r="C37" s="27"/>
      <c r="D37" s="27"/>
      <c r="E37" s="27"/>
      <c r="L37" s="34"/>
    </row>
    <row r="38" spans="1:12" x14ac:dyDescent="0.3">
      <c r="A38" s="33"/>
      <c r="B38" s="27"/>
      <c r="C38" s="27"/>
      <c r="D38" s="27"/>
      <c r="E38" s="27"/>
      <c r="F38" s="27"/>
      <c r="G38" s="27"/>
      <c r="H38" s="387"/>
      <c r="I38" s="387"/>
      <c r="J38" s="387"/>
      <c r="K38" s="387"/>
      <c r="L38" s="34"/>
    </row>
    <row r="39" spans="1:12" x14ac:dyDescent="0.3">
      <c r="A39" s="33" t="s">
        <v>397</v>
      </c>
      <c r="B39" s="27"/>
      <c r="C39" s="27"/>
      <c r="D39" s="27"/>
      <c r="E39" s="390">
        <v>1</v>
      </c>
      <c r="F39" s="391"/>
      <c r="G39" s="27"/>
      <c r="H39" s="27"/>
      <c r="I39" s="27"/>
      <c r="J39" s="27"/>
      <c r="K39" s="27"/>
      <c r="L39" s="34"/>
    </row>
    <row r="40" spans="1:12" x14ac:dyDescent="0.3">
      <c r="A40" s="278" t="s">
        <v>81</v>
      </c>
      <c r="B40" s="27"/>
      <c r="C40" s="27"/>
      <c r="D40" s="27"/>
      <c r="E40" s="27"/>
      <c r="F40" s="27"/>
      <c r="G40" s="27"/>
      <c r="H40" s="27"/>
      <c r="I40" s="27"/>
      <c r="J40" s="27"/>
      <c r="K40" s="27"/>
      <c r="L40" s="208"/>
    </row>
    <row r="41" spans="1:12" x14ac:dyDescent="0.3">
      <c r="A41" s="33" t="s">
        <v>37</v>
      </c>
      <c r="B41" s="27"/>
      <c r="C41" s="27"/>
      <c r="D41" s="27"/>
      <c r="E41" s="390">
        <f>0.9323*E39</f>
        <v>0.93230000000000002</v>
      </c>
      <c r="F41" s="391"/>
      <c r="G41" s="27"/>
      <c r="H41" s="27" t="s">
        <v>396</v>
      </c>
      <c r="I41" s="27"/>
      <c r="J41" s="390">
        <f>0.0677*E39</f>
        <v>6.7699999999999996E-2</v>
      </c>
      <c r="K41" s="391"/>
      <c r="L41" s="34"/>
    </row>
    <row r="42" spans="1:12" x14ac:dyDescent="0.3">
      <c r="A42" s="377" t="s">
        <v>1485</v>
      </c>
      <c r="H42" s="377" t="s">
        <v>409</v>
      </c>
      <c r="L42" s="34"/>
    </row>
    <row r="43" spans="1:12" x14ac:dyDescent="0.3">
      <c r="A43" s="278"/>
      <c r="B43" s="27"/>
      <c r="C43" s="27"/>
      <c r="D43" s="27"/>
      <c r="E43" s="27"/>
      <c r="F43" s="27"/>
      <c r="G43" s="27"/>
      <c r="H43" s="27"/>
      <c r="I43" s="27"/>
      <c r="J43" s="27"/>
      <c r="K43" s="27"/>
      <c r="L43" s="34"/>
    </row>
    <row r="44" spans="1:12" x14ac:dyDescent="0.3">
      <c r="A44" s="388" t="s">
        <v>401</v>
      </c>
      <c r="B44" s="431"/>
      <c r="C44" s="431"/>
      <c r="D44" s="431"/>
      <c r="E44" s="431"/>
      <c r="F44" s="431"/>
      <c r="G44" s="431"/>
      <c r="H44" s="431"/>
      <c r="I44" s="431"/>
      <c r="J44" s="27"/>
      <c r="K44" s="361" t="s">
        <v>398</v>
      </c>
      <c r="L44" s="34"/>
    </row>
    <row r="45" spans="1:12" x14ac:dyDescent="0.3">
      <c r="A45" s="388"/>
      <c r="B45" s="431"/>
      <c r="C45" s="431"/>
      <c r="D45" s="431"/>
      <c r="E45" s="431"/>
      <c r="F45" s="431"/>
      <c r="G45" s="431"/>
      <c r="H45" s="431"/>
      <c r="I45" s="431"/>
      <c r="J45" s="27"/>
      <c r="K45" s="27"/>
      <c r="L45" s="34"/>
    </row>
    <row r="46" spans="1:12" x14ac:dyDescent="0.3">
      <c r="A46" s="276"/>
      <c r="B46" s="279"/>
      <c r="C46" s="279"/>
      <c r="D46" s="279"/>
      <c r="E46" s="279"/>
      <c r="F46" s="279"/>
      <c r="G46" s="279"/>
      <c r="H46" s="279"/>
      <c r="I46" s="279"/>
      <c r="J46" s="27"/>
      <c r="K46" s="27"/>
      <c r="L46" s="34"/>
    </row>
    <row r="47" spans="1:12" ht="12.75" customHeight="1" x14ac:dyDescent="0.3">
      <c r="A47" s="432" t="s">
        <v>410</v>
      </c>
      <c r="B47" s="433"/>
      <c r="C47" s="433"/>
      <c r="D47" s="433"/>
      <c r="E47" s="433"/>
      <c r="F47" s="433"/>
      <c r="G47" s="436" t="s">
        <v>402</v>
      </c>
      <c r="H47" s="436"/>
      <c r="I47" s="437"/>
      <c r="J47" s="390">
        <v>0</v>
      </c>
      <c r="K47" s="391"/>
      <c r="L47" s="208"/>
    </row>
    <row r="48" spans="1:12" ht="13.5" thickBot="1" x14ac:dyDescent="0.35">
      <c r="A48" s="434"/>
      <c r="B48" s="435"/>
      <c r="C48" s="435"/>
      <c r="D48" s="435"/>
      <c r="E48" s="435"/>
      <c r="F48" s="435"/>
      <c r="G48" s="282"/>
      <c r="H48" s="282"/>
      <c r="I48" s="280"/>
      <c r="J48" s="280"/>
      <c r="K48" s="280"/>
      <c r="L48" s="281"/>
    </row>
    <row r="50" spans="1:12" ht="13.5" thickBot="1" x14ac:dyDescent="0.35">
      <c r="A50" s="29" t="s">
        <v>63</v>
      </c>
      <c r="B50" s="27"/>
      <c r="C50" s="27"/>
      <c r="D50" s="27"/>
      <c r="E50" s="27"/>
      <c r="F50" s="27"/>
      <c r="G50" s="27"/>
      <c r="H50" s="27"/>
      <c r="I50" s="27"/>
      <c r="J50" s="27"/>
      <c r="K50" s="27"/>
      <c r="L50" s="27"/>
    </row>
    <row r="51" spans="1:12" x14ac:dyDescent="0.3">
      <c r="A51" s="46"/>
      <c r="B51" s="47"/>
      <c r="C51" s="47"/>
      <c r="D51" s="47"/>
      <c r="E51" s="47"/>
      <c r="F51" s="47"/>
      <c r="G51" s="47"/>
      <c r="H51" s="47"/>
      <c r="I51" s="47"/>
      <c r="J51" s="47"/>
      <c r="K51" s="47"/>
      <c r="L51" s="48"/>
    </row>
    <row r="52" spans="1:12" ht="13.5" thickBot="1" x14ac:dyDescent="0.35">
      <c r="A52" s="49" t="s">
        <v>66</v>
      </c>
      <c r="B52" s="50"/>
      <c r="C52" s="51" t="s">
        <v>74</v>
      </c>
      <c r="D52" s="51" t="s">
        <v>116</v>
      </c>
      <c r="E52" s="51" t="s">
        <v>67</v>
      </c>
      <c r="F52" s="50"/>
      <c r="G52" s="50" t="s">
        <v>65</v>
      </c>
      <c r="H52" s="50"/>
      <c r="I52" s="50"/>
      <c r="J52" s="51" t="s">
        <v>68</v>
      </c>
      <c r="K52" s="51" t="s">
        <v>114</v>
      </c>
      <c r="L52" s="52"/>
    </row>
    <row r="53" spans="1:12" x14ac:dyDescent="0.3">
      <c r="A53" s="326" t="s">
        <v>172</v>
      </c>
      <c r="B53" s="327"/>
      <c r="C53" s="328">
        <f>T70</f>
        <v>9.1596200792155142E-5</v>
      </c>
      <c r="D53" s="329">
        <f t="shared" ref="D53:D59" si="0">C53*365</f>
        <v>3.3432613289136624E-2</v>
      </c>
      <c r="E53" s="330">
        <f t="shared" ref="E53:E59" si="1">C53*1000/453.5/2000*365</f>
        <v>3.686065412253211E-5</v>
      </c>
      <c r="F53" s="50"/>
      <c r="G53" s="56" t="s">
        <v>80</v>
      </c>
      <c r="H53" s="50"/>
      <c r="I53" s="50"/>
      <c r="J53" s="57">
        <f>C70</f>
        <v>0.82739726027397265</v>
      </c>
      <c r="K53" s="58">
        <f>J53*365</f>
        <v>302</v>
      </c>
      <c r="L53" s="52"/>
    </row>
    <row r="54" spans="1:12" ht="13.5" thickBot="1" x14ac:dyDescent="0.35">
      <c r="A54" s="331" t="s">
        <v>1477</v>
      </c>
      <c r="B54" s="332"/>
      <c r="C54" s="355">
        <f>O70</f>
        <v>2.4273390899578988</v>
      </c>
      <c r="D54" s="355">
        <f>C54*365</f>
        <v>885.97876783463312</v>
      </c>
      <c r="E54" s="356">
        <f t="shared" si="1"/>
        <v>0.97682333829617773</v>
      </c>
      <c r="F54" s="50"/>
      <c r="G54" s="56" t="s">
        <v>115</v>
      </c>
      <c r="H54" s="50"/>
      <c r="I54" s="50"/>
      <c r="J54" s="57">
        <f>D70</f>
        <v>0</v>
      </c>
      <c r="K54" s="58">
        <f>J54*365</f>
        <v>0</v>
      </c>
      <c r="L54" s="52"/>
    </row>
    <row r="55" spans="1:12" x14ac:dyDescent="0.3">
      <c r="A55" s="53" t="s">
        <v>22</v>
      </c>
      <c r="B55" s="50"/>
      <c r="C55" s="54">
        <f>P70</f>
        <v>2.9367753534611145E-3</v>
      </c>
      <c r="D55" s="55">
        <f t="shared" si="0"/>
        <v>1.0719230040133068</v>
      </c>
      <c r="E55" s="55">
        <f t="shared" si="1"/>
        <v>1.1818335215141198E-3</v>
      </c>
      <c r="F55" s="50"/>
      <c r="G55" s="56" t="s">
        <v>320</v>
      </c>
      <c r="H55" s="50"/>
      <c r="I55" s="50"/>
      <c r="J55" s="183">
        <f>J53*1</f>
        <v>0.82739726027397265</v>
      </c>
      <c r="K55" s="184">
        <f>K53*1</f>
        <v>302</v>
      </c>
      <c r="L55" s="52"/>
    </row>
    <row r="56" spans="1:12" x14ac:dyDescent="0.3">
      <c r="A56" s="53" t="s">
        <v>100</v>
      </c>
      <c r="B56" s="50"/>
      <c r="C56" s="54">
        <f>Q70</f>
        <v>3.2189177482158681E-3</v>
      </c>
      <c r="D56" s="55">
        <f t="shared" si="0"/>
        <v>1.1749049780987919</v>
      </c>
      <c r="E56" s="55">
        <f t="shared" si="1"/>
        <v>1.2953748380361541E-3</v>
      </c>
      <c r="F56" s="50"/>
      <c r="G56" s="182" t="s">
        <v>386</v>
      </c>
      <c r="H56" s="50"/>
      <c r="I56" s="50"/>
      <c r="J56" s="50"/>
      <c r="K56" s="50"/>
      <c r="L56" s="52"/>
    </row>
    <row r="57" spans="1:12" x14ac:dyDescent="0.3">
      <c r="A57" s="53" t="s">
        <v>21</v>
      </c>
      <c r="B57" s="50"/>
      <c r="C57" s="54">
        <f>R70</f>
        <v>6.9156104228504335E-4</v>
      </c>
      <c r="D57" s="55">
        <f t="shared" si="0"/>
        <v>0.25241978043404084</v>
      </c>
      <c r="E57" s="55">
        <f t="shared" si="1"/>
        <v>2.7830185273874404E-4</v>
      </c>
      <c r="F57" s="50"/>
      <c r="G57" s="50"/>
      <c r="H57" s="50"/>
      <c r="I57" s="50"/>
      <c r="J57" s="50"/>
      <c r="K57" s="50"/>
      <c r="L57" s="52"/>
    </row>
    <row r="58" spans="1:12" ht="13.5" thickBot="1" x14ac:dyDescent="0.35">
      <c r="A58" s="53" t="s">
        <v>20</v>
      </c>
      <c r="B58" s="50"/>
      <c r="C58" s="54">
        <f>S70</f>
        <v>9.9959941978830736E-5</v>
      </c>
      <c r="D58" s="55">
        <f t="shared" si="0"/>
        <v>3.6485378822273221E-2</v>
      </c>
      <c r="E58" s="55">
        <f t="shared" si="1"/>
        <v>4.0226437510775327E-5</v>
      </c>
      <c r="F58" s="50"/>
      <c r="G58" s="50"/>
      <c r="H58" s="50"/>
      <c r="I58" s="50"/>
      <c r="J58" s="50"/>
      <c r="K58" s="50"/>
      <c r="L58" s="52"/>
    </row>
    <row r="59" spans="1:12" ht="13.5" thickBot="1" x14ac:dyDescent="0.35">
      <c r="A59" s="59" t="s">
        <v>62</v>
      </c>
      <c r="B59" s="50"/>
      <c r="C59" s="60">
        <f>B70</f>
        <v>6.9472140859408579E-3</v>
      </c>
      <c r="D59" s="61">
        <f t="shared" si="0"/>
        <v>2.535733141368413</v>
      </c>
      <c r="E59" s="60">
        <f t="shared" si="1"/>
        <v>2.7957366497997939E-3</v>
      </c>
      <c r="F59" s="50"/>
      <c r="G59" s="50"/>
      <c r="H59" s="50" t="s">
        <v>73</v>
      </c>
      <c r="I59" s="50"/>
      <c r="J59" s="50"/>
      <c r="K59" s="89">
        <f>E70</f>
        <v>25357.331413684129</v>
      </c>
      <c r="L59" s="52"/>
    </row>
    <row r="60" spans="1:12" ht="13.5" thickBot="1" x14ac:dyDescent="0.35">
      <c r="A60" s="62" t="s">
        <v>75</v>
      </c>
      <c r="B60" s="63"/>
      <c r="C60" s="63"/>
      <c r="D60" s="63"/>
      <c r="E60" s="63"/>
      <c r="F60" s="63"/>
      <c r="G60" s="64" t="s">
        <v>167</v>
      </c>
      <c r="H60" s="64"/>
      <c r="I60" s="63"/>
      <c r="J60" s="63"/>
      <c r="K60" s="63"/>
      <c r="L60" s="65"/>
    </row>
    <row r="67" spans="1:80" x14ac:dyDescent="0.3">
      <c r="AJ67" s="159" t="str">
        <f t="shared" ref="AJ67:BM67" si="2">"Rates "&amp;Funding_Year</f>
        <v>Rates 2030</v>
      </c>
      <c r="AK67" s="159" t="str">
        <f t="shared" si="2"/>
        <v>Rates 2030</v>
      </c>
      <c r="AL67" s="159" t="str">
        <f t="shared" si="2"/>
        <v>Rates 2030</v>
      </c>
      <c r="AM67" s="159" t="str">
        <f t="shared" si="2"/>
        <v>Rates 2030</v>
      </c>
      <c r="AN67" s="159" t="str">
        <f t="shared" si="2"/>
        <v>Rates 2030</v>
      </c>
      <c r="AO67" s="159" t="str">
        <f t="shared" si="2"/>
        <v>Rates 2030</v>
      </c>
      <c r="AP67" s="167" t="str">
        <f t="shared" si="2"/>
        <v>Rates 2030</v>
      </c>
      <c r="AQ67" s="167" t="str">
        <f t="shared" si="2"/>
        <v>Rates 2030</v>
      </c>
      <c r="AR67" s="167" t="str">
        <f t="shared" si="2"/>
        <v>Rates 2030</v>
      </c>
      <c r="AS67" s="167" t="str">
        <f t="shared" si="2"/>
        <v>Rates 2030</v>
      </c>
      <c r="AT67" s="167" t="str">
        <f t="shared" si="2"/>
        <v>Rates 2030</v>
      </c>
      <c r="AU67" s="167" t="str">
        <f t="shared" si="2"/>
        <v>Rates 2030</v>
      </c>
      <c r="AV67" s="161" t="str">
        <f t="shared" si="2"/>
        <v>Rates 2030</v>
      </c>
      <c r="AW67" s="161" t="str">
        <f t="shared" si="2"/>
        <v>Rates 2030</v>
      </c>
      <c r="AX67" s="161" t="str">
        <f t="shared" si="2"/>
        <v>Rates 2030</v>
      </c>
      <c r="AY67" s="161" t="str">
        <f t="shared" si="2"/>
        <v>Rates 2030</v>
      </c>
      <c r="AZ67" s="161" t="str">
        <f t="shared" si="2"/>
        <v>Rates 2030</v>
      </c>
      <c r="BA67" s="161" t="str">
        <f t="shared" si="2"/>
        <v>Rates 2030</v>
      </c>
      <c r="BB67" s="163" t="str">
        <f t="shared" si="2"/>
        <v>Rates 2030</v>
      </c>
      <c r="BC67" s="163" t="str">
        <f t="shared" si="2"/>
        <v>Rates 2030</v>
      </c>
      <c r="BD67" s="163" t="str">
        <f t="shared" si="2"/>
        <v>Rates 2030</v>
      </c>
      <c r="BE67" s="163" t="str">
        <f t="shared" si="2"/>
        <v>Rates 2030</v>
      </c>
      <c r="BF67" s="163" t="str">
        <f t="shared" si="2"/>
        <v>Rates 2030</v>
      </c>
      <c r="BG67" s="163" t="str">
        <f t="shared" si="2"/>
        <v>Rates 2030</v>
      </c>
      <c r="BH67" s="165" t="str">
        <f t="shared" si="2"/>
        <v>Rates 2030</v>
      </c>
      <c r="BI67" s="165" t="str">
        <f t="shared" si="2"/>
        <v>Rates 2030</v>
      </c>
      <c r="BJ67" s="165" t="str">
        <f t="shared" si="2"/>
        <v>Rates 2030</v>
      </c>
      <c r="BK67" s="165" t="str">
        <f t="shared" si="2"/>
        <v>Rates 2030</v>
      </c>
      <c r="BL67" s="165" t="str">
        <f t="shared" si="2"/>
        <v>Rates 2030</v>
      </c>
      <c r="BM67" s="165" t="str">
        <f t="shared" si="2"/>
        <v>Rates 2030</v>
      </c>
    </row>
    <row r="68" spans="1:80" x14ac:dyDescent="0.3">
      <c r="AI68" s="176" t="s">
        <v>279</v>
      </c>
      <c r="AJ68" s="176">
        <v>90</v>
      </c>
      <c r="AK68">
        <v>2</v>
      </c>
      <c r="AL68">
        <v>3</v>
      </c>
      <c r="AM68">
        <v>87</v>
      </c>
      <c r="AN68">
        <v>100</v>
      </c>
      <c r="AO68">
        <v>110</v>
      </c>
      <c r="AP68">
        <v>90</v>
      </c>
      <c r="AQ68">
        <v>2</v>
      </c>
      <c r="AR68">
        <v>3</v>
      </c>
      <c r="AS68">
        <v>87</v>
      </c>
      <c r="AT68">
        <v>100</v>
      </c>
      <c r="AU68">
        <v>110</v>
      </c>
      <c r="AV68">
        <v>90</v>
      </c>
      <c r="AW68">
        <v>2</v>
      </c>
      <c r="AX68">
        <v>3</v>
      </c>
      <c r="AY68">
        <v>87</v>
      </c>
      <c r="AZ68">
        <v>100</v>
      </c>
      <c r="BA68">
        <v>110</v>
      </c>
      <c r="BB68">
        <v>90</v>
      </c>
      <c r="BC68">
        <v>2</v>
      </c>
      <c r="BD68">
        <v>3</v>
      </c>
      <c r="BE68">
        <v>87</v>
      </c>
      <c r="BF68">
        <v>100</v>
      </c>
      <c r="BG68">
        <v>110</v>
      </c>
      <c r="BH68">
        <v>90</v>
      </c>
      <c r="BI68">
        <v>2</v>
      </c>
      <c r="BJ68">
        <v>3</v>
      </c>
      <c r="BK68">
        <v>87</v>
      </c>
      <c r="BL68">
        <v>100</v>
      </c>
      <c r="BM68">
        <v>110</v>
      </c>
    </row>
    <row r="69" spans="1:80" s="3" customFormat="1" ht="39" x14ac:dyDescent="0.3">
      <c r="A69" s="8" t="s">
        <v>78</v>
      </c>
      <c r="B69" s="13" t="s">
        <v>104</v>
      </c>
      <c r="C69" s="13" t="s">
        <v>105</v>
      </c>
      <c r="D69" s="14" t="s">
        <v>79</v>
      </c>
      <c r="E69" s="13" t="s">
        <v>72</v>
      </c>
      <c r="F69" s="17" t="s">
        <v>426</v>
      </c>
      <c r="G69" s="17" t="s">
        <v>427</v>
      </c>
      <c r="H69" s="17" t="s">
        <v>428</v>
      </c>
      <c r="I69" s="17" t="s">
        <v>220</v>
      </c>
      <c r="J69" s="19" t="s">
        <v>118</v>
      </c>
      <c r="K69" s="19" t="s">
        <v>122</v>
      </c>
      <c r="L69" s="19" t="s">
        <v>119</v>
      </c>
      <c r="M69" s="19" t="s">
        <v>123</v>
      </c>
      <c r="N69" s="19" t="s">
        <v>121</v>
      </c>
      <c r="O69" s="13" t="s">
        <v>1477</v>
      </c>
      <c r="P69" s="13" t="s">
        <v>22</v>
      </c>
      <c r="Q69" s="13" t="s">
        <v>203</v>
      </c>
      <c r="R69" s="13" t="s">
        <v>21</v>
      </c>
      <c r="S69" s="13" t="s">
        <v>20</v>
      </c>
      <c r="T69" s="13" t="s">
        <v>172</v>
      </c>
      <c r="U69" s="15" t="s">
        <v>23</v>
      </c>
      <c r="V69" s="9" t="s">
        <v>8</v>
      </c>
      <c r="W69" s="9" t="s">
        <v>9</v>
      </c>
      <c r="X69" s="9" t="s">
        <v>10</v>
      </c>
      <c r="Y69" s="9" t="s">
        <v>11</v>
      </c>
      <c r="Z69" s="9" t="s">
        <v>12</v>
      </c>
      <c r="AA69" s="9" t="s">
        <v>13</v>
      </c>
      <c r="AB69" s="9" t="s">
        <v>14</v>
      </c>
      <c r="AC69" s="9" t="s">
        <v>15</v>
      </c>
      <c r="AD69" s="9" t="s">
        <v>16</v>
      </c>
      <c r="AE69" s="10" t="s">
        <v>85</v>
      </c>
      <c r="AF69" s="9" t="s">
        <v>17</v>
      </c>
      <c r="AG69" s="9" t="s">
        <v>18</v>
      </c>
      <c r="AH69" s="9" t="s">
        <v>19</v>
      </c>
      <c r="AI69" s="90" t="s">
        <v>117</v>
      </c>
      <c r="AJ69" s="85" t="s">
        <v>1478</v>
      </c>
      <c r="AK69" s="85" t="s">
        <v>109</v>
      </c>
      <c r="AL69" s="85" t="s">
        <v>108</v>
      </c>
      <c r="AM69" s="85" t="s">
        <v>107</v>
      </c>
      <c r="AN69" s="85" t="s">
        <v>106</v>
      </c>
      <c r="AO69" s="85" t="s">
        <v>195</v>
      </c>
      <c r="AP69" s="87" t="s">
        <v>1479</v>
      </c>
      <c r="AQ69" s="87" t="s">
        <v>113</v>
      </c>
      <c r="AR69" s="87" t="s">
        <v>112</v>
      </c>
      <c r="AS69" s="87" t="s">
        <v>111</v>
      </c>
      <c r="AT69" s="87" t="s">
        <v>110</v>
      </c>
      <c r="AU69" s="87" t="s">
        <v>196</v>
      </c>
      <c r="AV69" s="86" t="s">
        <v>1480</v>
      </c>
      <c r="AW69" s="86" t="s">
        <v>183</v>
      </c>
      <c r="AX69" s="86" t="s">
        <v>184</v>
      </c>
      <c r="AY69" s="86" t="s">
        <v>185</v>
      </c>
      <c r="AZ69" s="86" t="s">
        <v>186</v>
      </c>
      <c r="BA69" s="86" t="s">
        <v>197</v>
      </c>
      <c r="BB69" s="88" t="s">
        <v>1481</v>
      </c>
      <c r="BC69" s="88" t="s">
        <v>187</v>
      </c>
      <c r="BD69" s="88" t="s">
        <v>188</v>
      </c>
      <c r="BE69" s="88" t="s">
        <v>189</v>
      </c>
      <c r="BF69" s="88" t="s">
        <v>190</v>
      </c>
      <c r="BG69" s="88" t="s">
        <v>198</v>
      </c>
      <c r="BH69" s="94" t="s">
        <v>1482</v>
      </c>
      <c r="BI69" s="94" t="s">
        <v>191</v>
      </c>
      <c r="BJ69" s="94" t="s">
        <v>192</v>
      </c>
      <c r="BK69" s="94" t="s">
        <v>193</v>
      </c>
      <c r="BL69" s="94" t="s">
        <v>194</v>
      </c>
      <c r="BM69" s="94" t="s">
        <v>199</v>
      </c>
      <c r="BN69" s="22" t="s">
        <v>0</v>
      </c>
      <c r="BO69" s="8" t="s">
        <v>76</v>
      </c>
      <c r="BP69" s="9" t="s">
        <v>1</v>
      </c>
      <c r="BQ69" s="9" t="s">
        <v>2</v>
      </c>
      <c r="BR69" s="8" t="s">
        <v>64</v>
      </c>
      <c r="BS69" s="9" t="s">
        <v>3</v>
      </c>
      <c r="BT69" s="8" t="s">
        <v>40</v>
      </c>
      <c r="BU69" s="8" t="s">
        <v>41</v>
      </c>
      <c r="BV69" s="8" t="s">
        <v>42</v>
      </c>
      <c r="BW69" s="11" t="s">
        <v>4</v>
      </c>
      <c r="BX69" s="9" t="s">
        <v>5</v>
      </c>
      <c r="BY69" s="9" t="s">
        <v>6</v>
      </c>
      <c r="BZ69" s="9" t="s">
        <v>7</v>
      </c>
      <c r="CA69" s="9" t="s">
        <v>39</v>
      </c>
      <c r="CB69" s="185" t="s">
        <v>319</v>
      </c>
    </row>
    <row r="70" spans="1:80" ht="65" x14ac:dyDescent="0.3">
      <c r="A70" s="4" t="str">
        <f>C20</f>
        <v>Your Agency - ATMS - Project Street</v>
      </c>
      <c r="B70" s="16">
        <f>SUM(P70:S70)</f>
        <v>6.9472140859408579E-3</v>
      </c>
      <c r="C70" s="16">
        <f>E30*(V70/365)</f>
        <v>0.82739726027397265</v>
      </c>
      <c r="D70" s="16">
        <f>K70*(V70/365)</f>
        <v>0</v>
      </c>
      <c r="E70" s="5">
        <f>U70*(B70*365)/(MAX(F70,H70)/1000)</f>
        <v>25357.331413684129</v>
      </c>
      <c r="F70" s="18">
        <f>E41</f>
        <v>0.93230000000000002</v>
      </c>
      <c r="G70" s="18">
        <f>E39</f>
        <v>1</v>
      </c>
      <c r="H70" s="18">
        <f>MAX(E39,J47)</f>
        <v>1</v>
      </c>
      <c r="I70" s="103">
        <v>0</v>
      </c>
      <c r="J70" s="20">
        <f>E30</f>
        <v>1</v>
      </c>
      <c r="K70" s="21">
        <v>0</v>
      </c>
      <c r="L70" s="21">
        <v>0</v>
      </c>
      <c r="M70" s="12">
        <v>0</v>
      </c>
      <c r="N70" s="25" t="str">
        <f>IF(E33="ALL","ALL",21)</f>
        <v>ALL</v>
      </c>
      <c r="O70" s="7">
        <f t="shared" ref="O70:T70" si="3">($I$70*AV70*$M$70 + $J$70*BH70 + $K$70*BB70 - $L$70*(AP70)) * ($V$70/365)/1000</f>
        <v>2.4273390899578988</v>
      </c>
      <c r="P70" s="7">
        <f t="shared" si="3"/>
        <v>2.9367753534611145E-3</v>
      </c>
      <c r="Q70" s="7">
        <f t="shared" si="3"/>
        <v>3.2189177482158681E-3</v>
      </c>
      <c r="R70" s="7">
        <f t="shared" si="3"/>
        <v>6.9156104228504335E-4</v>
      </c>
      <c r="S70" s="7">
        <f t="shared" si="3"/>
        <v>9.9959941978830736E-5</v>
      </c>
      <c r="T70" s="7">
        <f t="shared" si="3"/>
        <v>9.1596200792155142E-5</v>
      </c>
      <c r="U70" s="6">
        <f>E36</f>
        <v>10</v>
      </c>
      <c r="V70" s="6">
        <f>E27</f>
        <v>302</v>
      </c>
      <c r="W70" s="6"/>
      <c r="X70" s="6">
        <v>0</v>
      </c>
      <c r="Y70" s="6"/>
      <c r="Z70" s="6"/>
      <c r="AA70" s="6"/>
      <c r="AB70" s="6"/>
      <c r="AC70" s="6"/>
      <c r="AD70" s="6"/>
      <c r="AE70" s="6"/>
      <c r="AF70" s="6"/>
      <c r="AG70" s="6"/>
      <c r="AH70" s="6"/>
      <c r="AI70" s="24" t="s">
        <v>101</v>
      </c>
      <c r="AJ70" s="91">
        <f>VLOOKUP($I$16&amp;"_"&amp;$I$18&amp;"_"&amp;AJ68&amp;"_42",_veh_start_run_rate!$A$5:$Q$589,13,FALSE)</f>
        <v>97.882019</v>
      </c>
      <c r="AK70" s="91">
        <f>VLOOKUP($I$16&amp;"_"&amp;$I$18&amp;"_"&amp;AK68&amp;"_42",_veh_start_run_rate!$A$5:$Q$589,13,FALSE)</f>
        <v>4.0189779999999997</v>
      </c>
      <c r="AL70" s="91">
        <f>VLOOKUP($I$16&amp;"_"&amp;$I$18&amp;"_"&amp;AL68&amp;"_42",_veh_start_run_rate!$A$5:$Q$589,13,FALSE)</f>
        <v>0.99613399999999996</v>
      </c>
      <c r="AM70" s="91">
        <f>VLOOKUP($I$16&amp;"_"&amp;$I$18&amp;"_"&amp;AM68&amp;"_42",_veh_start_run_rate!$A$5:$Q$589,13,FALSE)</f>
        <v>0.82000099999999998</v>
      </c>
      <c r="AN70" s="91">
        <f>VLOOKUP($I$16&amp;"_"&amp;$I$18&amp;"_"&amp;AN68&amp;"_42",_veh_start_run_rate!$A$5:$Q$589,13,FALSE)</f>
        <v>5.1526000000000002E-2</v>
      </c>
      <c r="AO70" s="91">
        <f>VLOOKUP($I$16&amp;"_"&amp;$I$18&amp;"_"&amp;AO68&amp;"_42",_veh_start_run_rate!$A$5:$Q$589,13,FALSE)</f>
        <v>4.5638999999999999E-2</v>
      </c>
      <c r="AP70" s="91">
        <f>VLOOKUP($I$16&amp;"_"&amp;$I$18&amp;"_"&amp;AP68&amp;"_42",_veh_start_run_rate!$A$5:$Q$589,12,FALSE)</f>
        <v>1532.111206</v>
      </c>
      <c r="AQ70" s="91">
        <f>VLOOKUP($I$16&amp;"_"&amp;$I$18&amp;"_"&amp;AQ68&amp;"_42",_veh_start_run_rate!$A$5:$Q$589,12,FALSE)</f>
        <v>8.1026939999999996</v>
      </c>
      <c r="AR70" s="91">
        <f>VLOOKUP($I$16&amp;"_"&amp;$I$18&amp;"_"&amp;AR68&amp;"_42",_veh_start_run_rate!$A$5:$Q$589,12,FALSE)</f>
        <v>2.7491699999999999</v>
      </c>
      <c r="AS70" s="91">
        <f>VLOOKUP($I$16&amp;"_"&amp;$I$18&amp;"_"&amp;AS68&amp;"_42",_veh_start_run_rate!$A$5:$Q$589,12,FALSE)</f>
        <v>0.13791600000000001</v>
      </c>
      <c r="AT70" s="91">
        <f>VLOOKUP($I$16&amp;"_"&amp;$I$18&amp;"_100_42",_veh_start_run_rate!$A$5:$Q$589,12,FALSE) + VLOOKUP($I$16&amp;"_"&amp;$I$18&amp;"_106_42",_veh_start_run_rate!$A$5:$Q$589,12,FALSE) + VLOOKUP($I$16&amp;"_"&amp;$I$18&amp;"_107_42",_veh_start_run_rate!$A$5:$Q$589,12,FALSE)</f>
        <v>0.12153800000000001</v>
      </c>
      <c r="AU70" s="91">
        <f>VLOOKUP($I$16&amp;"_"&amp;$I$18&amp;"_110_42",_veh_start_run_rate!$A$5:$Q$589,12,FALSE) + VLOOKUP($I$16&amp;"_"&amp;$I$18&amp;"_116_42",_veh_start_run_rate!$A$5:$Q$589,12,FALSE) + VLOOKUP($I$16&amp;"_"&amp;$I$18&amp;"_117_42",_veh_start_run_rate!$A$5:$Q$589,12,FALSE)</f>
        <v>2.8216999999999999E-2</v>
      </c>
      <c r="AV70" s="92">
        <f>VLOOKUP($I$16&amp;"_"&amp;$I$18&amp;"_"&amp;AV68&amp;"_21",_veh_start_run_rate!$A$5:$Q$589,13,FALSE)</f>
        <v>204.24281300000001</v>
      </c>
      <c r="AW70" s="92">
        <f>VLOOKUP($I$16&amp;"_"&amp;$I$18&amp;"_"&amp;AW68&amp;"_21",_veh_start_run_rate!$A$5:$Q$589,13,FALSE)</f>
        <v>11.983909000000001</v>
      </c>
      <c r="AX70" s="92">
        <f>VLOOKUP($I$16&amp;"_"&amp;$I$18&amp;"_"&amp;AX68&amp;"_21",_veh_start_run_rate!$A$5:$Q$589,13,FALSE)</f>
        <v>0.41733700000000001</v>
      </c>
      <c r="AY70" s="92">
        <f>VLOOKUP($I$16&amp;"_"&amp;$I$18&amp;"_"&amp;AY68&amp;"_21",_veh_start_run_rate!$A$5:$Q$589,13,FALSE)</f>
        <v>1.3964319999999999</v>
      </c>
      <c r="AZ70" s="92">
        <f>VLOOKUP($I$16&amp;"_"&amp;$I$18&amp;"_"&amp;AZ68&amp;"_21",_veh_start_run_rate!$A$5:$Q$589,13,FALSE)</f>
        <v>7.0873000000000005E-2</v>
      </c>
      <c r="BA70" s="92">
        <f>VLOOKUP($I$16&amp;"_"&amp;$I$18&amp;"_"&amp;BA68&amp;"_21",_veh_start_run_rate!$A$5:$Q$589,13,FALSE)</f>
        <v>6.2697000000000003E-2</v>
      </c>
      <c r="BB70" s="92">
        <f>VLOOKUP($I$16&amp;"_"&amp;$I$18&amp;"_"&amp;BB68&amp;"_21",_veh_start_run_rate!$A$5:$Q$589,12,FALSE)</f>
        <v>242.464371</v>
      </c>
      <c r="BC70" s="92">
        <f>VLOOKUP($I$16&amp;"_"&amp;$I$18&amp;"_"&amp;BC68&amp;"_21",_veh_start_run_rate!$A$5:$Q$589,12,FALSE)</f>
        <v>1.3851359999999999</v>
      </c>
      <c r="BD70" s="92">
        <f>VLOOKUP($I$16&amp;"_"&amp;$I$18&amp;"_"&amp;BD68&amp;"_21",_veh_start_run_rate!$A$5:$Q$589,12,FALSE)</f>
        <v>2.3653E-2</v>
      </c>
      <c r="BE70" s="92">
        <f>VLOOKUP($I$16&amp;"_"&amp;$I$18&amp;"_"&amp;BE68&amp;"_21",_veh_start_run_rate!$A$5:$Q$589,12,FALSE)</f>
        <v>9.2429999999999995E-3</v>
      </c>
      <c r="BF70" s="92">
        <f>VLOOKUP($I$16&amp;"_"&amp;$I$18&amp;"_100_21",_veh_start_run_rate!$A$5:$Q$589,12,FALSE) + VLOOKUP($I$16&amp;"_"&amp;$I$18&amp;"_106_21",_veh_start_run_rate!$A$5:$Q$589,12,FALSE) + VLOOKUP($I$16&amp;"_"&amp;$I$18&amp;"_107_21",_veh_start_run_rate!$A$5:$Q$589,12,FALSE)</f>
        <v>3.5444000000000003E-2</v>
      </c>
      <c r="BG70" s="92">
        <f>VLOOKUP($I$16&amp;"_"&amp;$I$18&amp;"_110_21",_veh_start_run_rate!$A$5:$Q$589,12,FALSE) + VLOOKUP($I$16&amp;"_"&amp;$I$18&amp;"_116_21",_veh_start_run_rate!$A$5:$Q$589,12,FALSE) + VLOOKUP($I$16&amp;"_"&amp;$I$18&amp;"_117_21",_veh_start_run_rate!$A$5:$Q$589,12,FALSE)</f>
        <v>5.6769999999999998E-3</v>
      </c>
      <c r="BH70" s="93">
        <f>VLOOKUP("SL_"&amp;$I$18&amp;"_art_"&amp;BH68&amp;"_ALL",Vehicle_Idle_Rates!$A$7:$AQ$12,5,FALSE)</f>
        <v>2933.7045292537518</v>
      </c>
      <c r="BI70" s="93">
        <f>VLOOKUP("SL_"&amp;$I$18&amp;"_art_"&amp;BI68&amp;"_ALL",Vehicle_Idle_Rates!$A$7:$AQ$12,5,FALSE)</f>
        <v>3.5494139205738633</v>
      </c>
      <c r="BJ70" s="93">
        <f>VLOOKUP("SL_"&amp;$I$18&amp;"_art_"&amp;BJ68&amp;"_ALL",Vehicle_Idle_Rates!$A$7:$AQ$12,5,FALSE)</f>
        <v>3.8904138347642112</v>
      </c>
      <c r="BK70" s="93">
        <f>VLOOKUP("SL_"&amp;$I$18&amp;"_art_"&amp;BK68&amp;"_ALL",Vehicle_Idle_Rates!$A$7:$AQ$12,5,FALSE)</f>
        <v>0.8358270875299364</v>
      </c>
      <c r="BL70" s="93">
        <f>VLOOKUP("SL_"&amp;$I$18&amp;"_art_"&amp;BL68&amp;"_ALL",Vehicle_Idle_Rates!$A$7:$AQ$12,5,FALSE)</f>
        <v>0.12081251265653382</v>
      </c>
      <c r="BM70" s="93">
        <f>VLOOKUP("SL_"&amp;$I$18&amp;"_art_"&amp;BM68&amp;"_ALL",Vehicle_Idle_Rates!$A$7:$AQ$12,5,FALSE)</f>
        <v>0.11070401751369743</v>
      </c>
      <c r="BN70" s="23" t="str">
        <f>T(I16)</f>
        <v>SL</v>
      </c>
      <c r="BO70" s="4" t="str">
        <f>I20</f>
        <v>Salt Lake</v>
      </c>
      <c r="BP70" s="4">
        <f>I18</f>
        <v>2030</v>
      </c>
      <c r="BQ70" s="4" t="str">
        <f>C14</f>
        <v>ATMS</v>
      </c>
      <c r="BR70" s="4" t="s">
        <v>24</v>
      </c>
      <c r="BS70" s="4" t="str">
        <f>C7</f>
        <v>Your Agency</v>
      </c>
      <c r="BT70" s="4">
        <f>D16</f>
        <v>0</v>
      </c>
      <c r="BU70" s="4" t="str">
        <f>C17</f>
        <v>Begin Street</v>
      </c>
      <c r="BV70" s="4" t="str">
        <f>C18</f>
        <v>End Street</v>
      </c>
      <c r="BW70" s="12" t="str">
        <f>C22</f>
        <v xml:space="preserve">Please enter here a brief description of this project, including the basic cost elements that comprise the total shown below (right-of-way, materials, pavement quantities, equipment costs, labor costs, etc.), assumptions made in estimating emission reductions and the justification for those assumptions, and any other relevant supporting information.  </v>
      </c>
      <c r="BX70" s="4" t="str">
        <f>C9</f>
        <v>Your Name</v>
      </c>
      <c r="BY70" s="4" t="str">
        <f>I7</f>
        <v>801-123-4567</v>
      </c>
      <c r="BZ70" s="4" t="str">
        <f>I9</f>
        <v>youre-mail@email.com</v>
      </c>
      <c r="CA70" s="4" t="str">
        <f>I14</f>
        <v>City of Project Location</v>
      </c>
      <c r="CB70" s="186">
        <f>J55</f>
        <v>0.82739726027397265</v>
      </c>
    </row>
    <row r="72" spans="1:80" x14ac:dyDescent="0.3">
      <c r="M72" s="105"/>
      <c r="N72" s="105"/>
      <c r="O72" s="105"/>
      <c r="P72" s="105"/>
      <c r="Q72" s="105"/>
      <c r="AE72" s="169"/>
    </row>
    <row r="73" spans="1:80" x14ac:dyDescent="0.3">
      <c r="AF73" s="176" t="s">
        <v>280</v>
      </c>
      <c r="AG73" s="174">
        <v>10.423997359583334</v>
      </c>
      <c r="AH73" s="174">
        <v>2.3879113460208334E-2</v>
      </c>
      <c r="AI73" s="174">
        <v>0.7695398683333331</v>
      </c>
      <c r="AJ73" s="174">
        <v>9.7411719000000015E-3</v>
      </c>
      <c r="AK73" s="174">
        <v>8.8541110125000006E-3</v>
      </c>
      <c r="AL73" s="174">
        <v>2.0185086260070713</v>
      </c>
      <c r="AM73" s="174">
        <v>3.523431922916997</v>
      </c>
      <c r="AN73" s="174">
        <v>0.25907441356131566</v>
      </c>
      <c r="AO73" s="174">
        <v>0.27791903573881749</v>
      </c>
      <c r="AP73" s="174">
        <v>0.15583077559689132</v>
      </c>
      <c r="AQ73" s="174">
        <v>18.437781144166667</v>
      </c>
      <c r="AR73" s="174">
        <v>0.72171639990416658</v>
      </c>
      <c r="AS73" s="174">
        <v>2.107534733333333</v>
      </c>
      <c r="AT73" s="174">
        <v>6.7528515749999976E-2</v>
      </c>
      <c r="AU73" s="174">
        <v>5.9739063041666658E-2</v>
      </c>
      <c r="AV73" s="174">
        <v>1.8650840464812819</v>
      </c>
      <c r="AW73" s="174">
        <v>9.4846365298523874E-2</v>
      </c>
      <c r="AX73" s="174">
        <v>1.4641783715626588E-2</v>
      </c>
      <c r="AY73" s="174">
        <v>5.3572932128439124E-2</v>
      </c>
      <c r="AZ73" s="174">
        <v>1.2992335377803024E-2</v>
      </c>
      <c r="BA73" s="174">
        <v>6.7487142895833321</v>
      </c>
      <c r="BB73" s="174">
        <v>1.5875958536666666</v>
      </c>
      <c r="BC73" s="174">
        <v>0.25829854000000008</v>
      </c>
      <c r="BD73" s="174">
        <v>0.55214606666666666</v>
      </c>
      <c r="BE73" s="174">
        <v>0.13451628249999997</v>
      </c>
    </row>
    <row r="74" spans="1:80" x14ac:dyDescent="0.3">
      <c r="M74" s="105"/>
      <c r="N74" s="105"/>
      <c r="O74" s="105"/>
      <c r="P74" s="105"/>
      <c r="Q74" s="105"/>
    </row>
  </sheetData>
  <sheetProtection algorithmName="SHA-512" hashValue="/WTvdhEautWeOpY/4Cv0GOsg6Z1J4Oyiw+mSDr1qoLTIxlzAw2iSorVeuHR4It95MSjRQJ1u5GaZyckug0loJQ==" saltValue="dB3JjhyOLgqRf1bPC5fD3g==" spinCount="100000" sheet="1" selectLockedCells="1"/>
  <mergeCells count="30">
    <mergeCell ref="A44:I45"/>
    <mergeCell ref="J47:K47"/>
    <mergeCell ref="A47:F48"/>
    <mergeCell ref="G47:I47"/>
    <mergeCell ref="O26:S28"/>
    <mergeCell ref="A1:L1"/>
    <mergeCell ref="A2:L2"/>
    <mergeCell ref="C18:E18"/>
    <mergeCell ref="I14:K14"/>
    <mergeCell ref="C7:E7"/>
    <mergeCell ref="C16:E16"/>
    <mergeCell ref="C17:E17"/>
    <mergeCell ref="C14:E14"/>
    <mergeCell ref="A4:L4"/>
    <mergeCell ref="I7:K7"/>
    <mergeCell ref="I9:K9"/>
    <mergeCell ref="C9:E9"/>
    <mergeCell ref="N16:V23"/>
    <mergeCell ref="H38:K38"/>
    <mergeCell ref="A22:B22"/>
    <mergeCell ref="E41:F41"/>
    <mergeCell ref="D3:I3"/>
    <mergeCell ref="C20:E20"/>
    <mergeCell ref="I20:K20"/>
    <mergeCell ref="C22:K22"/>
    <mergeCell ref="D25:J25"/>
    <mergeCell ref="G30:K34"/>
    <mergeCell ref="H36:J36"/>
    <mergeCell ref="J41:K41"/>
    <mergeCell ref="E39:F39"/>
  </mergeCells>
  <phoneticPr fontId="12" type="noConversion"/>
  <dataValidations count="9">
    <dataValidation type="list" showInputMessage="1" showErrorMessage="1" error="Cell may not be left blank." sqref="I16" xr:uid="{00000000-0002-0000-0100-000000000000}">
      <formula1>"BE,DA,SL,TO,WE"</formula1>
    </dataValidation>
    <dataValidation type="list" allowBlank="1" showInputMessage="1" showErrorMessage="1" sqref="E33" xr:uid="{00000000-0002-0000-0100-000002000000}">
      <formula1>"ALL,LD"</formula1>
    </dataValidation>
    <dataValidation type="whole" operator="lessThan" allowBlank="1" showErrorMessage="1" error="The number of days in a year may not exceed 365.  The number of annual working days is typically 250." sqref="E27" xr:uid="{00000000-0002-0000-0100-000003000000}">
      <formula1>366</formula1>
    </dataValidation>
    <dataValidation type="decimal" operator="lessThanOrEqual" allowBlank="1" showInputMessage="1" showErrorMessage="1" errorTitle="Warning:" error="Bicycle trip length should be less than 10 miles." sqref="K57:K58" xr:uid="{00000000-0002-0000-0100-000004000000}">
      <formula1>10</formula1>
    </dataValidation>
    <dataValidation type="textLength" operator="lessThan" allowBlank="1" showErrorMessage="1" promptTitle="Error" prompt="Please limit description to 500 characters." sqref="C22:K22" xr:uid="{505E310A-689C-4F29-A303-6C73F2B40997}">
      <formula1>2000</formula1>
    </dataValidation>
    <dataValidation type="whole" operator="greaterThan" allowBlank="1" showInputMessage="1" showErrorMessage="1" error="Enter a whole number only - no text." sqref="E36" xr:uid="{00000000-0002-0000-0100-000006000000}">
      <formula1>0</formula1>
    </dataValidation>
    <dataValidation type="decimal" operator="greaterThan" allowBlank="1" showInputMessage="1" showErrorMessage="1" error="VHT value must be greater than zero, and should not contain any non-numeric characters." sqref="E30" xr:uid="{00000000-0002-0000-0100-000007000000}">
      <formula1>0</formula1>
    </dataValidation>
    <dataValidation type="list" allowBlank="1" showInputMessage="1" showErrorMessage="1" sqref="K44" xr:uid="{58E66C66-74CC-49B4-88CD-FE9BEA4A662A}">
      <formula1>"No, Yes"</formula1>
    </dataValidation>
    <dataValidation type="whole" operator="lessThan" allowBlank="1" showInputMessage="1" showErrorMessage="1" sqref="J53:J54" xr:uid="{00000000-0002-0000-0100-000001000000}">
      <formula1>366</formula1>
    </dataValidation>
  </dataValidations>
  <hyperlinks>
    <hyperlink ref="I9" r:id="rId1" display="kip@wfrc.org" xr:uid="{00000000-0004-0000-0100-000000000000}"/>
  </hyperlinks>
  <pageMargins left="0.75" right="0.75" top="1" bottom="1" header="0.5" footer="0.5"/>
  <pageSetup scale="71" orientation="portrait" r:id="rId2"/>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CB80"/>
  <sheetViews>
    <sheetView showGridLines="0" tabSelected="1" zoomScaleNormal="100" workbookViewId="0">
      <pane ySplit="4" topLeftCell="A5" activePane="bottomLeft" state="frozen"/>
      <selection activeCell="T70" sqref="T70"/>
      <selection pane="bottomLeft" activeCell="C7" sqref="C7:E7"/>
    </sheetView>
  </sheetViews>
  <sheetFormatPr defaultRowHeight="13" x14ac:dyDescent="0.3"/>
  <cols>
    <col min="2" max="2" width="12" customWidth="1"/>
    <col min="3" max="3" width="9.453125" bestFit="1" customWidth="1"/>
    <col min="4" max="4" width="11" customWidth="1"/>
    <col min="5" max="5" width="13.453125" customWidth="1"/>
    <col min="6" max="6" width="10.7265625" customWidth="1"/>
    <col min="7" max="8" width="9.81640625" customWidth="1"/>
    <col min="9" max="9" width="11.54296875" customWidth="1"/>
    <col min="11" max="11" width="11" bestFit="1" customWidth="1"/>
    <col min="13" max="13" width="12.7265625" bestFit="1" customWidth="1"/>
    <col min="14" max="14" width="9.453125" bestFit="1" customWidth="1"/>
    <col min="15" max="15" width="10.453125" bestFit="1" customWidth="1"/>
    <col min="16" max="16" width="8.54296875" customWidth="1"/>
    <col min="17" max="17" width="16" bestFit="1" customWidth="1"/>
    <col min="18" max="18" width="7.1796875" bestFit="1" customWidth="1"/>
    <col min="19" max="19" width="7.54296875" bestFit="1" customWidth="1"/>
    <col min="20" max="20" width="5.26953125" bestFit="1" customWidth="1"/>
    <col min="21" max="21" width="12.1796875" bestFit="1" customWidth="1"/>
    <col min="22" max="22" width="19.1796875" bestFit="1" customWidth="1"/>
    <col min="23" max="23" width="13.7265625" bestFit="1" customWidth="1"/>
    <col min="24" max="24" width="11.7265625" bestFit="1" customWidth="1"/>
    <col min="25" max="25" width="6.26953125" bestFit="1" customWidth="1"/>
    <col min="26" max="26" width="9.7265625" bestFit="1" customWidth="1"/>
    <col min="27" max="27" width="6.81640625" bestFit="1" customWidth="1"/>
    <col min="28" max="28" width="11.1796875" bestFit="1" customWidth="1"/>
    <col min="29" max="29" width="20.54296875" bestFit="1" customWidth="1"/>
    <col min="30" max="30" width="11.81640625" bestFit="1" customWidth="1"/>
    <col min="31" max="32" width="11.81640625" customWidth="1"/>
    <col min="33" max="57" width="14.1796875" customWidth="1"/>
    <col min="58" max="58" width="7.81640625" bestFit="1" customWidth="1"/>
    <col min="60" max="63" width="10.54296875" customWidth="1"/>
    <col min="64" max="64" width="12.1796875" customWidth="1"/>
    <col min="65" max="65" width="11.81640625" customWidth="1"/>
    <col min="72" max="72" width="11" customWidth="1"/>
    <col min="80" max="80" width="9.7265625" customWidth="1"/>
  </cols>
  <sheetData>
    <row r="1" spans="1:22" ht="17.5" thickTop="1" x14ac:dyDescent="0.35">
      <c r="A1" s="415" t="str">
        <f>CONCATENATE("Emissions Analysis Form (",I18-5,"-",I18," TIP)")</f>
        <v>Emissions Analysis Form (2025-2030 TIP)</v>
      </c>
      <c r="B1" s="416"/>
      <c r="C1" s="416"/>
      <c r="D1" s="416"/>
      <c r="E1" s="416"/>
      <c r="F1" s="416"/>
      <c r="G1" s="416"/>
      <c r="H1" s="416"/>
      <c r="I1" s="416"/>
      <c r="J1" s="416"/>
      <c r="K1" s="416"/>
      <c r="L1" s="417"/>
    </row>
    <row r="2" spans="1:22" ht="15.5" thickBot="1" x14ac:dyDescent="0.35">
      <c r="A2" s="418" t="s">
        <v>58</v>
      </c>
      <c r="B2" s="419"/>
      <c r="C2" s="419"/>
      <c r="D2" s="419"/>
      <c r="E2" s="419"/>
      <c r="F2" s="419"/>
      <c r="G2" s="419"/>
      <c r="H2" s="419"/>
      <c r="I2" s="419"/>
      <c r="J2" s="419"/>
      <c r="K2" s="419"/>
      <c r="L2" s="420"/>
    </row>
    <row r="3" spans="1:22" ht="13.5" thickTop="1" x14ac:dyDescent="0.3">
      <c r="A3" s="27"/>
      <c r="B3" s="218"/>
      <c r="C3" s="29"/>
      <c r="D3" s="512"/>
      <c r="E3" s="512"/>
      <c r="F3" s="512"/>
      <c r="G3" s="512"/>
      <c r="H3" s="512"/>
      <c r="I3" s="512"/>
      <c r="J3" s="29"/>
      <c r="K3" s="29"/>
      <c r="L3" s="29"/>
    </row>
    <row r="4" spans="1:22" ht="17.5" x14ac:dyDescent="0.35">
      <c r="A4" s="424" t="s">
        <v>236</v>
      </c>
      <c r="B4" s="425"/>
      <c r="C4" s="425"/>
      <c r="D4" s="425"/>
      <c r="E4" s="425"/>
      <c r="F4" s="425"/>
      <c r="G4" s="425"/>
      <c r="H4" s="425"/>
      <c r="I4" s="425"/>
      <c r="J4" s="425"/>
      <c r="K4" s="425"/>
      <c r="L4" s="426"/>
    </row>
    <row r="5" spans="1:22" ht="13.5" thickBot="1" x14ac:dyDescent="0.35">
      <c r="A5" s="29" t="s">
        <v>30</v>
      </c>
      <c r="B5" s="27"/>
      <c r="C5" s="27"/>
      <c r="D5" s="27"/>
      <c r="E5" s="27"/>
      <c r="F5" s="27"/>
      <c r="G5" s="27"/>
      <c r="H5" s="27"/>
      <c r="I5" s="27"/>
      <c r="J5" s="27"/>
      <c r="K5" s="27"/>
      <c r="L5" s="27"/>
    </row>
    <row r="6" spans="1:22" x14ac:dyDescent="0.3">
      <c r="A6" s="30"/>
      <c r="B6" s="31"/>
      <c r="C6" s="31"/>
      <c r="D6" s="31"/>
      <c r="E6" s="31"/>
      <c r="F6" s="31"/>
      <c r="G6" s="31"/>
      <c r="H6" s="31"/>
      <c r="I6" s="31"/>
      <c r="J6" s="31"/>
      <c r="K6" s="31"/>
      <c r="L6" s="32"/>
    </row>
    <row r="7" spans="1:22" x14ac:dyDescent="0.3">
      <c r="A7" s="33" t="s">
        <v>103</v>
      </c>
      <c r="B7" s="27"/>
      <c r="C7" s="421" t="s">
        <v>204</v>
      </c>
      <c r="D7" s="422"/>
      <c r="E7" s="423"/>
      <c r="F7" s="27"/>
      <c r="G7" s="27" t="s">
        <v>6</v>
      </c>
      <c r="H7" s="27"/>
      <c r="I7" s="427" t="s">
        <v>206</v>
      </c>
      <c r="J7" s="428"/>
      <c r="K7" s="429"/>
      <c r="L7" s="34"/>
    </row>
    <row r="8" spans="1:22" x14ac:dyDescent="0.3">
      <c r="A8" s="33"/>
      <c r="B8" s="27"/>
      <c r="C8" s="27"/>
      <c r="D8" s="27"/>
      <c r="E8" s="27"/>
      <c r="F8" s="27"/>
      <c r="G8" s="27"/>
      <c r="H8" s="27"/>
      <c r="I8" s="27"/>
      <c r="J8" s="27"/>
      <c r="K8" s="27"/>
      <c r="L8" s="34"/>
    </row>
    <row r="9" spans="1:22" x14ac:dyDescent="0.3">
      <c r="A9" s="33" t="s">
        <v>403</v>
      </c>
      <c r="B9" s="27"/>
      <c r="C9" s="421" t="s">
        <v>205</v>
      </c>
      <c r="D9" s="422"/>
      <c r="E9" s="423"/>
      <c r="F9" s="27"/>
      <c r="G9" s="27" t="s">
        <v>7</v>
      </c>
      <c r="H9" s="27"/>
      <c r="I9" s="430" t="s">
        <v>207</v>
      </c>
      <c r="J9" s="460"/>
      <c r="K9" s="461"/>
      <c r="L9" s="34"/>
    </row>
    <row r="10" spans="1:22" ht="13.5" thickBot="1" x14ac:dyDescent="0.35">
      <c r="A10" s="277" t="s">
        <v>395</v>
      </c>
      <c r="B10" s="36"/>
      <c r="C10" s="36"/>
      <c r="D10" s="36"/>
      <c r="E10" s="36"/>
      <c r="F10" s="36"/>
      <c r="G10" s="36"/>
      <c r="H10" s="36"/>
      <c r="I10" s="36"/>
      <c r="J10" s="36"/>
      <c r="K10" s="36"/>
      <c r="L10" s="37"/>
    </row>
    <row r="11" spans="1:22" x14ac:dyDescent="0.3">
      <c r="A11" s="27"/>
      <c r="B11" s="27"/>
      <c r="C11" s="27"/>
      <c r="D11" s="27"/>
      <c r="E11" s="27"/>
      <c r="F11" s="27"/>
      <c r="G11" s="27"/>
      <c r="H11" s="27"/>
      <c r="I11" s="27"/>
      <c r="J11" s="27"/>
      <c r="K11" s="27"/>
      <c r="L11" s="27"/>
    </row>
    <row r="12" spans="1:22" ht="13.5" thickBot="1" x14ac:dyDescent="0.35">
      <c r="A12" s="29" t="s">
        <v>31</v>
      </c>
      <c r="B12" s="27"/>
      <c r="C12" s="27"/>
      <c r="D12" s="27"/>
      <c r="E12" s="27"/>
      <c r="F12" s="27"/>
      <c r="G12" s="27"/>
      <c r="H12" s="27"/>
      <c r="I12" s="27"/>
      <c r="J12" s="27"/>
      <c r="K12" s="27"/>
      <c r="L12" s="27"/>
    </row>
    <row r="13" spans="1:22" x14ac:dyDescent="0.3">
      <c r="A13" s="30"/>
      <c r="B13" s="31"/>
      <c r="C13" s="31"/>
      <c r="D13" s="31"/>
      <c r="E13" s="31"/>
      <c r="F13" s="31"/>
      <c r="G13" s="31"/>
      <c r="H13" s="31"/>
      <c r="I13" s="31"/>
      <c r="J13" s="31"/>
      <c r="K13" s="31"/>
      <c r="L13" s="32"/>
    </row>
    <row r="14" spans="1:22" x14ac:dyDescent="0.3">
      <c r="A14" s="33" t="s">
        <v>32</v>
      </c>
      <c r="B14" s="27"/>
      <c r="C14" s="396" t="s">
        <v>59</v>
      </c>
      <c r="D14" s="397"/>
      <c r="E14" s="398"/>
      <c r="F14" s="27"/>
      <c r="G14" s="27" t="s">
        <v>39</v>
      </c>
      <c r="H14" s="27"/>
      <c r="I14" s="421" t="s">
        <v>208</v>
      </c>
      <c r="J14" s="422"/>
      <c r="K14" s="423"/>
      <c r="L14" s="34"/>
    </row>
    <row r="15" spans="1:22" x14ac:dyDescent="0.3">
      <c r="A15" s="33"/>
      <c r="B15" s="27"/>
      <c r="C15" s="27"/>
      <c r="D15" s="27"/>
      <c r="E15" s="27"/>
      <c r="F15" s="27"/>
      <c r="G15" s="27"/>
      <c r="H15" s="27"/>
      <c r="I15" s="27"/>
      <c r="J15" s="27"/>
      <c r="K15" s="27"/>
      <c r="L15" s="34"/>
    </row>
    <row r="16" spans="1:22" ht="12.75" customHeight="1" x14ac:dyDescent="0.3">
      <c r="A16" s="33" t="s">
        <v>38</v>
      </c>
      <c r="B16" s="27" t="s">
        <v>69</v>
      </c>
      <c r="C16" s="421"/>
      <c r="D16" s="422"/>
      <c r="E16" s="423"/>
      <c r="F16" s="27"/>
      <c r="G16" s="27" t="s">
        <v>0</v>
      </c>
      <c r="H16" s="27"/>
      <c r="I16" s="361" t="s">
        <v>102</v>
      </c>
      <c r="J16" s="39"/>
      <c r="K16" s="27"/>
      <c r="L16" s="34"/>
      <c r="N16" s="378" t="s">
        <v>407</v>
      </c>
      <c r="O16" s="379"/>
      <c r="P16" s="379"/>
      <c r="Q16" s="379"/>
      <c r="R16" s="379"/>
      <c r="S16" s="379"/>
      <c r="T16" s="379"/>
      <c r="U16" s="379"/>
      <c r="V16" s="380"/>
    </row>
    <row r="17" spans="1:22" x14ac:dyDescent="0.3">
      <c r="A17" s="33"/>
      <c r="B17" s="41" t="s">
        <v>41</v>
      </c>
      <c r="C17" s="421"/>
      <c r="D17" s="422"/>
      <c r="E17" s="423"/>
      <c r="F17" s="27"/>
      <c r="G17" s="27"/>
      <c r="H17" s="27"/>
      <c r="I17" s="27"/>
      <c r="J17" s="27"/>
      <c r="K17" s="27"/>
      <c r="L17" s="34"/>
      <c r="N17" s="381"/>
      <c r="O17" s="382"/>
      <c r="P17" s="382"/>
      <c r="Q17" s="382"/>
      <c r="R17" s="382"/>
      <c r="S17" s="382"/>
      <c r="T17" s="382"/>
      <c r="U17" s="382"/>
      <c r="V17" s="383"/>
    </row>
    <row r="18" spans="1:22" x14ac:dyDescent="0.3">
      <c r="A18" s="33"/>
      <c r="B18" s="41" t="s">
        <v>42</v>
      </c>
      <c r="C18" s="421"/>
      <c r="D18" s="422"/>
      <c r="E18" s="423"/>
      <c r="F18" s="27"/>
      <c r="G18" s="27" t="s">
        <v>33</v>
      </c>
      <c r="H18" s="27"/>
      <c r="I18" s="40">
        <f>Funding_Year</f>
        <v>2030</v>
      </c>
      <c r="J18" s="27"/>
      <c r="K18" s="27"/>
      <c r="L18" s="34"/>
      <c r="N18" s="381"/>
      <c r="O18" s="382"/>
      <c r="P18" s="382"/>
      <c r="Q18" s="382"/>
      <c r="R18" s="382"/>
      <c r="S18" s="382"/>
      <c r="T18" s="382"/>
      <c r="U18" s="382"/>
      <c r="V18" s="383"/>
    </row>
    <row r="19" spans="1:22" x14ac:dyDescent="0.3">
      <c r="A19" s="33"/>
      <c r="B19" s="41"/>
      <c r="C19" s="27"/>
      <c r="D19" s="27"/>
      <c r="E19" s="27"/>
      <c r="F19" s="27"/>
      <c r="G19" s="27"/>
      <c r="H19" s="27"/>
      <c r="I19" s="27"/>
      <c r="J19" s="27"/>
      <c r="K19" s="27"/>
      <c r="L19" s="34"/>
      <c r="N19" s="381"/>
      <c r="O19" s="382"/>
      <c r="P19" s="382"/>
      <c r="Q19" s="382"/>
      <c r="R19" s="382"/>
      <c r="S19" s="382"/>
      <c r="T19" s="382"/>
      <c r="U19" s="382"/>
      <c r="V19" s="383"/>
    </row>
    <row r="20" spans="1:22" x14ac:dyDescent="0.3">
      <c r="A20" s="33" t="s">
        <v>77</v>
      </c>
      <c r="B20" s="41"/>
      <c r="C20" s="396" t="str">
        <f>C7&amp;" - "&amp;C14</f>
        <v>Your Agency - Other</v>
      </c>
      <c r="D20" s="397"/>
      <c r="E20" s="398"/>
      <c r="F20" s="27"/>
      <c r="G20" s="27" t="s">
        <v>76</v>
      </c>
      <c r="H20" s="27"/>
      <c r="I20" s="396" t="str">
        <f>IF(I16="SL","Salt Lake",IF(I16="DA","Ogden-Layton",IF(I16="WE","Ogden-Layton","")))</f>
        <v>Salt Lake</v>
      </c>
      <c r="J20" s="397"/>
      <c r="K20" s="398"/>
      <c r="L20" s="34"/>
      <c r="N20" s="381"/>
      <c r="O20" s="382"/>
      <c r="P20" s="382"/>
      <c r="Q20" s="382"/>
      <c r="R20" s="382"/>
      <c r="S20" s="382"/>
      <c r="T20" s="382"/>
      <c r="U20" s="382"/>
      <c r="V20" s="383"/>
    </row>
    <row r="21" spans="1:22" x14ac:dyDescent="0.3">
      <c r="A21" s="33"/>
      <c r="B21" s="27"/>
      <c r="C21" s="27"/>
      <c r="D21" s="27"/>
      <c r="E21" s="27"/>
      <c r="F21" s="27"/>
      <c r="G21" s="27"/>
      <c r="H21" s="27"/>
      <c r="I21" s="27"/>
      <c r="J21" s="27"/>
      <c r="K21" s="27"/>
      <c r="L21" s="34"/>
      <c r="N21" s="381"/>
      <c r="O21" s="382"/>
      <c r="P21" s="382"/>
      <c r="Q21" s="382"/>
      <c r="R21" s="382"/>
      <c r="S21" s="382"/>
      <c r="T21" s="382"/>
      <c r="U21" s="382"/>
      <c r="V21" s="383"/>
    </row>
    <row r="22" spans="1:22" ht="111.65" customHeight="1" x14ac:dyDescent="0.3">
      <c r="A22" s="388" t="s">
        <v>214</v>
      </c>
      <c r="B22" s="389"/>
      <c r="C22" s="399" t="s">
        <v>1484</v>
      </c>
      <c r="D22" s="400"/>
      <c r="E22" s="400"/>
      <c r="F22" s="400"/>
      <c r="G22" s="400"/>
      <c r="H22" s="400"/>
      <c r="I22" s="400"/>
      <c r="J22" s="400"/>
      <c r="K22" s="401"/>
      <c r="L22" s="42"/>
      <c r="N22" s="381"/>
      <c r="O22" s="382"/>
      <c r="P22" s="382"/>
      <c r="Q22" s="382"/>
      <c r="R22" s="382"/>
      <c r="S22" s="382"/>
      <c r="T22" s="382"/>
      <c r="U22" s="382"/>
      <c r="V22" s="383"/>
    </row>
    <row r="23" spans="1:22" ht="13.5" thickBot="1" x14ac:dyDescent="0.35">
      <c r="A23" s="35"/>
      <c r="B23" s="36"/>
      <c r="C23" s="36"/>
      <c r="D23" s="36"/>
      <c r="E23" s="36"/>
      <c r="F23" s="36"/>
      <c r="G23" s="36"/>
      <c r="H23" s="36"/>
      <c r="I23" s="36"/>
      <c r="J23" s="36"/>
      <c r="K23" s="36"/>
      <c r="L23" s="37"/>
      <c r="N23" s="384"/>
      <c r="O23" s="385"/>
      <c r="P23" s="385"/>
      <c r="Q23" s="385"/>
      <c r="R23" s="385"/>
      <c r="S23" s="385"/>
      <c r="T23" s="385"/>
      <c r="U23" s="385"/>
      <c r="V23" s="386"/>
    </row>
    <row r="24" spans="1:22" ht="13.5" thickBot="1" x14ac:dyDescent="0.35">
      <c r="A24" s="27"/>
      <c r="B24" s="27"/>
      <c r="C24" s="27"/>
      <c r="D24" s="27"/>
      <c r="E24" s="27"/>
      <c r="F24" s="27"/>
      <c r="G24" s="27"/>
      <c r="H24" s="27"/>
      <c r="I24" s="27"/>
      <c r="J24" s="27"/>
      <c r="K24" s="27"/>
      <c r="L24" s="27"/>
    </row>
    <row r="25" spans="1:22" ht="27.65" customHeight="1" thickTop="1" thickBot="1" x14ac:dyDescent="0.4">
      <c r="A25" s="29" t="s">
        <v>399</v>
      </c>
      <c r="B25" s="27"/>
      <c r="D25" s="463" t="s">
        <v>231</v>
      </c>
      <c r="E25" s="464"/>
      <c r="F25" s="464"/>
      <c r="G25" s="464"/>
      <c r="H25" s="464"/>
      <c r="I25" s="464"/>
      <c r="J25" s="464"/>
      <c r="K25" s="465"/>
      <c r="L25" s="27"/>
    </row>
    <row r="26" spans="1:22" x14ac:dyDescent="0.3">
      <c r="A26" s="30"/>
      <c r="B26" s="31"/>
      <c r="C26" s="31"/>
      <c r="D26" s="31"/>
      <c r="E26" s="31"/>
      <c r="F26" s="31"/>
      <c r="G26" s="31"/>
      <c r="H26" s="31"/>
      <c r="I26" s="31"/>
      <c r="J26" s="31"/>
      <c r="K26" s="31"/>
      <c r="L26" s="32"/>
    </row>
    <row r="27" spans="1:22" ht="12.75" customHeight="1" x14ac:dyDescent="0.3">
      <c r="A27" s="33" t="s">
        <v>8</v>
      </c>
      <c r="B27" s="27"/>
      <c r="C27" s="27"/>
      <c r="D27" s="27"/>
      <c r="E27" s="361">
        <v>250</v>
      </c>
      <c r="F27" s="27"/>
      <c r="G27" s="433" t="s">
        <v>223</v>
      </c>
      <c r="H27" s="433"/>
      <c r="I27" s="433"/>
      <c r="J27" s="433"/>
      <c r="K27" s="361">
        <v>1</v>
      </c>
      <c r="L27" s="34"/>
    </row>
    <row r="28" spans="1:22" x14ac:dyDescent="0.3">
      <c r="A28" s="43" t="s">
        <v>44</v>
      </c>
      <c r="B28" s="27"/>
      <c r="C28" s="27"/>
      <c r="D28" s="27"/>
      <c r="E28" s="27"/>
      <c r="F28" s="66"/>
      <c r="G28" s="433"/>
      <c r="H28" s="433"/>
      <c r="I28" s="433"/>
      <c r="J28" s="433"/>
      <c r="K28" s="27"/>
      <c r="L28" s="34"/>
    </row>
    <row r="29" spans="1:22" x14ac:dyDescent="0.3">
      <c r="A29" s="43"/>
      <c r="B29" s="27"/>
      <c r="C29" s="27"/>
      <c r="D29" s="27"/>
      <c r="E29" s="27"/>
      <c r="F29" s="27"/>
      <c r="G29" s="27"/>
      <c r="H29" s="27"/>
      <c r="I29" s="27"/>
      <c r="J29" s="27"/>
      <c r="K29" s="27"/>
      <c r="L29" s="34"/>
    </row>
    <row r="30" spans="1:22" x14ac:dyDescent="0.3">
      <c r="A30" s="33" t="s">
        <v>34</v>
      </c>
      <c r="B30" s="27"/>
      <c r="C30" s="27"/>
      <c r="D30" s="27"/>
      <c r="E30" s="361">
        <v>1.2</v>
      </c>
      <c r="F30" s="27"/>
      <c r="G30" s="452" t="s">
        <v>162</v>
      </c>
      <c r="H30" s="453"/>
      <c r="I30" s="453"/>
      <c r="J30" s="453"/>
      <c r="K30" s="454"/>
      <c r="L30" s="34"/>
    </row>
    <row r="31" spans="1:22" x14ac:dyDescent="0.3">
      <c r="A31" s="43" t="s">
        <v>35</v>
      </c>
      <c r="B31" s="27"/>
      <c r="C31" s="27"/>
      <c r="D31" s="27"/>
      <c r="E31" s="67"/>
      <c r="F31" s="27"/>
      <c r="G31" s="457"/>
      <c r="H31" s="458"/>
      <c r="I31" s="458"/>
      <c r="J31" s="458"/>
      <c r="K31" s="459"/>
      <c r="L31" s="34"/>
    </row>
    <row r="32" spans="1:22" x14ac:dyDescent="0.3">
      <c r="A32" s="33"/>
      <c r="B32" s="27"/>
      <c r="C32" s="27"/>
      <c r="D32" s="27"/>
      <c r="E32" s="27"/>
      <c r="F32" s="27"/>
      <c r="G32" s="27"/>
      <c r="H32" s="27"/>
      <c r="I32" s="27"/>
      <c r="J32" s="27"/>
      <c r="K32" s="27"/>
      <c r="L32" s="34"/>
    </row>
    <row r="33" spans="1:12" ht="14" x14ac:dyDescent="0.3">
      <c r="A33" s="33" t="s">
        <v>36</v>
      </c>
      <c r="B33" s="27"/>
      <c r="C33" s="27"/>
      <c r="D33" s="27"/>
      <c r="E33" s="45" t="s">
        <v>29</v>
      </c>
      <c r="F33" s="27"/>
      <c r="G33" s="27" t="s">
        <v>60</v>
      </c>
      <c r="H33" s="27"/>
      <c r="I33" s="27"/>
      <c r="J33" s="27"/>
      <c r="K33" s="367">
        <v>9999</v>
      </c>
      <c r="L33" s="68" t="s">
        <v>120</v>
      </c>
    </row>
    <row r="34" spans="1:12" x14ac:dyDescent="0.3">
      <c r="A34" s="43" t="s">
        <v>224</v>
      </c>
      <c r="B34" s="27"/>
      <c r="C34" s="27"/>
      <c r="D34" s="27"/>
      <c r="E34" s="27"/>
      <c r="F34" s="27"/>
      <c r="G34" s="39" t="s">
        <v>61</v>
      </c>
      <c r="H34" s="27"/>
      <c r="I34" s="27"/>
      <c r="J34" s="27"/>
      <c r="K34" s="27"/>
      <c r="L34" s="34"/>
    </row>
    <row r="35" spans="1:12" ht="13.5" thickBot="1" x14ac:dyDescent="0.35">
      <c r="A35" s="43"/>
      <c r="B35" s="27"/>
      <c r="C35" s="27"/>
      <c r="D35" s="27"/>
      <c r="E35" s="27"/>
      <c r="F35" s="27"/>
      <c r="G35" s="27"/>
      <c r="H35" s="27"/>
      <c r="I35" s="27"/>
      <c r="J35" s="27"/>
      <c r="K35" s="27"/>
      <c r="L35" s="34"/>
    </row>
    <row r="36" spans="1:12" ht="12.75" customHeight="1" thickBot="1" x14ac:dyDescent="0.35">
      <c r="A36" s="33" t="s">
        <v>351</v>
      </c>
      <c r="B36" s="27"/>
      <c r="C36" s="27"/>
      <c r="D36" s="27"/>
      <c r="E36" s="361">
        <v>1</v>
      </c>
      <c r="F36" s="27"/>
      <c r="H36" s="516" t="s">
        <v>215</v>
      </c>
      <c r="I36" s="517"/>
      <c r="J36" s="518"/>
      <c r="L36" s="34"/>
    </row>
    <row r="37" spans="1:12" x14ac:dyDescent="0.3">
      <c r="A37" s="43" t="s">
        <v>364</v>
      </c>
      <c r="B37" s="27"/>
      <c r="C37" s="27"/>
      <c r="D37" s="27"/>
      <c r="E37" s="27"/>
      <c r="F37" s="27"/>
      <c r="L37" s="34"/>
    </row>
    <row r="38" spans="1:12" x14ac:dyDescent="0.3">
      <c r="A38" s="33"/>
      <c r="B38" s="27"/>
      <c r="C38" s="27"/>
      <c r="D38" s="27"/>
      <c r="E38" s="27"/>
      <c r="F38" s="27"/>
      <c r="G38" s="283"/>
      <c r="H38" s="283"/>
      <c r="I38" s="283"/>
      <c r="J38" s="283"/>
      <c r="K38" s="283"/>
      <c r="L38" s="34"/>
    </row>
    <row r="39" spans="1:12" x14ac:dyDescent="0.3">
      <c r="A39" s="33" t="s">
        <v>397</v>
      </c>
      <c r="B39" s="27"/>
      <c r="C39" s="27"/>
      <c r="D39" s="27"/>
      <c r="E39" s="390">
        <v>1</v>
      </c>
      <c r="F39" s="391"/>
      <c r="G39" s="375"/>
      <c r="H39" s="375"/>
      <c r="I39" s="375"/>
      <c r="J39" s="375"/>
      <c r="K39" s="375"/>
      <c r="L39" s="34"/>
    </row>
    <row r="40" spans="1:12" x14ac:dyDescent="0.3">
      <c r="A40" s="278" t="s">
        <v>81</v>
      </c>
      <c r="B40" s="27"/>
      <c r="C40" s="27"/>
      <c r="D40" s="27"/>
      <c r="E40" s="27"/>
      <c r="F40" s="27"/>
      <c r="G40" s="375"/>
      <c r="H40" s="375"/>
      <c r="I40" s="375"/>
      <c r="J40" s="375"/>
      <c r="K40" s="375"/>
      <c r="L40" s="208"/>
    </row>
    <row r="41" spans="1:12" x14ac:dyDescent="0.3">
      <c r="A41" s="33" t="s">
        <v>37</v>
      </c>
      <c r="B41" s="27"/>
      <c r="C41" s="27"/>
      <c r="D41" s="27"/>
      <c r="E41" s="390">
        <f>0.9323*E39</f>
        <v>0.93230000000000002</v>
      </c>
      <c r="F41" s="391"/>
      <c r="G41" s="27"/>
      <c r="H41" s="27" t="s">
        <v>396</v>
      </c>
      <c r="I41" s="27"/>
      <c r="J41" s="390">
        <f>0.0677*E39</f>
        <v>6.7699999999999996E-2</v>
      </c>
      <c r="K41" s="391"/>
      <c r="L41" s="376"/>
    </row>
    <row r="42" spans="1:12" x14ac:dyDescent="0.3">
      <c r="A42" s="377" t="s">
        <v>1485</v>
      </c>
      <c r="H42" s="377" t="s">
        <v>400</v>
      </c>
      <c r="L42" s="376"/>
    </row>
    <row r="43" spans="1:12" x14ac:dyDescent="0.3">
      <c r="A43" s="278"/>
      <c r="B43" s="27"/>
      <c r="C43" s="27"/>
      <c r="D43" s="27"/>
      <c r="E43" s="27"/>
      <c r="F43" s="27"/>
      <c r="G43" s="375"/>
      <c r="H43" s="375"/>
      <c r="I43" s="375"/>
      <c r="J43" s="375"/>
      <c r="K43" s="375"/>
      <c r="L43" s="376"/>
    </row>
    <row r="44" spans="1:12" x14ac:dyDescent="0.3">
      <c r="A44" s="388" t="s">
        <v>401</v>
      </c>
      <c r="B44" s="431"/>
      <c r="C44" s="431"/>
      <c r="D44" s="431"/>
      <c r="E44" s="431"/>
      <c r="F44" s="431"/>
      <c r="G44" s="431"/>
      <c r="H44" s="431"/>
      <c r="I44" s="431"/>
      <c r="J44" s="27"/>
      <c r="K44" s="361" t="s">
        <v>398</v>
      </c>
      <c r="L44" s="34"/>
    </row>
    <row r="45" spans="1:12" x14ac:dyDescent="0.3">
      <c r="A45" s="388"/>
      <c r="B45" s="431"/>
      <c r="C45" s="431"/>
      <c r="D45" s="431"/>
      <c r="E45" s="431"/>
      <c r="F45" s="431"/>
      <c r="G45" s="431"/>
      <c r="H45" s="431"/>
      <c r="I45" s="431"/>
      <c r="J45" s="27"/>
      <c r="K45" s="27"/>
      <c r="L45" s="34"/>
    </row>
    <row r="46" spans="1:12" x14ac:dyDescent="0.3">
      <c r="A46" s="276"/>
      <c r="B46" s="279"/>
      <c r="C46" s="279"/>
      <c r="D46" s="279"/>
      <c r="E46" s="279"/>
      <c r="F46" s="279"/>
      <c r="G46" s="279"/>
      <c r="H46" s="279"/>
      <c r="I46" s="279"/>
      <c r="J46" s="27"/>
      <c r="K46" s="27"/>
      <c r="L46" s="34"/>
    </row>
    <row r="47" spans="1:12" x14ac:dyDescent="0.3">
      <c r="A47" s="432" t="s">
        <v>410</v>
      </c>
      <c r="B47" s="433"/>
      <c r="C47" s="433"/>
      <c r="D47" s="433"/>
      <c r="E47" s="433"/>
      <c r="F47" s="433"/>
      <c r="G47" s="436" t="s">
        <v>402</v>
      </c>
      <c r="H47" s="436"/>
      <c r="I47" s="437"/>
      <c r="J47" s="390">
        <v>0</v>
      </c>
      <c r="K47" s="391"/>
      <c r="L47" s="208"/>
    </row>
    <row r="48" spans="1:12" ht="13.5" thickBot="1" x14ac:dyDescent="0.35">
      <c r="A48" s="434"/>
      <c r="B48" s="435"/>
      <c r="C48" s="435"/>
      <c r="D48" s="435"/>
      <c r="E48" s="435"/>
      <c r="F48" s="435"/>
      <c r="G48" s="282"/>
      <c r="H48" s="282"/>
      <c r="I48" s="280"/>
      <c r="J48" s="280"/>
      <c r="K48" s="280"/>
      <c r="L48" s="281"/>
    </row>
    <row r="50" spans="1:12" ht="13.5" thickBot="1" x14ac:dyDescent="0.35">
      <c r="A50" s="29" t="s">
        <v>63</v>
      </c>
      <c r="B50" s="27"/>
      <c r="C50" s="27"/>
      <c r="D50" s="27"/>
      <c r="E50" s="27"/>
      <c r="F50" s="27"/>
      <c r="G50" s="27"/>
      <c r="H50" s="27"/>
      <c r="I50" s="27"/>
      <c r="J50" s="27"/>
      <c r="K50" s="27"/>
      <c r="L50" s="27"/>
    </row>
    <row r="51" spans="1:12" x14ac:dyDescent="0.3">
      <c r="A51" s="46"/>
      <c r="B51" s="47"/>
      <c r="C51" s="47"/>
      <c r="D51" s="47"/>
      <c r="E51" s="47"/>
      <c r="F51" s="47"/>
      <c r="G51" s="47"/>
      <c r="H51" s="47"/>
      <c r="I51" s="47"/>
      <c r="J51" s="47"/>
      <c r="K51" s="47"/>
      <c r="L51" s="48"/>
    </row>
    <row r="52" spans="1:12" ht="13.5" thickBot="1" x14ac:dyDescent="0.35">
      <c r="A52" s="49" t="s">
        <v>66</v>
      </c>
      <c r="B52" s="50"/>
      <c r="C52" s="51" t="s">
        <v>74</v>
      </c>
      <c r="D52" s="51" t="s">
        <v>116</v>
      </c>
      <c r="E52" s="51" t="s">
        <v>67</v>
      </c>
      <c r="F52" s="50"/>
      <c r="G52" s="50" t="s">
        <v>65</v>
      </c>
      <c r="H52" s="50"/>
      <c r="I52" s="50"/>
      <c r="J52" s="51" t="s">
        <v>68</v>
      </c>
      <c r="K52" s="51" t="s">
        <v>114</v>
      </c>
      <c r="L52" s="52"/>
    </row>
    <row r="53" spans="1:12" x14ac:dyDescent="0.3">
      <c r="A53" s="326" t="s">
        <v>172</v>
      </c>
      <c r="B53" s="327"/>
      <c r="C53" s="333">
        <f>T70</f>
        <v>3.2399727739726027E-2</v>
      </c>
      <c r="D53" s="334">
        <f t="shared" ref="D53:D59" si="0">C53*365</f>
        <v>11.825900624999999</v>
      </c>
      <c r="E53" s="335">
        <f t="shared" ref="E53:E59" si="1">C53*1000/453.5/2000*365</f>
        <v>1.3038479189636163E-2</v>
      </c>
      <c r="F53" s="50"/>
      <c r="G53" s="56" t="s">
        <v>202</v>
      </c>
      <c r="H53" s="50"/>
      <c r="I53" s="50"/>
      <c r="J53" s="69">
        <f>C70</f>
        <v>195.67514677103719</v>
      </c>
      <c r="K53" s="70">
        <f>J53*365</f>
        <v>71421.42857142858</v>
      </c>
      <c r="L53" s="52"/>
    </row>
    <row r="54" spans="1:12" ht="13.5" thickBot="1" x14ac:dyDescent="0.35">
      <c r="A54" s="331" t="s">
        <v>1477</v>
      </c>
      <c r="B54" s="332"/>
      <c r="C54" s="349">
        <f>O70</f>
        <v>1383.7906653133562</v>
      </c>
      <c r="D54" s="349">
        <f>C54*365</f>
        <v>505083.59283937502</v>
      </c>
      <c r="E54" s="350">
        <f t="shared" si="1"/>
        <v>556.87275947009368</v>
      </c>
      <c r="F54" s="50"/>
      <c r="G54" s="56" t="s">
        <v>201</v>
      </c>
      <c r="H54" s="50"/>
      <c r="I54" s="50"/>
      <c r="J54" s="69">
        <f>D70</f>
        <v>5707.1917808219177</v>
      </c>
      <c r="K54" s="70">
        <f>J54*365</f>
        <v>2083125</v>
      </c>
      <c r="L54" s="52"/>
    </row>
    <row r="55" spans="1:12" x14ac:dyDescent="0.3">
      <c r="A55" s="53" t="s">
        <v>22</v>
      </c>
      <c r="B55" s="50"/>
      <c r="C55" s="54">
        <f>P70</f>
        <v>7.9052367945205466</v>
      </c>
      <c r="D55" s="55">
        <f t="shared" si="0"/>
        <v>2885.4114299999997</v>
      </c>
      <c r="E55" s="55">
        <f t="shared" si="1"/>
        <v>3.1812694928335166</v>
      </c>
      <c r="F55" s="50"/>
      <c r="G55" s="56" t="s">
        <v>320</v>
      </c>
      <c r="H55" s="50"/>
      <c r="I55" s="50"/>
      <c r="J55" s="183">
        <f>J53*0.218</f>
        <v>42.657181996086109</v>
      </c>
      <c r="K55" s="184">
        <f>K53*0.218</f>
        <v>15569.87142857143</v>
      </c>
      <c r="L55" s="52"/>
    </row>
    <row r="56" spans="1:12" x14ac:dyDescent="0.3">
      <c r="A56" s="53" t="s">
        <v>100</v>
      </c>
      <c r="B56" s="50"/>
      <c r="C56" s="54">
        <f>Q70</f>
        <v>0.13499220719178084</v>
      </c>
      <c r="D56" s="55">
        <f t="shared" si="0"/>
        <v>49.272155625000011</v>
      </c>
      <c r="E56" s="55">
        <f t="shared" si="1"/>
        <v>5.4324317116868796E-2</v>
      </c>
      <c r="F56" s="50"/>
      <c r="G56" s="182" t="s">
        <v>386</v>
      </c>
      <c r="H56" s="50"/>
      <c r="I56" s="50"/>
      <c r="J56" s="50"/>
      <c r="K56" s="50"/>
      <c r="L56" s="52"/>
    </row>
    <row r="57" spans="1:12" x14ac:dyDescent="0.3">
      <c r="A57" s="53" t="s">
        <v>21</v>
      </c>
      <c r="B57" s="50"/>
      <c r="C57" s="54">
        <f>R70</f>
        <v>5.275157363013698E-2</v>
      </c>
      <c r="D57" s="55">
        <f t="shared" si="0"/>
        <v>19.254324374999999</v>
      </c>
      <c r="E57" s="55">
        <f t="shared" si="1"/>
        <v>2.1228582552370447E-2</v>
      </c>
      <c r="F57" s="50"/>
      <c r="G57" s="50"/>
      <c r="H57" s="50"/>
      <c r="I57" s="50"/>
      <c r="J57" s="50"/>
      <c r="K57" s="50"/>
      <c r="L57" s="52"/>
    </row>
    <row r="58" spans="1:12" ht="13.5" thickBot="1" x14ac:dyDescent="0.35">
      <c r="A58" s="53" t="s">
        <v>20</v>
      </c>
      <c r="B58" s="50"/>
      <c r="C58" s="54">
        <f>S70</f>
        <v>0.20228570547945204</v>
      </c>
      <c r="D58" s="55">
        <f t="shared" si="0"/>
        <v>73.8342825</v>
      </c>
      <c r="E58" s="55">
        <f t="shared" si="1"/>
        <v>8.1404942116868786E-2</v>
      </c>
      <c r="F58" s="50"/>
      <c r="G58" s="50"/>
      <c r="H58" s="50"/>
      <c r="I58" s="50"/>
      <c r="J58" s="50"/>
      <c r="K58" s="50"/>
      <c r="L58" s="52"/>
    </row>
    <row r="59" spans="1:12" ht="13.5" thickBot="1" x14ac:dyDescent="0.35">
      <c r="A59" s="59" t="s">
        <v>62</v>
      </c>
      <c r="B59" s="50"/>
      <c r="C59" s="60">
        <f>B70</f>
        <v>8.2952662808219184</v>
      </c>
      <c r="D59" s="61">
        <f t="shared" si="0"/>
        <v>3027.7721925000001</v>
      </c>
      <c r="E59" s="60">
        <f t="shared" si="1"/>
        <v>3.3382273346196261</v>
      </c>
      <c r="F59" s="50"/>
      <c r="G59" s="50"/>
      <c r="H59" s="50" t="s">
        <v>73</v>
      </c>
      <c r="I59" s="50"/>
      <c r="J59" s="50"/>
      <c r="K59" s="89">
        <f>E70</f>
        <v>3027772.1924999999</v>
      </c>
      <c r="L59" s="52"/>
    </row>
    <row r="60" spans="1:12" ht="13.5" thickBot="1" x14ac:dyDescent="0.35">
      <c r="A60" s="62" t="s">
        <v>75</v>
      </c>
      <c r="B60" s="63"/>
      <c r="C60" s="63"/>
      <c r="D60" s="63"/>
      <c r="E60" s="63"/>
      <c r="F60" s="63"/>
      <c r="G60" s="64" t="s">
        <v>167</v>
      </c>
      <c r="H60" s="64"/>
      <c r="I60" s="63"/>
      <c r="J60" s="63"/>
      <c r="K60" s="63"/>
      <c r="L60" s="65"/>
    </row>
    <row r="67" spans="1:80" x14ac:dyDescent="0.3">
      <c r="AJ67" s="159" t="str">
        <f t="shared" ref="AJ67:BM67" si="2">"Rates "&amp;Funding_Year</f>
        <v>Rates 2030</v>
      </c>
      <c r="AK67" s="159" t="str">
        <f t="shared" si="2"/>
        <v>Rates 2030</v>
      </c>
      <c r="AL67" s="159" t="str">
        <f t="shared" si="2"/>
        <v>Rates 2030</v>
      </c>
      <c r="AM67" s="159" t="str">
        <f t="shared" si="2"/>
        <v>Rates 2030</v>
      </c>
      <c r="AN67" s="159" t="str">
        <f t="shared" si="2"/>
        <v>Rates 2030</v>
      </c>
      <c r="AO67" s="159" t="str">
        <f t="shared" si="2"/>
        <v>Rates 2030</v>
      </c>
      <c r="AP67" s="167" t="str">
        <f t="shared" si="2"/>
        <v>Rates 2030</v>
      </c>
      <c r="AQ67" s="167" t="str">
        <f t="shared" si="2"/>
        <v>Rates 2030</v>
      </c>
      <c r="AR67" s="167" t="str">
        <f t="shared" si="2"/>
        <v>Rates 2030</v>
      </c>
      <c r="AS67" s="167" t="str">
        <f t="shared" si="2"/>
        <v>Rates 2030</v>
      </c>
      <c r="AT67" s="167" t="str">
        <f t="shared" si="2"/>
        <v>Rates 2030</v>
      </c>
      <c r="AU67" s="167" t="str">
        <f t="shared" si="2"/>
        <v>Rates 2030</v>
      </c>
      <c r="AV67" s="161" t="str">
        <f t="shared" si="2"/>
        <v>Rates 2030</v>
      </c>
      <c r="AW67" s="161" t="str">
        <f t="shared" si="2"/>
        <v>Rates 2030</v>
      </c>
      <c r="AX67" s="161" t="str">
        <f t="shared" si="2"/>
        <v>Rates 2030</v>
      </c>
      <c r="AY67" s="161" t="str">
        <f t="shared" si="2"/>
        <v>Rates 2030</v>
      </c>
      <c r="AZ67" s="161" t="str">
        <f t="shared" si="2"/>
        <v>Rates 2030</v>
      </c>
      <c r="BA67" s="161" t="str">
        <f t="shared" si="2"/>
        <v>Rates 2030</v>
      </c>
      <c r="BB67" s="163" t="str">
        <f t="shared" si="2"/>
        <v>Rates 2030</v>
      </c>
      <c r="BC67" s="163" t="str">
        <f t="shared" si="2"/>
        <v>Rates 2030</v>
      </c>
      <c r="BD67" s="163" t="str">
        <f t="shared" si="2"/>
        <v>Rates 2030</v>
      </c>
      <c r="BE67" s="163" t="str">
        <f t="shared" si="2"/>
        <v>Rates 2030</v>
      </c>
      <c r="BF67" s="163" t="str">
        <f t="shared" si="2"/>
        <v>Rates 2030</v>
      </c>
      <c r="BG67" s="163" t="str">
        <f t="shared" si="2"/>
        <v>Rates 2030</v>
      </c>
      <c r="BH67" s="165" t="str">
        <f t="shared" si="2"/>
        <v>Rates 2030</v>
      </c>
      <c r="BI67" s="165" t="str">
        <f t="shared" si="2"/>
        <v>Rates 2030</v>
      </c>
      <c r="BJ67" s="165" t="str">
        <f t="shared" si="2"/>
        <v>Rates 2030</v>
      </c>
      <c r="BK67" s="165" t="str">
        <f t="shared" si="2"/>
        <v>Rates 2030</v>
      </c>
      <c r="BL67" s="165" t="str">
        <f t="shared" si="2"/>
        <v>Rates 2030</v>
      </c>
      <c r="BM67" s="165" t="str">
        <f t="shared" si="2"/>
        <v>Rates 2030</v>
      </c>
    </row>
    <row r="68" spans="1:80" x14ac:dyDescent="0.3">
      <c r="AI68" s="176" t="s">
        <v>279</v>
      </c>
      <c r="AJ68" s="176">
        <v>90</v>
      </c>
      <c r="AK68">
        <v>2</v>
      </c>
      <c r="AL68">
        <v>3</v>
      </c>
      <c r="AM68">
        <v>87</v>
      </c>
      <c r="AN68">
        <v>100</v>
      </c>
      <c r="AO68">
        <v>110</v>
      </c>
      <c r="AP68">
        <v>90</v>
      </c>
      <c r="AQ68">
        <v>2</v>
      </c>
      <c r="AR68">
        <v>3</v>
      </c>
      <c r="AS68">
        <v>87</v>
      </c>
      <c r="AT68">
        <v>100</v>
      </c>
      <c r="AU68">
        <v>110</v>
      </c>
      <c r="AV68">
        <v>90</v>
      </c>
      <c r="AW68">
        <v>2</v>
      </c>
      <c r="AX68">
        <v>3</v>
      </c>
      <c r="AY68">
        <v>87</v>
      </c>
      <c r="AZ68">
        <v>100</v>
      </c>
      <c r="BA68">
        <v>110</v>
      </c>
      <c r="BB68">
        <v>90</v>
      </c>
      <c r="BC68">
        <v>2</v>
      </c>
      <c r="BD68">
        <v>3</v>
      </c>
      <c r="BE68">
        <v>87</v>
      </c>
      <c r="BF68">
        <v>100</v>
      </c>
      <c r="BG68">
        <v>110</v>
      </c>
      <c r="BH68">
        <v>90</v>
      </c>
      <c r="BI68">
        <v>2</v>
      </c>
      <c r="BJ68">
        <v>3</v>
      </c>
      <c r="BK68">
        <v>87</v>
      </c>
      <c r="BL68">
        <v>100</v>
      </c>
      <c r="BM68">
        <v>110</v>
      </c>
    </row>
    <row r="69" spans="1:80" ht="39" x14ac:dyDescent="0.3">
      <c r="A69" s="8" t="s">
        <v>78</v>
      </c>
      <c r="B69" s="13" t="s">
        <v>104</v>
      </c>
      <c r="C69" s="13" t="s">
        <v>105</v>
      </c>
      <c r="D69" s="14" t="s">
        <v>79</v>
      </c>
      <c r="E69" s="13" t="s">
        <v>72</v>
      </c>
      <c r="F69" s="17" t="s">
        <v>426</v>
      </c>
      <c r="G69" s="17" t="s">
        <v>427</v>
      </c>
      <c r="H69" s="17" t="s">
        <v>428</v>
      </c>
      <c r="I69" s="17" t="s">
        <v>220</v>
      </c>
      <c r="J69" s="17" t="s">
        <v>118</v>
      </c>
      <c r="K69" s="17" t="s">
        <v>122</v>
      </c>
      <c r="L69" s="17" t="s">
        <v>119</v>
      </c>
      <c r="M69" s="17" t="s">
        <v>123</v>
      </c>
      <c r="N69" s="17" t="s">
        <v>121</v>
      </c>
      <c r="O69" s="13" t="s">
        <v>1477</v>
      </c>
      <c r="P69" s="13" t="s">
        <v>22</v>
      </c>
      <c r="Q69" s="13" t="s">
        <v>203</v>
      </c>
      <c r="R69" s="13" t="s">
        <v>21</v>
      </c>
      <c r="S69" s="13" t="s">
        <v>20</v>
      </c>
      <c r="T69" s="13" t="s">
        <v>172</v>
      </c>
      <c r="U69" s="15" t="s">
        <v>23</v>
      </c>
      <c r="V69" s="9" t="s">
        <v>8</v>
      </c>
      <c r="W69" s="9" t="s">
        <v>9</v>
      </c>
      <c r="X69" s="9" t="s">
        <v>10</v>
      </c>
      <c r="Y69" s="9" t="s">
        <v>11</v>
      </c>
      <c r="Z69" s="9" t="s">
        <v>12</v>
      </c>
      <c r="AA69" s="9" t="s">
        <v>13</v>
      </c>
      <c r="AB69" s="9" t="s">
        <v>14</v>
      </c>
      <c r="AC69" s="9" t="s">
        <v>15</v>
      </c>
      <c r="AD69" s="9" t="s">
        <v>16</v>
      </c>
      <c r="AE69" s="9" t="s">
        <v>85</v>
      </c>
      <c r="AF69" s="9" t="s">
        <v>17</v>
      </c>
      <c r="AG69" s="9" t="s">
        <v>18</v>
      </c>
      <c r="AH69" s="9" t="s">
        <v>19</v>
      </c>
      <c r="AI69" s="90" t="s">
        <v>117</v>
      </c>
      <c r="AJ69" s="85" t="s">
        <v>1478</v>
      </c>
      <c r="AK69" s="85" t="s">
        <v>109</v>
      </c>
      <c r="AL69" s="85" t="s">
        <v>108</v>
      </c>
      <c r="AM69" s="85" t="s">
        <v>107</v>
      </c>
      <c r="AN69" s="85" t="s">
        <v>106</v>
      </c>
      <c r="AO69" s="85" t="s">
        <v>195</v>
      </c>
      <c r="AP69" s="87" t="s">
        <v>1479</v>
      </c>
      <c r="AQ69" s="87" t="s">
        <v>113</v>
      </c>
      <c r="AR69" s="87" t="s">
        <v>112</v>
      </c>
      <c r="AS69" s="87" t="s">
        <v>111</v>
      </c>
      <c r="AT69" s="87" t="s">
        <v>110</v>
      </c>
      <c r="AU69" s="87" t="s">
        <v>196</v>
      </c>
      <c r="AV69" s="86" t="s">
        <v>1480</v>
      </c>
      <c r="AW69" s="86" t="s">
        <v>183</v>
      </c>
      <c r="AX69" s="86" t="s">
        <v>184</v>
      </c>
      <c r="AY69" s="86" t="s">
        <v>185</v>
      </c>
      <c r="AZ69" s="86" t="s">
        <v>186</v>
      </c>
      <c r="BA69" s="86" t="s">
        <v>197</v>
      </c>
      <c r="BB69" s="88" t="s">
        <v>1481</v>
      </c>
      <c r="BC69" s="88" t="s">
        <v>187</v>
      </c>
      <c r="BD69" s="88" t="s">
        <v>188</v>
      </c>
      <c r="BE69" s="88" t="s">
        <v>189</v>
      </c>
      <c r="BF69" s="88" t="s">
        <v>190</v>
      </c>
      <c r="BG69" s="88" t="s">
        <v>198</v>
      </c>
      <c r="BH69" s="94" t="s">
        <v>1482</v>
      </c>
      <c r="BI69" s="94" t="s">
        <v>191</v>
      </c>
      <c r="BJ69" s="94" t="s">
        <v>192</v>
      </c>
      <c r="BK69" s="94" t="s">
        <v>193</v>
      </c>
      <c r="BL69" s="94" t="s">
        <v>194</v>
      </c>
      <c r="BM69" s="94" t="s">
        <v>199</v>
      </c>
      <c r="BN69" s="22" t="s">
        <v>0</v>
      </c>
      <c r="BO69" s="8" t="s">
        <v>76</v>
      </c>
      <c r="BP69" s="9" t="s">
        <v>1</v>
      </c>
      <c r="BQ69" s="9" t="s">
        <v>2</v>
      </c>
      <c r="BR69" s="8" t="s">
        <v>64</v>
      </c>
      <c r="BS69" s="9" t="s">
        <v>3</v>
      </c>
      <c r="BT69" s="8" t="s">
        <v>40</v>
      </c>
      <c r="BU69" s="8" t="s">
        <v>41</v>
      </c>
      <c r="BV69" s="8" t="s">
        <v>42</v>
      </c>
      <c r="BW69" s="11" t="s">
        <v>4</v>
      </c>
      <c r="BX69" s="9" t="s">
        <v>5</v>
      </c>
      <c r="BY69" s="9" t="s">
        <v>6</v>
      </c>
      <c r="BZ69" s="9" t="s">
        <v>7</v>
      </c>
      <c r="CA69" s="9" t="s">
        <v>39</v>
      </c>
      <c r="CB69" s="185" t="s">
        <v>319</v>
      </c>
    </row>
    <row r="70" spans="1:80" ht="39" x14ac:dyDescent="0.3">
      <c r="A70" s="4" t="str">
        <f>C20</f>
        <v>Your Agency - Other</v>
      </c>
      <c r="B70" s="16">
        <f>SUM(P70:S70)</f>
        <v>8.2952662808219184</v>
      </c>
      <c r="C70" s="16">
        <f>(K33/35)*(V70/365)</f>
        <v>195.67514677103719</v>
      </c>
      <c r="D70" s="16">
        <f>K70*(V70/365)</f>
        <v>5707.1917808219177</v>
      </c>
      <c r="E70" s="5">
        <f>U70*(B70*365)/(MAX(F70,H70)/1000)</f>
        <v>3027772.1924999999</v>
      </c>
      <c r="F70" s="18">
        <f>E41</f>
        <v>0.93230000000000002</v>
      </c>
      <c r="G70" s="18">
        <f>E39</f>
        <v>1</v>
      </c>
      <c r="H70" s="18">
        <f>MAX(E39,J47)</f>
        <v>1</v>
      </c>
      <c r="I70" s="18">
        <f>K27</f>
        <v>1</v>
      </c>
      <c r="J70" s="20">
        <v>0</v>
      </c>
      <c r="K70" s="26">
        <f>K33/E30</f>
        <v>8332.5</v>
      </c>
      <c r="L70" s="21">
        <v>0</v>
      </c>
      <c r="M70" s="12">
        <f>IF(K27="yes",1,0)</f>
        <v>0</v>
      </c>
      <c r="N70" s="25" t="str">
        <f>E33</f>
        <v>LD</v>
      </c>
      <c r="O70" s="7">
        <f t="shared" ref="O70:T70" si="3">($I$70*AV70*$M$70 + $J$70*BH70 + $K$70*BB70 - $L$70*(AP70)) * ($V$70/365)/1000</f>
        <v>1383.7906653133562</v>
      </c>
      <c r="P70" s="7">
        <f t="shared" si="3"/>
        <v>7.9052367945205466</v>
      </c>
      <c r="Q70" s="7">
        <f t="shared" si="3"/>
        <v>0.13499220719178084</v>
      </c>
      <c r="R70" s="7">
        <f t="shared" si="3"/>
        <v>5.275157363013698E-2</v>
      </c>
      <c r="S70" s="7">
        <f t="shared" si="3"/>
        <v>0.20228570547945204</v>
      </c>
      <c r="T70" s="7">
        <f t="shared" si="3"/>
        <v>3.2399727739726027E-2</v>
      </c>
      <c r="U70" s="6">
        <f>E36</f>
        <v>1</v>
      </c>
      <c r="V70" s="6">
        <f>E27</f>
        <v>250</v>
      </c>
      <c r="W70" s="6"/>
      <c r="X70" s="6">
        <f>K33</f>
        <v>9999</v>
      </c>
      <c r="Y70" s="6">
        <f>E30</f>
        <v>1.2</v>
      </c>
      <c r="Z70" s="6">
        <f>K30</f>
        <v>0</v>
      </c>
      <c r="AA70" s="6"/>
      <c r="AB70" s="6"/>
      <c r="AC70" s="6"/>
      <c r="AD70" s="6"/>
      <c r="AE70" s="6"/>
      <c r="AF70" s="6"/>
      <c r="AG70" s="6"/>
      <c r="AH70" s="6"/>
      <c r="AI70" s="24" t="s">
        <v>101</v>
      </c>
      <c r="AJ70" s="91">
        <f>VLOOKUP($I$16&amp;"_"&amp;$I$18&amp;"_"&amp;AJ68&amp;"_42",_veh_start_run_rate!$A$5:$Q$589,13,FALSE)</f>
        <v>97.882019</v>
      </c>
      <c r="AK70" s="91">
        <f>VLOOKUP($I$16&amp;"_"&amp;$I$18&amp;"_"&amp;AK68&amp;"_42",_veh_start_run_rate!$A$5:$Q$589,13,FALSE)</f>
        <v>4.0189779999999997</v>
      </c>
      <c r="AL70" s="91">
        <f>VLOOKUP($I$16&amp;"_"&amp;$I$18&amp;"_"&amp;AL68&amp;"_42",_veh_start_run_rate!$A$5:$Q$589,13,FALSE)</f>
        <v>0.99613399999999996</v>
      </c>
      <c r="AM70" s="91">
        <f>VLOOKUP($I$16&amp;"_"&amp;$I$18&amp;"_"&amp;AM68&amp;"_42",_veh_start_run_rate!$A$5:$Q$589,13,FALSE)</f>
        <v>0.82000099999999998</v>
      </c>
      <c r="AN70" s="91">
        <f>VLOOKUP($I$16&amp;"_"&amp;$I$18&amp;"_"&amp;AN68&amp;"_42",_veh_start_run_rate!$A$5:$Q$589,13,FALSE)</f>
        <v>5.1526000000000002E-2</v>
      </c>
      <c r="AO70" s="91">
        <f>VLOOKUP($I$16&amp;"_"&amp;$I$18&amp;"_"&amp;AO68&amp;"_42",_veh_start_run_rate!$A$5:$Q$589,13,FALSE)</f>
        <v>4.5638999999999999E-2</v>
      </c>
      <c r="AP70" s="91">
        <f>VLOOKUP($I$16&amp;"_"&amp;$I$18&amp;"_"&amp;AP68&amp;"_42",_veh_start_run_rate!$A$5:$Q$589,12,FALSE)</f>
        <v>1532.111206</v>
      </c>
      <c r="AQ70" s="91">
        <f>VLOOKUP($I$16&amp;"_"&amp;$I$18&amp;"_"&amp;AQ68&amp;"_42",_veh_start_run_rate!$A$5:$Q$589,12,FALSE)</f>
        <v>8.1026939999999996</v>
      </c>
      <c r="AR70" s="91">
        <f>VLOOKUP($I$16&amp;"_"&amp;$I$18&amp;"_"&amp;AR68&amp;"_42",_veh_start_run_rate!$A$5:$Q$589,12,FALSE)</f>
        <v>2.7491699999999999</v>
      </c>
      <c r="AS70" s="91">
        <f>VLOOKUP($I$16&amp;"_"&amp;$I$18&amp;"_"&amp;AS68&amp;"_42",_veh_start_run_rate!$A$5:$Q$589,12,FALSE)</f>
        <v>0.13791600000000001</v>
      </c>
      <c r="AT70" s="91">
        <f>VLOOKUP($I$16&amp;"_"&amp;$I$18&amp;"_100_42",_veh_start_run_rate!$A$5:$Q$589,12,FALSE) + VLOOKUP($I$16&amp;"_"&amp;$I$18&amp;"_106_42",_veh_start_run_rate!$A$5:$Q$589,12,FALSE) + VLOOKUP($I$16&amp;"_"&amp;$I$18&amp;"_107_42",_veh_start_run_rate!$A$5:$Q$589,12,FALSE)</f>
        <v>0.12153800000000001</v>
      </c>
      <c r="AU70" s="91">
        <f>VLOOKUP($I$16&amp;"_"&amp;$I$18&amp;"_110_42",_veh_start_run_rate!$A$5:$Q$589,12,FALSE) + VLOOKUP($I$16&amp;"_"&amp;$I$18&amp;"_116_42",_veh_start_run_rate!$A$5:$Q$589,12,FALSE) + VLOOKUP($I$16&amp;"_"&amp;$I$18&amp;"_117_42",_veh_start_run_rate!$A$5:$Q$589,12,FALSE)</f>
        <v>2.8216999999999999E-2</v>
      </c>
      <c r="AV70" s="92">
        <f>VLOOKUP($I$16&amp;"_"&amp;$I$18&amp;"_"&amp;AV68&amp;"_21",_veh_start_run_rate!$A$5:$Q$589,13,FALSE)</f>
        <v>204.24281300000001</v>
      </c>
      <c r="AW70" s="92">
        <f>VLOOKUP($I$16&amp;"_"&amp;$I$18&amp;"_"&amp;AW68&amp;"_21",_veh_start_run_rate!$A$5:$Q$589,13,FALSE)</f>
        <v>11.983909000000001</v>
      </c>
      <c r="AX70" s="92">
        <f>VLOOKUP($I$16&amp;"_"&amp;$I$18&amp;"_"&amp;AX68&amp;"_21",_veh_start_run_rate!$A$5:$Q$589,13,FALSE)</f>
        <v>0.41733700000000001</v>
      </c>
      <c r="AY70" s="92">
        <f>VLOOKUP($I$16&amp;"_"&amp;$I$18&amp;"_"&amp;AY68&amp;"_21",_veh_start_run_rate!$A$5:$Q$589,13,FALSE)</f>
        <v>1.3964319999999999</v>
      </c>
      <c r="AZ70" s="92">
        <f>VLOOKUP($I$16&amp;"_"&amp;$I$18&amp;"_"&amp;AZ68&amp;"_21",_veh_start_run_rate!$A$5:$Q$589,13,FALSE)</f>
        <v>7.0873000000000005E-2</v>
      </c>
      <c r="BA70" s="92">
        <f>VLOOKUP($I$16&amp;"_"&amp;$I$18&amp;"_"&amp;BA68&amp;"_21",_veh_start_run_rate!$A$5:$Q$589,13,FALSE)</f>
        <v>6.2697000000000003E-2</v>
      </c>
      <c r="BB70" s="92">
        <f>VLOOKUP($I$16&amp;"_"&amp;$I$18&amp;"_"&amp;BB68&amp;"_21",_veh_start_run_rate!$A$5:$Q$589,12,FALSE)</f>
        <v>242.464371</v>
      </c>
      <c r="BC70" s="92">
        <f>VLOOKUP($I$16&amp;"_"&amp;$I$18&amp;"_"&amp;BC68&amp;"_21",_veh_start_run_rate!$A$5:$Q$589,12,FALSE)</f>
        <v>1.3851359999999999</v>
      </c>
      <c r="BD70" s="92">
        <f>VLOOKUP($I$16&amp;"_"&amp;$I$18&amp;"_"&amp;BD68&amp;"_21",_veh_start_run_rate!$A$5:$Q$589,12,FALSE)</f>
        <v>2.3653E-2</v>
      </c>
      <c r="BE70" s="92">
        <f>VLOOKUP($I$16&amp;"_"&amp;$I$18&amp;"_"&amp;BE68&amp;"_21",_veh_start_run_rate!$A$5:$Q$589,12,FALSE)</f>
        <v>9.2429999999999995E-3</v>
      </c>
      <c r="BF70" s="92">
        <f>VLOOKUP($I$16&amp;"_"&amp;$I$18&amp;"_100_21",_veh_start_run_rate!$A$5:$Q$589,12,FALSE) + VLOOKUP($I$16&amp;"_"&amp;$I$18&amp;"_106_21",_veh_start_run_rate!$A$5:$Q$589,12,FALSE) + VLOOKUP($I$16&amp;"_"&amp;$I$18&amp;"_107_21",_veh_start_run_rate!$A$5:$Q$589,12,FALSE)</f>
        <v>3.5444000000000003E-2</v>
      </c>
      <c r="BG70" s="92">
        <f>VLOOKUP($I$16&amp;"_"&amp;$I$18&amp;"_110_21",_veh_start_run_rate!$A$5:$Q$589,12,FALSE) + VLOOKUP($I$16&amp;"_"&amp;$I$18&amp;"_116_21",_veh_start_run_rate!$A$5:$Q$589,12,FALSE) + VLOOKUP($I$16&amp;"_"&amp;$I$18&amp;"_117_21",_veh_start_run_rate!$A$5:$Q$589,12,FALSE)</f>
        <v>5.6769999999999998E-3</v>
      </c>
      <c r="BH70" s="93">
        <f>VLOOKUP("SL_"&amp;$I$18&amp;"_art_"&amp;BH68&amp;"_ALL",Vehicle_Idle_Rates!$A$7:$AQ$12,5,FALSE)</f>
        <v>2933.7045292537518</v>
      </c>
      <c r="BI70" s="93">
        <f>VLOOKUP("SL_"&amp;$I$18&amp;"_art_"&amp;BI68&amp;"_ALL",Vehicle_Idle_Rates!$A$7:$AQ$12,5,FALSE)</f>
        <v>3.5494139205738633</v>
      </c>
      <c r="BJ70" s="93">
        <f>VLOOKUP("SL_"&amp;$I$18&amp;"_art_"&amp;BJ68&amp;"_ALL",Vehicle_Idle_Rates!$A$7:$AQ$12,5,FALSE)</f>
        <v>3.8904138347642112</v>
      </c>
      <c r="BK70" s="93">
        <f>VLOOKUP("SL_"&amp;$I$18&amp;"_art_"&amp;BK68&amp;"_ALL",Vehicle_Idle_Rates!$A$7:$AQ$12,5,FALSE)</f>
        <v>0.8358270875299364</v>
      </c>
      <c r="BL70" s="93">
        <f>VLOOKUP("SL_"&amp;$I$18&amp;"_art_"&amp;BL68&amp;"_ALL",Vehicle_Idle_Rates!$A$7:$AQ$12,5,FALSE)</f>
        <v>0.12081251265653382</v>
      </c>
      <c r="BM70" s="93">
        <f>VLOOKUP("SL_"&amp;$I$18&amp;"_art_"&amp;BM68&amp;"_ALL",Vehicle_Idle_Rates!$A$7:$AQ$12,5,FALSE)</f>
        <v>0.11070401751369743</v>
      </c>
      <c r="BN70" s="23" t="str">
        <f>T(I16)</f>
        <v>SL</v>
      </c>
      <c r="BO70" s="4" t="str">
        <f>I20</f>
        <v>Salt Lake</v>
      </c>
      <c r="BP70" s="4">
        <f>I18</f>
        <v>2030</v>
      </c>
      <c r="BQ70" s="4" t="str">
        <f>C14</f>
        <v>Other</v>
      </c>
      <c r="BR70" s="4" t="s">
        <v>24</v>
      </c>
      <c r="BS70" s="4" t="str">
        <f>C7</f>
        <v>Your Agency</v>
      </c>
      <c r="BT70" s="4">
        <f>D16</f>
        <v>0</v>
      </c>
      <c r="BU70" s="4">
        <f>C17</f>
        <v>0</v>
      </c>
      <c r="BV70" s="4">
        <f>C18</f>
        <v>0</v>
      </c>
      <c r="BW70" s="12" t="str">
        <f>C22</f>
        <v xml:space="preserve">Please enter here a brief description of this project, including the basic cost elements that comprise the total shown below (right-of-way, materials, pavement quantities, equipment costs, labor costs, etc.), assumptions made in estimating emission reductions and the justification for those assumptions, and any other relevant supporting information.  </v>
      </c>
      <c r="BX70" s="4" t="str">
        <f>C9</f>
        <v>Your Name</v>
      </c>
      <c r="BY70" s="4" t="str">
        <f>I7</f>
        <v>801-123-4567</v>
      </c>
      <c r="BZ70" s="4" t="str">
        <f>I9</f>
        <v>youre-mail@email.com</v>
      </c>
      <c r="CA70" s="4" t="str">
        <f>I14</f>
        <v>City of Project Location</v>
      </c>
      <c r="CB70" s="186">
        <f>J55</f>
        <v>42.657181996086109</v>
      </c>
    </row>
    <row r="72" spans="1:80" x14ac:dyDescent="0.3">
      <c r="G72" s="106"/>
      <c r="H72" s="106"/>
      <c r="I72" s="106"/>
      <c r="M72" s="105"/>
      <c r="N72" s="105"/>
      <c r="O72" s="105"/>
      <c r="P72" s="105"/>
      <c r="Q72" s="105"/>
    </row>
    <row r="73" spans="1:80" x14ac:dyDescent="0.3">
      <c r="G73" s="106"/>
      <c r="H73" s="106"/>
      <c r="I73" s="106"/>
      <c r="AF73" s="176" t="s">
        <v>280</v>
      </c>
      <c r="AG73" s="174">
        <v>10.423997359583334</v>
      </c>
      <c r="AH73" s="174">
        <v>2.3879113460208334E-2</v>
      </c>
      <c r="AI73" s="174">
        <v>0.7695398683333331</v>
      </c>
      <c r="AJ73" s="174">
        <v>9.7411719000000015E-3</v>
      </c>
      <c r="AK73" s="174">
        <v>8.8541110125000006E-3</v>
      </c>
      <c r="AL73" s="174">
        <v>2.0185086260070713</v>
      </c>
      <c r="AM73" s="174">
        <v>3.523431922916997</v>
      </c>
      <c r="AN73" s="174">
        <v>0.25907441356131566</v>
      </c>
      <c r="AO73" s="174">
        <v>0.27791903573881749</v>
      </c>
      <c r="AP73" s="174">
        <v>0.15583077559689132</v>
      </c>
      <c r="AQ73" s="174">
        <v>18.437781144166667</v>
      </c>
      <c r="AR73" s="174">
        <v>0.72171639990416658</v>
      </c>
      <c r="AS73" s="174">
        <v>2.107534733333333</v>
      </c>
      <c r="AT73" s="174">
        <v>6.7528515749999976E-2</v>
      </c>
      <c r="AU73" s="174">
        <v>5.9739063041666658E-2</v>
      </c>
      <c r="AV73" s="174">
        <v>1.8650840464812819</v>
      </c>
      <c r="AW73" s="174">
        <v>9.4846365298523874E-2</v>
      </c>
      <c r="AX73" s="174">
        <v>1.4641783715626588E-2</v>
      </c>
      <c r="AY73" s="174">
        <v>5.3572932128439124E-2</v>
      </c>
      <c r="AZ73" s="174">
        <v>1.2992335377803024E-2</v>
      </c>
      <c r="BA73" s="174">
        <v>6.7487142895833321</v>
      </c>
      <c r="BB73" s="174">
        <v>1.5875958536666666</v>
      </c>
      <c r="BC73" s="174">
        <v>0.25829854000000008</v>
      </c>
      <c r="BD73" s="174">
        <v>0.55214606666666666</v>
      </c>
      <c r="BE73" s="174">
        <v>0.13451628249999997</v>
      </c>
    </row>
    <row r="74" spans="1:80" x14ac:dyDescent="0.3">
      <c r="G74" s="106"/>
      <c r="H74" s="106"/>
      <c r="I74" s="106"/>
      <c r="M74" s="105"/>
      <c r="N74" s="105"/>
      <c r="O74" s="105"/>
      <c r="P74" s="105"/>
      <c r="Q74" s="105"/>
    </row>
    <row r="75" spans="1:80" x14ac:dyDescent="0.3">
      <c r="G75" s="106"/>
      <c r="H75" s="106"/>
      <c r="I75" s="106"/>
    </row>
    <row r="76" spans="1:80" x14ac:dyDescent="0.3">
      <c r="G76" s="106"/>
      <c r="H76" s="106"/>
      <c r="I76" s="106"/>
    </row>
    <row r="77" spans="1:80" x14ac:dyDescent="0.3">
      <c r="G77" s="106"/>
      <c r="H77" s="106"/>
      <c r="I77" s="106"/>
    </row>
    <row r="78" spans="1:80" x14ac:dyDescent="0.3">
      <c r="G78" s="106"/>
      <c r="H78" s="106"/>
      <c r="I78" s="106"/>
    </row>
    <row r="79" spans="1:80" x14ac:dyDescent="0.3">
      <c r="G79" s="106"/>
      <c r="H79" s="106"/>
      <c r="I79" s="106"/>
    </row>
    <row r="80" spans="1:80" x14ac:dyDescent="0.3">
      <c r="G80" s="106"/>
      <c r="H80" s="106"/>
      <c r="I80" s="106"/>
    </row>
  </sheetData>
  <sheetProtection algorithmName="SHA-512" hashValue="mE3zTZxdJh+MryZwoG3pajg71e9MagULprOi74kQ85wQUY4pMqVFVS3Mo7sSsr/YOhafbb5A7ONjJjpUhhxqSg==" saltValue="e0UwDlL3ZkNrSbuF2Cyc8A==" spinCount="100000" sheet="1" selectLockedCells="1"/>
  <mergeCells count="29">
    <mergeCell ref="D25:K25"/>
    <mergeCell ref="G30:K31"/>
    <mergeCell ref="A44:I45"/>
    <mergeCell ref="A47:F48"/>
    <mergeCell ref="G47:I47"/>
    <mergeCell ref="J47:K47"/>
    <mergeCell ref="G27:J28"/>
    <mergeCell ref="E41:F41"/>
    <mergeCell ref="J41:K41"/>
    <mergeCell ref="H36:J36"/>
    <mergeCell ref="E39:F39"/>
    <mergeCell ref="A1:L1"/>
    <mergeCell ref="A2:L2"/>
    <mergeCell ref="A4:L4"/>
    <mergeCell ref="D3:I3"/>
    <mergeCell ref="C7:E7"/>
    <mergeCell ref="I7:K7"/>
    <mergeCell ref="N16:V23"/>
    <mergeCell ref="A22:B22"/>
    <mergeCell ref="C22:K22"/>
    <mergeCell ref="C9:E9"/>
    <mergeCell ref="I9:K9"/>
    <mergeCell ref="C14:E14"/>
    <mergeCell ref="I14:K14"/>
    <mergeCell ref="C20:E20"/>
    <mergeCell ref="I20:K20"/>
    <mergeCell ref="C16:E16"/>
    <mergeCell ref="C17:E17"/>
    <mergeCell ref="C18:E18"/>
  </mergeCells>
  <phoneticPr fontId="12" type="noConversion"/>
  <dataValidations count="8">
    <dataValidation type="decimal" operator="lessThanOrEqual" allowBlank="1" showInputMessage="1" showErrorMessage="1" errorTitle="Warning:" error="Bicycle trip length should be less than 10 miles." sqref="K57:K58" xr:uid="{00000000-0002-0000-1300-000001000000}">
      <formula1>10</formula1>
    </dataValidation>
    <dataValidation type="list" allowBlank="1" showInputMessage="1" showErrorMessage="1" sqref="E33" xr:uid="{00000000-0002-0000-1300-000002000000}">
      <formula1>"ALL,LD"</formula1>
    </dataValidation>
    <dataValidation type="whole" operator="lessThan" allowBlank="1" showErrorMessage="1" error="The number of days in a year may not exceed 365.  The number of annual working days is typically 250." sqref="E27" xr:uid="{00000000-0002-0000-1300-000003000000}">
      <formula1>366</formula1>
    </dataValidation>
    <dataValidation type="whole" operator="greaterThan" allowBlank="1" showInputMessage="1" showErrorMessage="1" error="Enter a whole number only - no text." sqref="E36" xr:uid="{00000000-0002-0000-1300-000004000000}">
      <formula1>0</formula1>
    </dataValidation>
    <dataValidation type="list" showInputMessage="1" showErrorMessage="1" error="Cell may not be left blank." sqref="I16" xr:uid="{00000000-0002-0000-1300-000005000000}">
      <formula1>"BE,DA,SL,TO,WE"</formula1>
    </dataValidation>
    <dataValidation type="textLength" operator="lessThan" allowBlank="1" showErrorMessage="1" promptTitle="Error" prompt="Please limit description to 500 characters." sqref="C22:K22" xr:uid="{1306F2E2-A925-4246-8D4D-FA3E087FBF3C}">
      <formula1>2000</formula1>
    </dataValidation>
    <dataValidation type="list" allowBlank="1" showInputMessage="1" showErrorMessage="1" sqref="K44" xr:uid="{7E31E2E1-BEE0-4B1E-AFDC-174883CF37D4}">
      <formula1>"No, Yes"</formula1>
    </dataValidation>
    <dataValidation type="whole" operator="lessThan" allowBlank="1" showInputMessage="1" showErrorMessage="1" sqref="J53:J54" xr:uid="{00000000-0002-0000-1300-000000000000}">
      <formula1>366</formula1>
    </dataValidation>
  </dataValidations>
  <hyperlinks>
    <hyperlink ref="I9" r:id="rId1" display="kip@wfrc.org" xr:uid="{00000000-0004-0000-1300-000000000000}"/>
    <hyperlink ref="H36:J36" location="'Sample Traffic Study'!A1" display="Sample Traffic Study" xr:uid="{00000000-0004-0000-1300-000001000000}"/>
  </hyperlinks>
  <pageMargins left="0.75" right="0.75" top="1" bottom="1" header="0.5" footer="0.5"/>
  <pageSetup scale="64" orientation="portrait" r:id="rId2"/>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tint="-0.249977111117893"/>
  </sheetPr>
  <dimension ref="A2:A1050"/>
  <sheetViews>
    <sheetView topLeftCell="A160" zoomScale="130" zoomScaleNormal="130" workbookViewId="0">
      <selection activeCell="C22" sqref="C22:K22"/>
    </sheetView>
  </sheetViews>
  <sheetFormatPr defaultRowHeight="13" x14ac:dyDescent="0.3"/>
  <cols>
    <col min="1" max="1" width="117.453125" customWidth="1"/>
  </cols>
  <sheetData>
    <row r="2" spans="1:1" x14ac:dyDescent="0.3">
      <c r="A2" s="519"/>
    </row>
    <row r="3" spans="1:1" x14ac:dyDescent="0.3">
      <c r="A3" s="520"/>
    </row>
    <row r="4" spans="1:1" x14ac:dyDescent="0.3">
      <c r="A4" s="520"/>
    </row>
    <row r="5" spans="1:1" x14ac:dyDescent="0.3">
      <c r="A5" s="520"/>
    </row>
    <row r="6" spans="1:1" x14ac:dyDescent="0.3">
      <c r="A6" s="520"/>
    </row>
    <row r="7" spans="1:1" x14ac:dyDescent="0.3">
      <c r="A7" s="520"/>
    </row>
    <row r="8" spans="1:1" x14ac:dyDescent="0.3">
      <c r="A8" s="520"/>
    </row>
    <row r="9" spans="1:1" x14ac:dyDescent="0.3">
      <c r="A9" s="520"/>
    </row>
    <row r="10" spans="1:1" x14ac:dyDescent="0.3">
      <c r="A10" s="520"/>
    </row>
    <row r="11" spans="1:1" x14ac:dyDescent="0.3">
      <c r="A11" s="520"/>
    </row>
    <row r="12" spans="1:1" x14ac:dyDescent="0.3">
      <c r="A12" s="520"/>
    </row>
    <row r="13" spans="1:1" x14ac:dyDescent="0.3">
      <c r="A13" s="520"/>
    </row>
    <row r="14" spans="1:1" x14ac:dyDescent="0.3">
      <c r="A14" s="520"/>
    </row>
    <row r="15" spans="1:1" x14ac:dyDescent="0.3">
      <c r="A15" s="520"/>
    </row>
    <row r="16" spans="1:1" x14ac:dyDescent="0.3">
      <c r="A16" s="520"/>
    </row>
    <row r="17" spans="1:1" x14ac:dyDescent="0.3">
      <c r="A17" s="520"/>
    </row>
    <row r="18" spans="1:1" x14ac:dyDescent="0.3">
      <c r="A18" s="520"/>
    </row>
    <row r="19" spans="1:1" x14ac:dyDescent="0.3">
      <c r="A19" s="520"/>
    </row>
    <row r="20" spans="1:1" x14ac:dyDescent="0.3">
      <c r="A20" s="520"/>
    </row>
    <row r="21" spans="1:1" x14ac:dyDescent="0.3">
      <c r="A21" s="520"/>
    </row>
    <row r="22" spans="1:1" x14ac:dyDescent="0.3">
      <c r="A22" s="520"/>
    </row>
    <row r="23" spans="1:1" x14ac:dyDescent="0.3">
      <c r="A23" s="520"/>
    </row>
    <row r="24" spans="1:1" x14ac:dyDescent="0.3">
      <c r="A24" s="520"/>
    </row>
    <row r="25" spans="1:1" x14ac:dyDescent="0.3">
      <c r="A25" s="520"/>
    </row>
    <row r="26" spans="1:1" x14ac:dyDescent="0.3">
      <c r="A26" s="520"/>
    </row>
    <row r="27" spans="1:1" x14ac:dyDescent="0.3">
      <c r="A27" s="520"/>
    </row>
    <row r="28" spans="1:1" x14ac:dyDescent="0.3">
      <c r="A28" s="520"/>
    </row>
    <row r="29" spans="1:1" x14ac:dyDescent="0.3">
      <c r="A29" s="520"/>
    </row>
    <row r="30" spans="1:1" x14ac:dyDescent="0.3">
      <c r="A30" s="520"/>
    </row>
    <row r="31" spans="1:1" x14ac:dyDescent="0.3">
      <c r="A31" s="520"/>
    </row>
    <row r="32" spans="1:1" x14ac:dyDescent="0.3">
      <c r="A32" s="520"/>
    </row>
    <row r="33" spans="1:1" x14ac:dyDescent="0.3">
      <c r="A33" s="520"/>
    </row>
    <row r="34" spans="1:1" x14ac:dyDescent="0.3">
      <c r="A34" s="520"/>
    </row>
    <row r="35" spans="1:1" x14ac:dyDescent="0.3">
      <c r="A35" s="520"/>
    </row>
    <row r="36" spans="1:1" x14ac:dyDescent="0.3">
      <c r="A36" s="520"/>
    </row>
    <row r="37" spans="1:1" x14ac:dyDescent="0.3">
      <c r="A37" s="520"/>
    </row>
    <row r="38" spans="1:1" x14ac:dyDescent="0.3">
      <c r="A38" s="520"/>
    </row>
    <row r="39" spans="1:1" x14ac:dyDescent="0.3">
      <c r="A39" s="520"/>
    </row>
    <row r="40" spans="1:1" x14ac:dyDescent="0.3">
      <c r="A40" s="520"/>
    </row>
    <row r="41" spans="1:1" x14ac:dyDescent="0.3">
      <c r="A41" s="520"/>
    </row>
    <row r="42" spans="1:1" x14ac:dyDescent="0.3">
      <c r="A42" s="520"/>
    </row>
    <row r="43" spans="1:1" x14ac:dyDescent="0.3">
      <c r="A43" s="520"/>
    </row>
    <row r="44" spans="1:1" x14ac:dyDescent="0.3">
      <c r="A44" s="520"/>
    </row>
    <row r="45" spans="1:1" x14ac:dyDescent="0.3">
      <c r="A45" s="520"/>
    </row>
    <row r="46" spans="1:1" x14ac:dyDescent="0.3">
      <c r="A46" s="520"/>
    </row>
    <row r="47" spans="1:1" x14ac:dyDescent="0.3">
      <c r="A47" s="520"/>
    </row>
    <row r="48" spans="1:1" x14ac:dyDescent="0.3">
      <c r="A48" s="520"/>
    </row>
    <row r="49" spans="1:1" x14ac:dyDescent="0.3">
      <c r="A49" s="520"/>
    </row>
    <row r="50" spans="1:1" x14ac:dyDescent="0.3">
      <c r="A50" s="521"/>
    </row>
    <row r="52" spans="1:1" x14ac:dyDescent="0.3">
      <c r="A52" s="519"/>
    </row>
    <row r="53" spans="1:1" x14ac:dyDescent="0.3">
      <c r="A53" s="520"/>
    </row>
    <row r="54" spans="1:1" x14ac:dyDescent="0.3">
      <c r="A54" s="520"/>
    </row>
    <row r="55" spans="1:1" x14ac:dyDescent="0.3">
      <c r="A55" s="520"/>
    </row>
    <row r="56" spans="1:1" x14ac:dyDescent="0.3">
      <c r="A56" s="520"/>
    </row>
    <row r="57" spans="1:1" x14ac:dyDescent="0.3">
      <c r="A57" s="520"/>
    </row>
    <row r="58" spans="1:1" x14ac:dyDescent="0.3">
      <c r="A58" s="520"/>
    </row>
    <row r="59" spans="1:1" x14ac:dyDescent="0.3">
      <c r="A59" s="520"/>
    </row>
    <row r="60" spans="1:1" x14ac:dyDescent="0.3">
      <c r="A60" s="520"/>
    </row>
    <row r="61" spans="1:1" x14ac:dyDescent="0.3">
      <c r="A61" s="520"/>
    </row>
    <row r="62" spans="1:1" x14ac:dyDescent="0.3">
      <c r="A62" s="520"/>
    </row>
    <row r="63" spans="1:1" x14ac:dyDescent="0.3">
      <c r="A63" s="520"/>
    </row>
    <row r="64" spans="1:1" x14ac:dyDescent="0.3">
      <c r="A64" s="520"/>
    </row>
    <row r="65" spans="1:1" x14ac:dyDescent="0.3">
      <c r="A65" s="520"/>
    </row>
    <row r="66" spans="1:1" x14ac:dyDescent="0.3">
      <c r="A66" s="520"/>
    </row>
    <row r="67" spans="1:1" x14ac:dyDescent="0.3">
      <c r="A67" s="520"/>
    </row>
    <row r="68" spans="1:1" x14ac:dyDescent="0.3">
      <c r="A68" s="520"/>
    </row>
    <row r="69" spans="1:1" x14ac:dyDescent="0.3">
      <c r="A69" s="520"/>
    </row>
    <row r="70" spans="1:1" x14ac:dyDescent="0.3">
      <c r="A70" s="520"/>
    </row>
    <row r="71" spans="1:1" x14ac:dyDescent="0.3">
      <c r="A71" s="520"/>
    </row>
    <row r="72" spans="1:1" x14ac:dyDescent="0.3">
      <c r="A72" s="520"/>
    </row>
    <row r="73" spans="1:1" x14ac:dyDescent="0.3">
      <c r="A73" s="520"/>
    </row>
    <row r="74" spans="1:1" x14ac:dyDescent="0.3">
      <c r="A74" s="520"/>
    </row>
    <row r="75" spans="1:1" x14ac:dyDescent="0.3">
      <c r="A75" s="520"/>
    </row>
    <row r="76" spans="1:1" x14ac:dyDescent="0.3">
      <c r="A76" s="520"/>
    </row>
    <row r="77" spans="1:1" x14ac:dyDescent="0.3">
      <c r="A77" s="520"/>
    </row>
    <row r="78" spans="1:1" x14ac:dyDescent="0.3">
      <c r="A78" s="520"/>
    </row>
    <row r="79" spans="1:1" x14ac:dyDescent="0.3">
      <c r="A79" s="520"/>
    </row>
    <row r="80" spans="1:1" x14ac:dyDescent="0.3">
      <c r="A80" s="520"/>
    </row>
    <row r="81" spans="1:1" x14ac:dyDescent="0.3">
      <c r="A81" s="520"/>
    </row>
    <row r="82" spans="1:1" x14ac:dyDescent="0.3">
      <c r="A82" s="520"/>
    </row>
    <row r="83" spans="1:1" x14ac:dyDescent="0.3">
      <c r="A83" s="520"/>
    </row>
    <row r="84" spans="1:1" x14ac:dyDescent="0.3">
      <c r="A84" s="520"/>
    </row>
    <row r="85" spans="1:1" x14ac:dyDescent="0.3">
      <c r="A85" s="520"/>
    </row>
    <row r="86" spans="1:1" x14ac:dyDescent="0.3">
      <c r="A86" s="520"/>
    </row>
    <row r="87" spans="1:1" x14ac:dyDescent="0.3">
      <c r="A87" s="520"/>
    </row>
    <row r="88" spans="1:1" x14ac:dyDescent="0.3">
      <c r="A88" s="520"/>
    </row>
    <row r="89" spans="1:1" x14ac:dyDescent="0.3">
      <c r="A89" s="520"/>
    </row>
    <row r="90" spans="1:1" x14ac:dyDescent="0.3">
      <c r="A90" s="520"/>
    </row>
    <row r="91" spans="1:1" x14ac:dyDescent="0.3">
      <c r="A91" s="520"/>
    </row>
    <row r="92" spans="1:1" x14ac:dyDescent="0.3">
      <c r="A92" s="520"/>
    </row>
    <row r="93" spans="1:1" x14ac:dyDescent="0.3">
      <c r="A93" s="520"/>
    </row>
    <row r="94" spans="1:1" x14ac:dyDescent="0.3">
      <c r="A94" s="520"/>
    </row>
    <row r="95" spans="1:1" x14ac:dyDescent="0.3">
      <c r="A95" s="520"/>
    </row>
    <row r="96" spans="1:1" x14ac:dyDescent="0.3">
      <c r="A96" s="520"/>
    </row>
    <row r="97" spans="1:1" x14ac:dyDescent="0.3">
      <c r="A97" s="520"/>
    </row>
    <row r="98" spans="1:1" x14ac:dyDescent="0.3">
      <c r="A98" s="520"/>
    </row>
    <row r="99" spans="1:1" x14ac:dyDescent="0.3">
      <c r="A99" s="520"/>
    </row>
    <row r="100" spans="1:1" x14ac:dyDescent="0.3">
      <c r="A100" s="521"/>
    </row>
    <row r="102" spans="1:1" x14ac:dyDescent="0.3">
      <c r="A102" s="519"/>
    </row>
    <row r="103" spans="1:1" x14ac:dyDescent="0.3">
      <c r="A103" s="520"/>
    </row>
    <row r="104" spans="1:1" x14ac:dyDescent="0.3">
      <c r="A104" s="520"/>
    </row>
    <row r="105" spans="1:1" x14ac:dyDescent="0.3">
      <c r="A105" s="520"/>
    </row>
    <row r="106" spans="1:1" x14ac:dyDescent="0.3">
      <c r="A106" s="520"/>
    </row>
    <row r="107" spans="1:1" x14ac:dyDescent="0.3">
      <c r="A107" s="520"/>
    </row>
    <row r="108" spans="1:1" x14ac:dyDescent="0.3">
      <c r="A108" s="520"/>
    </row>
    <row r="109" spans="1:1" x14ac:dyDescent="0.3">
      <c r="A109" s="520"/>
    </row>
    <row r="110" spans="1:1" x14ac:dyDescent="0.3">
      <c r="A110" s="520"/>
    </row>
    <row r="111" spans="1:1" x14ac:dyDescent="0.3">
      <c r="A111" s="520"/>
    </row>
    <row r="112" spans="1:1" x14ac:dyDescent="0.3">
      <c r="A112" s="520"/>
    </row>
    <row r="113" spans="1:1" x14ac:dyDescent="0.3">
      <c r="A113" s="520"/>
    </row>
    <row r="114" spans="1:1" x14ac:dyDescent="0.3">
      <c r="A114" s="520"/>
    </row>
    <row r="115" spans="1:1" x14ac:dyDescent="0.3">
      <c r="A115" s="520"/>
    </row>
    <row r="116" spans="1:1" x14ac:dyDescent="0.3">
      <c r="A116" s="520"/>
    </row>
    <row r="117" spans="1:1" x14ac:dyDescent="0.3">
      <c r="A117" s="520"/>
    </row>
    <row r="118" spans="1:1" x14ac:dyDescent="0.3">
      <c r="A118" s="520"/>
    </row>
    <row r="119" spans="1:1" x14ac:dyDescent="0.3">
      <c r="A119" s="520"/>
    </row>
    <row r="120" spans="1:1" x14ac:dyDescent="0.3">
      <c r="A120" s="520"/>
    </row>
    <row r="121" spans="1:1" x14ac:dyDescent="0.3">
      <c r="A121" s="520"/>
    </row>
    <row r="122" spans="1:1" x14ac:dyDescent="0.3">
      <c r="A122" s="520"/>
    </row>
    <row r="123" spans="1:1" x14ac:dyDescent="0.3">
      <c r="A123" s="520"/>
    </row>
    <row r="124" spans="1:1" x14ac:dyDescent="0.3">
      <c r="A124" s="520"/>
    </row>
    <row r="125" spans="1:1" x14ac:dyDescent="0.3">
      <c r="A125" s="520"/>
    </row>
    <row r="126" spans="1:1" x14ac:dyDescent="0.3">
      <c r="A126" s="520"/>
    </row>
    <row r="127" spans="1:1" x14ac:dyDescent="0.3">
      <c r="A127" s="520"/>
    </row>
    <row r="128" spans="1:1" x14ac:dyDescent="0.3">
      <c r="A128" s="520"/>
    </row>
    <row r="129" spans="1:1" x14ac:dyDescent="0.3">
      <c r="A129" s="520"/>
    </row>
    <row r="130" spans="1:1" x14ac:dyDescent="0.3">
      <c r="A130" s="520"/>
    </row>
    <row r="131" spans="1:1" x14ac:dyDescent="0.3">
      <c r="A131" s="520"/>
    </row>
    <row r="132" spans="1:1" x14ac:dyDescent="0.3">
      <c r="A132" s="520"/>
    </row>
    <row r="133" spans="1:1" x14ac:dyDescent="0.3">
      <c r="A133" s="520"/>
    </row>
    <row r="134" spans="1:1" x14ac:dyDescent="0.3">
      <c r="A134" s="520"/>
    </row>
    <row r="135" spans="1:1" x14ac:dyDescent="0.3">
      <c r="A135" s="520"/>
    </row>
    <row r="136" spans="1:1" x14ac:dyDescent="0.3">
      <c r="A136" s="520"/>
    </row>
    <row r="137" spans="1:1" x14ac:dyDescent="0.3">
      <c r="A137" s="520"/>
    </row>
    <row r="138" spans="1:1" x14ac:dyDescent="0.3">
      <c r="A138" s="520"/>
    </row>
    <row r="139" spans="1:1" x14ac:dyDescent="0.3">
      <c r="A139" s="520"/>
    </row>
    <row r="140" spans="1:1" x14ac:dyDescent="0.3">
      <c r="A140" s="520"/>
    </row>
    <row r="141" spans="1:1" x14ac:dyDescent="0.3">
      <c r="A141" s="520"/>
    </row>
    <row r="142" spans="1:1" x14ac:dyDescent="0.3">
      <c r="A142" s="520"/>
    </row>
    <row r="143" spans="1:1" x14ac:dyDescent="0.3">
      <c r="A143" s="520"/>
    </row>
    <row r="144" spans="1:1" x14ac:dyDescent="0.3">
      <c r="A144" s="520"/>
    </row>
    <row r="145" spans="1:1" x14ac:dyDescent="0.3">
      <c r="A145" s="520"/>
    </row>
    <row r="146" spans="1:1" x14ac:dyDescent="0.3">
      <c r="A146" s="520"/>
    </row>
    <row r="147" spans="1:1" x14ac:dyDescent="0.3">
      <c r="A147" s="520"/>
    </row>
    <row r="148" spans="1:1" x14ac:dyDescent="0.3">
      <c r="A148" s="520"/>
    </row>
    <row r="149" spans="1:1" x14ac:dyDescent="0.3">
      <c r="A149" s="520"/>
    </row>
    <row r="150" spans="1:1" x14ac:dyDescent="0.3">
      <c r="A150" s="521"/>
    </row>
    <row r="152" spans="1:1" x14ac:dyDescent="0.3">
      <c r="A152" s="519"/>
    </row>
    <row r="153" spans="1:1" x14ac:dyDescent="0.3">
      <c r="A153" s="520"/>
    </row>
    <row r="154" spans="1:1" x14ac:dyDescent="0.3">
      <c r="A154" s="520"/>
    </row>
    <row r="155" spans="1:1" x14ac:dyDescent="0.3">
      <c r="A155" s="520"/>
    </row>
    <row r="156" spans="1:1" x14ac:dyDescent="0.3">
      <c r="A156" s="520"/>
    </row>
    <row r="157" spans="1:1" x14ac:dyDescent="0.3">
      <c r="A157" s="520"/>
    </row>
    <row r="158" spans="1:1" x14ac:dyDescent="0.3">
      <c r="A158" s="520"/>
    </row>
    <row r="159" spans="1:1" x14ac:dyDescent="0.3">
      <c r="A159" s="520"/>
    </row>
    <row r="160" spans="1:1" x14ac:dyDescent="0.3">
      <c r="A160" s="520"/>
    </row>
    <row r="161" spans="1:1" x14ac:dyDescent="0.3">
      <c r="A161" s="520"/>
    </row>
    <row r="162" spans="1:1" x14ac:dyDescent="0.3">
      <c r="A162" s="520"/>
    </row>
    <row r="163" spans="1:1" x14ac:dyDescent="0.3">
      <c r="A163" s="520"/>
    </row>
    <row r="164" spans="1:1" x14ac:dyDescent="0.3">
      <c r="A164" s="520"/>
    </row>
    <row r="165" spans="1:1" x14ac:dyDescent="0.3">
      <c r="A165" s="520"/>
    </row>
    <row r="166" spans="1:1" x14ac:dyDescent="0.3">
      <c r="A166" s="520"/>
    </row>
    <row r="167" spans="1:1" x14ac:dyDescent="0.3">
      <c r="A167" s="520"/>
    </row>
    <row r="168" spans="1:1" x14ac:dyDescent="0.3">
      <c r="A168" s="520"/>
    </row>
    <row r="169" spans="1:1" x14ac:dyDescent="0.3">
      <c r="A169" s="520"/>
    </row>
    <row r="170" spans="1:1" x14ac:dyDescent="0.3">
      <c r="A170" s="520"/>
    </row>
    <row r="171" spans="1:1" x14ac:dyDescent="0.3">
      <c r="A171" s="520"/>
    </row>
    <row r="172" spans="1:1" x14ac:dyDescent="0.3">
      <c r="A172" s="520"/>
    </row>
    <row r="173" spans="1:1" x14ac:dyDescent="0.3">
      <c r="A173" s="520"/>
    </row>
    <row r="174" spans="1:1" x14ac:dyDescent="0.3">
      <c r="A174" s="520"/>
    </row>
    <row r="175" spans="1:1" x14ac:dyDescent="0.3">
      <c r="A175" s="520"/>
    </row>
    <row r="176" spans="1:1" x14ac:dyDescent="0.3">
      <c r="A176" s="520"/>
    </row>
    <row r="177" spans="1:1" x14ac:dyDescent="0.3">
      <c r="A177" s="520"/>
    </row>
    <row r="178" spans="1:1" x14ac:dyDescent="0.3">
      <c r="A178" s="520"/>
    </row>
    <row r="179" spans="1:1" x14ac:dyDescent="0.3">
      <c r="A179" s="520"/>
    </row>
    <row r="180" spans="1:1" x14ac:dyDescent="0.3">
      <c r="A180" s="520"/>
    </row>
    <row r="181" spans="1:1" x14ac:dyDescent="0.3">
      <c r="A181" s="520"/>
    </row>
    <row r="182" spans="1:1" x14ac:dyDescent="0.3">
      <c r="A182" s="520"/>
    </row>
    <row r="183" spans="1:1" x14ac:dyDescent="0.3">
      <c r="A183" s="520"/>
    </row>
    <row r="184" spans="1:1" x14ac:dyDescent="0.3">
      <c r="A184" s="520"/>
    </row>
    <row r="185" spans="1:1" x14ac:dyDescent="0.3">
      <c r="A185" s="520"/>
    </row>
    <row r="186" spans="1:1" x14ac:dyDescent="0.3">
      <c r="A186" s="520"/>
    </row>
    <row r="187" spans="1:1" x14ac:dyDescent="0.3">
      <c r="A187" s="520"/>
    </row>
    <row r="188" spans="1:1" x14ac:dyDescent="0.3">
      <c r="A188" s="520"/>
    </row>
    <row r="189" spans="1:1" x14ac:dyDescent="0.3">
      <c r="A189" s="520"/>
    </row>
    <row r="190" spans="1:1" x14ac:dyDescent="0.3">
      <c r="A190" s="520"/>
    </row>
    <row r="191" spans="1:1" x14ac:dyDescent="0.3">
      <c r="A191" s="520"/>
    </row>
    <row r="192" spans="1:1" x14ac:dyDescent="0.3">
      <c r="A192" s="520"/>
    </row>
    <row r="193" spans="1:1" x14ac:dyDescent="0.3">
      <c r="A193" s="520"/>
    </row>
    <row r="194" spans="1:1" x14ac:dyDescent="0.3">
      <c r="A194" s="520"/>
    </row>
    <row r="195" spans="1:1" x14ac:dyDescent="0.3">
      <c r="A195" s="520"/>
    </row>
    <row r="196" spans="1:1" x14ac:dyDescent="0.3">
      <c r="A196" s="520"/>
    </row>
    <row r="197" spans="1:1" x14ac:dyDescent="0.3">
      <c r="A197" s="520"/>
    </row>
    <row r="198" spans="1:1" x14ac:dyDescent="0.3">
      <c r="A198" s="520"/>
    </row>
    <row r="199" spans="1:1" x14ac:dyDescent="0.3">
      <c r="A199" s="520"/>
    </row>
    <row r="200" spans="1:1" x14ac:dyDescent="0.3">
      <c r="A200" s="521"/>
    </row>
    <row r="202" spans="1:1" x14ac:dyDescent="0.3">
      <c r="A202" s="519"/>
    </row>
    <row r="203" spans="1:1" x14ac:dyDescent="0.3">
      <c r="A203" s="520"/>
    </row>
    <row r="204" spans="1:1" x14ac:dyDescent="0.3">
      <c r="A204" s="520"/>
    </row>
    <row r="205" spans="1:1" x14ac:dyDescent="0.3">
      <c r="A205" s="520"/>
    </row>
    <row r="206" spans="1:1" x14ac:dyDescent="0.3">
      <c r="A206" s="520"/>
    </row>
    <row r="207" spans="1:1" x14ac:dyDescent="0.3">
      <c r="A207" s="520"/>
    </row>
    <row r="208" spans="1:1" x14ac:dyDescent="0.3">
      <c r="A208" s="520"/>
    </row>
    <row r="209" spans="1:1" x14ac:dyDescent="0.3">
      <c r="A209" s="520"/>
    </row>
    <row r="210" spans="1:1" x14ac:dyDescent="0.3">
      <c r="A210" s="520"/>
    </row>
    <row r="211" spans="1:1" x14ac:dyDescent="0.3">
      <c r="A211" s="520"/>
    </row>
    <row r="212" spans="1:1" x14ac:dyDescent="0.3">
      <c r="A212" s="520"/>
    </row>
    <row r="213" spans="1:1" x14ac:dyDescent="0.3">
      <c r="A213" s="520"/>
    </row>
    <row r="214" spans="1:1" x14ac:dyDescent="0.3">
      <c r="A214" s="520"/>
    </row>
    <row r="215" spans="1:1" x14ac:dyDescent="0.3">
      <c r="A215" s="520"/>
    </row>
    <row r="216" spans="1:1" x14ac:dyDescent="0.3">
      <c r="A216" s="520"/>
    </row>
    <row r="217" spans="1:1" x14ac:dyDescent="0.3">
      <c r="A217" s="520"/>
    </row>
    <row r="218" spans="1:1" x14ac:dyDescent="0.3">
      <c r="A218" s="520"/>
    </row>
    <row r="219" spans="1:1" x14ac:dyDescent="0.3">
      <c r="A219" s="520"/>
    </row>
    <row r="220" spans="1:1" x14ac:dyDescent="0.3">
      <c r="A220" s="520"/>
    </row>
    <row r="221" spans="1:1" x14ac:dyDescent="0.3">
      <c r="A221" s="520"/>
    </row>
    <row r="222" spans="1:1" x14ac:dyDescent="0.3">
      <c r="A222" s="520"/>
    </row>
    <row r="223" spans="1:1" x14ac:dyDescent="0.3">
      <c r="A223" s="520"/>
    </row>
    <row r="224" spans="1:1" x14ac:dyDescent="0.3">
      <c r="A224" s="520"/>
    </row>
    <row r="225" spans="1:1" x14ac:dyDescent="0.3">
      <c r="A225" s="520"/>
    </row>
    <row r="226" spans="1:1" x14ac:dyDescent="0.3">
      <c r="A226" s="520"/>
    </row>
    <row r="227" spans="1:1" x14ac:dyDescent="0.3">
      <c r="A227" s="520"/>
    </row>
    <row r="228" spans="1:1" x14ac:dyDescent="0.3">
      <c r="A228" s="520"/>
    </row>
    <row r="229" spans="1:1" x14ac:dyDescent="0.3">
      <c r="A229" s="520"/>
    </row>
    <row r="230" spans="1:1" x14ac:dyDescent="0.3">
      <c r="A230" s="520"/>
    </row>
    <row r="231" spans="1:1" x14ac:dyDescent="0.3">
      <c r="A231" s="520"/>
    </row>
    <row r="232" spans="1:1" x14ac:dyDescent="0.3">
      <c r="A232" s="520"/>
    </row>
    <row r="233" spans="1:1" x14ac:dyDescent="0.3">
      <c r="A233" s="520"/>
    </row>
    <row r="234" spans="1:1" x14ac:dyDescent="0.3">
      <c r="A234" s="520"/>
    </row>
    <row r="235" spans="1:1" x14ac:dyDescent="0.3">
      <c r="A235" s="520"/>
    </row>
    <row r="236" spans="1:1" x14ac:dyDescent="0.3">
      <c r="A236" s="520"/>
    </row>
    <row r="237" spans="1:1" x14ac:dyDescent="0.3">
      <c r="A237" s="520"/>
    </row>
    <row r="238" spans="1:1" x14ac:dyDescent="0.3">
      <c r="A238" s="520"/>
    </row>
    <row r="239" spans="1:1" x14ac:dyDescent="0.3">
      <c r="A239" s="520"/>
    </row>
    <row r="240" spans="1:1" x14ac:dyDescent="0.3">
      <c r="A240" s="520"/>
    </row>
    <row r="241" spans="1:1" x14ac:dyDescent="0.3">
      <c r="A241" s="520"/>
    </row>
    <row r="242" spans="1:1" x14ac:dyDescent="0.3">
      <c r="A242" s="520"/>
    </row>
    <row r="243" spans="1:1" x14ac:dyDescent="0.3">
      <c r="A243" s="520"/>
    </row>
    <row r="244" spans="1:1" x14ac:dyDescent="0.3">
      <c r="A244" s="520"/>
    </row>
    <row r="245" spans="1:1" x14ac:dyDescent="0.3">
      <c r="A245" s="520"/>
    </row>
    <row r="246" spans="1:1" x14ac:dyDescent="0.3">
      <c r="A246" s="520"/>
    </row>
    <row r="247" spans="1:1" x14ac:dyDescent="0.3">
      <c r="A247" s="520"/>
    </row>
    <row r="248" spans="1:1" x14ac:dyDescent="0.3">
      <c r="A248" s="520"/>
    </row>
    <row r="249" spans="1:1" x14ac:dyDescent="0.3">
      <c r="A249" s="520"/>
    </row>
    <row r="250" spans="1:1" x14ac:dyDescent="0.3">
      <c r="A250" s="521"/>
    </row>
    <row r="252" spans="1:1" x14ac:dyDescent="0.3">
      <c r="A252" s="519"/>
    </row>
    <row r="253" spans="1:1" x14ac:dyDescent="0.3">
      <c r="A253" s="520"/>
    </row>
    <row r="254" spans="1:1" x14ac:dyDescent="0.3">
      <c r="A254" s="520"/>
    </row>
    <row r="255" spans="1:1" x14ac:dyDescent="0.3">
      <c r="A255" s="520"/>
    </row>
    <row r="256" spans="1:1" x14ac:dyDescent="0.3">
      <c r="A256" s="520"/>
    </row>
    <row r="257" spans="1:1" x14ac:dyDescent="0.3">
      <c r="A257" s="520"/>
    </row>
    <row r="258" spans="1:1" x14ac:dyDescent="0.3">
      <c r="A258" s="520"/>
    </row>
    <row r="259" spans="1:1" x14ac:dyDescent="0.3">
      <c r="A259" s="520"/>
    </row>
    <row r="260" spans="1:1" x14ac:dyDescent="0.3">
      <c r="A260" s="520"/>
    </row>
    <row r="261" spans="1:1" x14ac:dyDescent="0.3">
      <c r="A261" s="520"/>
    </row>
    <row r="262" spans="1:1" x14ac:dyDescent="0.3">
      <c r="A262" s="520"/>
    </row>
    <row r="263" spans="1:1" x14ac:dyDescent="0.3">
      <c r="A263" s="520"/>
    </row>
    <row r="264" spans="1:1" x14ac:dyDescent="0.3">
      <c r="A264" s="520"/>
    </row>
    <row r="265" spans="1:1" x14ac:dyDescent="0.3">
      <c r="A265" s="520"/>
    </row>
    <row r="266" spans="1:1" x14ac:dyDescent="0.3">
      <c r="A266" s="520"/>
    </row>
    <row r="267" spans="1:1" x14ac:dyDescent="0.3">
      <c r="A267" s="520"/>
    </row>
    <row r="268" spans="1:1" x14ac:dyDescent="0.3">
      <c r="A268" s="520"/>
    </row>
    <row r="269" spans="1:1" x14ac:dyDescent="0.3">
      <c r="A269" s="520"/>
    </row>
    <row r="270" spans="1:1" x14ac:dyDescent="0.3">
      <c r="A270" s="520"/>
    </row>
    <row r="271" spans="1:1" x14ac:dyDescent="0.3">
      <c r="A271" s="520"/>
    </row>
    <row r="272" spans="1:1" x14ac:dyDescent="0.3">
      <c r="A272" s="520"/>
    </row>
    <row r="273" spans="1:1" x14ac:dyDescent="0.3">
      <c r="A273" s="520"/>
    </row>
    <row r="274" spans="1:1" x14ac:dyDescent="0.3">
      <c r="A274" s="520"/>
    </row>
    <row r="275" spans="1:1" x14ac:dyDescent="0.3">
      <c r="A275" s="520"/>
    </row>
    <row r="276" spans="1:1" x14ac:dyDescent="0.3">
      <c r="A276" s="520"/>
    </row>
    <row r="277" spans="1:1" x14ac:dyDescent="0.3">
      <c r="A277" s="520"/>
    </row>
    <row r="278" spans="1:1" x14ac:dyDescent="0.3">
      <c r="A278" s="520"/>
    </row>
    <row r="279" spans="1:1" x14ac:dyDescent="0.3">
      <c r="A279" s="520"/>
    </row>
    <row r="280" spans="1:1" x14ac:dyDescent="0.3">
      <c r="A280" s="520"/>
    </row>
    <row r="281" spans="1:1" x14ac:dyDescent="0.3">
      <c r="A281" s="520"/>
    </row>
    <row r="282" spans="1:1" x14ac:dyDescent="0.3">
      <c r="A282" s="520"/>
    </row>
    <row r="283" spans="1:1" x14ac:dyDescent="0.3">
      <c r="A283" s="520"/>
    </row>
    <row r="284" spans="1:1" x14ac:dyDescent="0.3">
      <c r="A284" s="520"/>
    </row>
    <row r="285" spans="1:1" x14ac:dyDescent="0.3">
      <c r="A285" s="520"/>
    </row>
    <row r="286" spans="1:1" x14ac:dyDescent="0.3">
      <c r="A286" s="520"/>
    </row>
    <row r="287" spans="1:1" x14ac:dyDescent="0.3">
      <c r="A287" s="520"/>
    </row>
    <row r="288" spans="1:1" x14ac:dyDescent="0.3">
      <c r="A288" s="520"/>
    </row>
    <row r="289" spans="1:1" x14ac:dyDescent="0.3">
      <c r="A289" s="520"/>
    </row>
    <row r="290" spans="1:1" x14ac:dyDescent="0.3">
      <c r="A290" s="520"/>
    </row>
    <row r="291" spans="1:1" x14ac:dyDescent="0.3">
      <c r="A291" s="520"/>
    </row>
    <row r="292" spans="1:1" x14ac:dyDescent="0.3">
      <c r="A292" s="520"/>
    </row>
    <row r="293" spans="1:1" x14ac:dyDescent="0.3">
      <c r="A293" s="520"/>
    </row>
    <row r="294" spans="1:1" x14ac:dyDescent="0.3">
      <c r="A294" s="520"/>
    </row>
    <row r="295" spans="1:1" x14ac:dyDescent="0.3">
      <c r="A295" s="520"/>
    </row>
    <row r="296" spans="1:1" x14ac:dyDescent="0.3">
      <c r="A296" s="520"/>
    </row>
    <row r="297" spans="1:1" x14ac:dyDescent="0.3">
      <c r="A297" s="520"/>
    </row>
    <row r="298" spans="1:1" x14ac:dyDescent="0.3">
      <c r="A298" s="520"/>
    </row>
    <row r="299" spans="1:1" x14ac:dyDescent="0.3">
      <c r="A299" s="520"/>
    </row>
    <row r="300" spans="1:1" x14ac:dyDescent="0.3">
      <c r="A300" s="521"/>
    </row>
    <row r="302" spans="1:1" x14ac:dyDescent="0.3">
      <c r="A302" s="519"/>
    </row>
    <row r="303" spans="1:1" x14ac:dyDescent="0.3">
      <c r="A303" s="520"/>
    </row>
    <row r="304" spans="1:1" x14ac:dyDescent="0.3">
      <c r="A304" s="520"/>
    </row>
    <row r="305" spans="1:1" x14ac:dyDescent="0.3">
      <c r="A305" s="520"/>
    </row>
    <row r="306" spans="1:1" x14ac:dyDescent="0.3">
      <c r="A306" s="520"/>
    </row>
    <row r="307" spans="1:1" x14ac:dyDescent="0.3">
      <c r="A307" s="520"/>
    </row>
    <row r="308" spans="1:1" x14ac:dyDescent="0.3">
      <c r="A308" s="520"/>
    </row>
    <row r="309" spans="1:1" x14ac:dyDescent="0.3">
      <c r="A309" s="520"/>
    </row>
    <row r="310" spans="1:1" x14ac:dyDescent="0.3">
      <c r="A310" s="520"/>
    </row>
    <row r="311" spans="1:1" x14ac:dyDescent="0.3">
      <c r="A311" s="520"/>
    </row>
    <row r="312" spans="1:1" x14ac:dyDescent="0.3">
      <c r="A312" s="520"/>
    </row>
    <row r="313" spans="1:1" x14ac:dyDescent="0.3">
      <c r="A313" s="520"/>
    </row>
    <row r="314" spans="1:1" x14ac:dyDescent="0.3">
      <c r="A314" s="520"/>
    </row>
    <row r="315" spans="1:1" x14ac:dyDescent="0.3">
      <c r="A315" s="520"/>
    </row>
    <row r="316" spans="1:1" x14ac:dyDescent="0.3">
      <c r="A316" s="520"/>
    </row>
    <row r="317" spans="1:1" x14ac:dyDescent="0.3">
      <c r="A317" s="520"/>
    </row>
    <row r="318" spans="1:1" x14ac:dyDescent="0.3">
      <c r="A318" s="520"/>
    </row>
    <row r="319" spans="1:1" x14ac:dyDescent="0.3">
      <c r="A319" s="520"/>
    </row>
    <row r="320" spans="1:1" x14ac:dyDescent="0.3">
      <c r="A320" s="520"/>
    </row>
    <row r="321" spans="1:1" x14ac:dyDescent="0.3">
      <c r="A321" s="520"/>
    </row>
    <row r="322" spans="1:1" x14ac:dyDescent="0.3">
      <c r="A322" s="520"/>
    </row>
    <row r="323" spans="1:1" x14ac:dyDescent="0.3">
      <c r="A323" s="520"/>
    </row>
    <row r="324" spans="1:1" x14ac:dyDescent="0.3">
      <c r="A324" s="520"/>
    </row>
    <row r="325" spans="1:1" x14ac:dyDescent="0.3">
      <c r="A325" s="520"/>
    </row>
    <row r="326" spans="1:1" x14ac:dyDescent="0.3">
      <c r="A326" s="520"/>
    </row>
    <row r="327" spans="1:1" x14ac:dyDescent="0.3">
      <c r="A327" s="520"/>
    </row>
    <row r="328" spans="1:1" x14ac:dyDescent="0.3">
      <c r="A328" s="520"/>
    </row>
    <row r="329" spans="1:1" x14ac:dyDescent="0.3">
      <c r="A329" s="520"/>
    </row>
    <row r="330" spans="1:1" x14ac:dyDescent="0.3">
      <c r="A330" s="520"/>
    </row>
    <row r="331" spans="1:1" x14ac:dyDescent="0.3">
      <c r="A331" s="520"/>
    </row>
    <row r="332" spans="1:1" x14ac:dyDescent="0.3">
      <c r="A332" s="520"/>
    </row>
    <row r="333" spans="1:1" x14ac:dyDescent="0.3">
      <c r="A333" s="520"/>
    </row>
    <row r="334" spans="1:1" x14ac:dyDescent="0.3">
      <c r="A334" s="520"/>
    </row>
    <row r="335" spans="1:1" x14ac:dyDescent="0.3">
      <c r="A335" s="520"/>
    </row>
    <row r="336" spans="1:1" x14ac:dyDescent="0.3">
      <c r="A336" s="520"/>
    </row>
    <row r="337" spans="1:1" x14ac:dyDescent="0.3">
      <c r="A337" s="520"/>
    </row>
    <row r="338" spans="1:1" x14ac:dyDescent="0.3">
      <c r="A338" s="520"/>
    </row>
    <row r="339" spans="1:1" x14ac:dyDescent="0.3">
      <c r="A339" s="520"/>
    </row>
    <row r="340" spans="1:1" x14ac:dyDescent="0.3">
      <c r="A340" s="520"/>
    </row>
    <row r="341" spans="1:1" x14ac:dyDescent="0.3">
      <c r="A341" s="520"/>
    </row>
    <row r="342" spans="1:1" x14ac:dyDescent="0.3">
      <c r="A342" s="520"/>
    </row>
    <row r="343" spans="1:1" x14ac:dyDescent="0.3">
      <c r="A343" s="520"/>
    </row>
    <row r="344" spans="1:1" x14ac:dyDescent="0.3">
      <c r="A344" s="520"/>
    </row>
    <row r="345" spans="1:1" x14ac:dyDescent="0.3">
      <c r="A345" s="520"/>
    </row>
    <row r="346" spans="1:1" x14ac:dyDescent="0.3">
      <c r="A346" s="520"/>
    </row>
    <row r="347" spans="1:1" x14ac:dyDescent="0.3">
      <c r="A347" s="520"/>
    </row>
    <row r="348" spans="1:1" x14ac:dyDescent="0.3">
      <c r="A348" s="520"/>
    </row>
    <row r="349" spans="1:1" x14ac:dyDescent="0.3">
      <c r="A349" s="520"/>
    </row>
    <row r="350" spans="1:1" x14ac:dyDescent="0.3">
      <c r="A350" s="521"/>
    </row>
    <row r="352" spans="1:1" x14ac:dyDescent="0.3">
      <c r="A352" s="519"/>
    </row>
    <row r="353" spans="1:1" x14ac:dyDescent="0.3">
      <c r="A353" s="520"/>
    </row>
    <row r="354" spans="1:1" x14ac:dyDescent="0.3">
      <c r="A354" s="520"/>
    </row>
    <row r="355" spans="1:1" x14ac:dyDescent="0.3">
      <c r="A355" s="520"/>
    </row>
    <row r="356" spans="1:1" x14ac:dyDescent="0.3">
      <c r="A356" s="520"/>
    </row>
    <row r="357" spans="1:1" x14ac:dyDescent="0.3">
      <c r="A357" s="520"/>
    </row>
    <row r="358" spans="1:1" x14ac:dyDescent="0.3">
      <c r="A358" s="520"/>
    </row>
    <row r="359" spans="1:1" x14ac:dyDescent="0.3">
      <c r="A359" s="520"/>
    </row>
    <row r="360" spans="1:1" x14ac:dyDescent="0.3">
      <c r="A360" s="520"/>
    </row>
    <row r="361" spans="1:1" x14ac:dyDescent="0.3">
      <c r="A361" s="520"/>
    </row>
    <row r="362" spans="1:1" x14ac:dyDescent="0.3">
      <c r="A362" s="520"/>
    </row>
    <row r="363" spans="1:1" x14ac:dyDescent="0.3">
      <c r="A363" s="520"/>
    </row>
    <row r="364" spans="1:1" x14ac:dyDescent="0.3">
      <c r="A364" s="520"/>
    </row>
    <row r="365" spans="1:1" x14ac:dyDescent="0.3">
      <c r="A365" s="520"/>
    </row>
    <row r="366" spans="1:1" x14ac:dyDescent="0.3">
      <c r="A366" s="520"/>
    </row>
    <row r="367" spans="1:1" x14ac:dyDescent="0.3">
      <c r="A367" s="520"/>
    </row>
    <row r="368" spans="1:1" x14ac:dyDescent="0.3">
      <c r="A368" s="520"/>
    </row>
    <row r="369" spans="1:1" x14ac:dyDescent="0.3">
      <c r="A369" s="520"/>
    </row>
    <row r="370" spans="1:1" x14ac:dyDescent="0.3">
      <c r="A370" s="520"/>
    </row>
    <row r="371" spans="1:1" x14ac:dyDescent="0.3">
      <c r="A371" s="520"/>
    </row>
    <row r="372" spans="1:1" x14ac:dyDescent="0.3">
      <c r="A372" s="520"/>
    </row>
    <row r="373" spans="1:1" x14ac:dyDescent="0.3">
      <c r="A373" s="520"/>
    </row>
    <row r="374" spans="1:1" x14ac:dyDescent="0.3">
      <c r="A374" s="520"/>
    </row>
    <row r="375" spans="1:1" x14ac:dyDescent="0.3">
      <c r="A375" s="520"/>
    </row>
    <row r="376" spans="1:1" x14ac:dyDescent="0.3">
      <c r="A376" s="520"/>
    </row>
    <row r="377" spans="1:1" x14ac:dyDescent="0.3">
      <c r="A377" s="520"/>
    </row>
    <row r="378" spans="1:1" x14ac:dyDescent="0.3">
      <c r="A378" s="520"/>
    </row>
    <row r="379" spans="1:1" x14ac:dyDescent="0.3">
      <c r="A379" s="520"/>
    </row>
    <row r="380" spans="1:1" x14ac:dyDescent="0.3">
      <c r="A380" s="520"/>
    </row>
    <row r="381" spans="1:1" x14ac:dyDescent="0.3">
      <c r="A381" s="520"/>
    </row>
    <row r="382" spans="1:1" x14ac:dyDescent="0.3">
      <c r="A382" s="520"/>
    </row>
    <row r="383" spans="1:1" x14ac:dyDescent="0.3">
      <c r="A383" s="520"/>
    </row>
    <row r="384" spans="1:1" x14ac:dyDescent="0.3">
      <c r="A384" s="520"/>
    </row>
    <row r="385" spans="1:1" x14ac:dyDescent="0.3">
      <c r="A385" s="520"/>
    </row>
    <row r="386" spans="1:1" x14ac:dyDescent="0.3">
      <c r="A386" s="520"/>
    </row>
    <row r="387" spans="1:1" x14ac:dyDescent="0.3">
      <c r="A387" s="520"/>
    </row>
    <row r="388" spans="1:1" x14ac:dyDescent="0.3">
      <c r="A388" s="520"/>
    </row>
    <row r="389" spans="1:1" x14ac:dyDescent="0.3">
      <c r="A389" s="520"/>
    </row>
    <row r="390" spans="1:1" x14ac:dyDescent="0.3">
      <c r="A390" s="520"/>
    </row>
    <row r="391" spans="1:1" x14ac:dyDescent="0.3">
      <c r="A391" s="520"/>
    </row>
    <row r="392" spans="1:1" x14ac:dyDescent="0.3">
      <c r="A392" s="520"/>
    </row>
    <row r="393" spans="1:1" x14ac:dyDescent="0.3">
      <c r="A393" s="520"/>
    </row>
    <row r="394" spans="1:1" x14ac:dyDescent="0.3">
      <c r="A394" s="520"/>
    </row>
    <row r="395" spans="1:1" x14ac:dyDescent="0.3">
      <c r="A395" s="520"/>
    </row>
    <row r="396" spans="1:1" x14ac:dyDescent="0.3">
      <c r="A396" s="520"/>
    </row>
    <row r="397" spans="1:1" x14ac:dyDescent="0.3">
      <c r="A397" s="520"/>
    </row>
    <row r="398" spans="1:1" x14ac:dyDescent="0.3">
      <c r="A398" s="520"/>
    </row>
    <row r="399" spans="1:1" x14ac:dyDescent="0.3">
      <c r="A399" s="520"/>
    </row>
    <row r="400" spans="1:1" x14ac:dyDescent="0.3">
      <c r="A400" s="521"/>
    </row>
    <row r="402" spans="1:1" x14ac:dyDescent="0.3">
      <c r="A402" s="519"/>
    </row>
    <row r="403" spans="1:1" x14ac:dyDescent="0.3">
      <c r="A403" s="520"/>
    </row>
    <row r="404" spans="1:1" x14ac:dyDescent="0.3">
      <c r="A404" s="520"/>
    </row>
    <row r="405" spans="1:1" x14ac:dyDescent="0.3">
      <c r="A405" s="520"/>
    </row>
    <row r="406" spans="1:1" x14ac:dyDescent="0.3">
      <c r="A406" s="520"/>
    </row>
    <row r="407" spans="1:1" x14ac:dyDescent="0.3">
      <c r="A407" s="520"/>
    </row>
    <row r="408" spans="1:1" x14ac:dyDescent="0.3">
      <c r="A408" s="520"/>
    </row>
    <row r="409" spans="1:1" x14ac:dyDescent="0.3">
      <c r="A409" s="520"/>
    </row>
    <row r="410" spans="1:1" x14ac:dyDescent="0.3">
      <c r="A410" s="520"/>
    </row>
    <row r="411" spans="1:1" x14ac:dyDescent="0.3">
      <c r="A411" s="520"/>
    </row>
    <row r="412" spans="1:1" x14ac:dyDescent="0.3">
      <c r="A412" s="520"/>
    </row>
    <row r="413" spans="1:1" x14ac:dyDescent="0.3">
      <c r="A413" s="520"/>
    </row>
    <row r="414" spans="1:1" x14ac:dyDescent="0.3">
      <c r="A414" s="520"/>
    </row>
    <row r="415" spans="1:1" x14ac:dyDescent="0.3">
      <c r="A415" s="520"/>
    </row>
    <row r="416" spans="1:1" x14ac:dyDescent="0.3">
      <c r="A416" s="520"/>
    </row>
    <row r="417" spans="1:1" x14ac:dyDescent="0.3">
      <c r="A417" s="520"/>
    </row>
    <row r="418" spans="1:1" x14ac:dyDescent="0.3">
      <c r="A418" s="520"/>
    </row>
    <row r="419" spans="1:1" x14ac:dyDescent="0.3">
      <c r="A419" s="520"/>
    </row>
    <row r="420" spans="1:1" x14ac:dyDescent="0.3">
      <c r="A420" s="520"/>
    </row>
    <row r="421" spans="1:1" x14ac:dyDescent="0.3">
      <c r="A421" s="520"/>
    </row>
    <row r="422" spans="1:1" x14ac:dyDescent="0.3">
      <c r="A422" s="520"/>
    </row>
    <row r="423" spans="1:1" x14ac:dyDescent="0.3">
      <c r="A423" s="520"/>
    </row>
    <row r="424" spans="1:1" x14ac:dyDescent="0.3">
      <c r="A424" s="520"/>
    </row>
    <row r="425" spans="1:1" x14ac:dyDescent="0.3">
      <c r="A425" s="520"/>
    </row>
    <row r="426" spans="1:1" x14ac:dyDescent="0.3">
      <c r="A426" s="520"/>
    </row>
    <row r="427" spans="1:1" x14ac:dyDescent="0.3">
      <c r="A427" s="520"/>
    </row>
    <row r="428" spans="1:1" x14ac:dyDescent="0.3">
      <c r="A428" s="520"/>
    </row>
    <row r="429" spans="1:1" x14ac:dyDescent="0.3">
      <c r="A429" s="520"/>
    </row>
    <row r="430" spans="1:1" x14ac:dyDescent="0.3">
      <c r="A430" s="520"/>
    </row>
    <row r="431" spans="1:1" x14ac:dyDescent="0.3">
      <c r="A431" s="520"/>
    </row>
    <row r="432" spans="1:1" x14ac:dyDescent="0.3">
      <c r="A432" s="520"/>
    </row>
    <row r="433" spans="1:1" x14ac:dyDescent="0.3">
      <c r="A433" s="520"/>
    </row>
    <row r="434" spans="1:1" x14ac:dyDescent="0.3">
      <c r="A434" s="520"/>
    </row>
    <row r="435" spans="1:1" x14ac:dyDescent="0.3">
      <c r="A435" s="520"/>
    </row>
    <row r="436" spans="1:1" x14ac:dyDescent="0.3">
      <c r="A436" s="520"/>
    </row>
    <row r="437" spans="1:1" x14ac:dyDescent="0.3">
      <c r="A437" s="520"/>
    </row>
    <row r="438" spans="1:1" x14ac:dyDescent="0.3">
      <c r="A438" s="520"/>
    </row>
    <row r="439" spans="1:1" x14ac:dyDescent="0.3">
      <c r="A439" s="520"/>
    </row>
    <row r="440" spans="1:1" x14ac:dyDescent="0.3">
      <c r="A440" s="520"/>
    </row>
    <row r="441" spans="1:1" x14ac:dyDescent="0.3">
      <c r="A441" s="520"/>
    </row>
    <row r="442" spans="1:1" x14ac:dyDescent="0.3">
      <c r="A442" s="520"/>
    </row>
    <row r="443" spans="1:1" x14ac:dyDescent="0.3">
      <c r="A443" s="520"/>
    </row>
    <row r="444" spans="1:1" x14ac:dyDescent="0.3">
      <c r="A444" s="520"/>
    </row>
    <row r="445" spans="1:1" x14ac:dyDescent="0.3">
      <c r="A445" s="520"/>
    </row>
    <row r="446" spans="1:1" x14ac:dyDescent="0.3">
      <c r="A446" s="520"/>
    </row>
    <row r="447" spans="1:1" x14ac:dyDescent="0.3">
      <c r="A447" s="520"/>
    </row>
    <row r="448" spans="1:1" x14ac:dyDescent="0.3">
      <c r="A448" s="520"/>
    </row>
    <row r="449" spans="1:1" x14ac:dyDescent="0.3">
      <c r="A449" s="520"/>
    </row>
    <row r="450" spans="1:1" x14ac:dyDescent="0.3">
      <c r="A450" s="521"/>
    </row>
    <row r="452" spans="1:1" x14ac:dyDescent="0.3">
      <c r="A452" s="519"/>
    </row>
    <row r="453" spans="1:1" x14ac:dyDescent="0.3">
      <c r="A453" s="520"/>
    </row>
    <row r="454" spans="1:1" x14ac:dyDescent="0.3">
      <c r="A454" s="520"/>
    </row>
    <row r="455" spans="1:1" x14ac:dyDescent="0.3">
      <c r="A455" s="520"/>
    </row>
    <row r="456" spans="1:1" x14ac:dyDescent="0.3">
      <c r="A456" s="520"/>
    </row>
    <row r="457" spans="1:1" x14ac:dyDescent="0.3">
      <c r="A457" s="520"/>
    </row>
    <row r="458" spans="1:1" x14ac:dyDescent="0.3">
      <c r="A458" s="520"/>
    </row>
    <row r="459" spans="1:1" x14ac:dyDescent="0.3">
      <c r="A459" s="520"/>
    </row>
    <row r="460" spans="1:1" x14ac:dyDescent="0.3">
      <c r="A460" s="520"/>
    </row>
    <row r="461" spans="1:1" x14ac:dyDescent="0.3">
      <c r="A461" s="520"/>
    </row>
    <row r="462" spans="1:1" x14ac:dyDescent="0.3">
      <c r="A462" s="520"/>
    </row>
    <row r="463" spans="1:1" x14ac:dyDescent="0.3">
      <c r="A463" s="520"/>
    </row>
    <row r="464" spans="1:1" x14ac:dyDescent="0.3">
      <c r="A464" s="520"/>
    </row>
    <row r="465" spans="1:1" x14ac:dyDescent="0.3">
      <c r="A465" s="520"/>
    </row>
    <row r="466" spans="1:1" x14ac:dyDescent="0.3">
      <c r="A466" s="520"/>
    </row>
    <row r="467" spans="1:1" x14ac:dyDescent="0.3">
      <c r="A467" s="520"/>
    </row>
    <row r="468" spans="1:1" x14ac:dyDescent="0.3">
      <c r="A468" s="520"/>
    </row>
    <row r="469" spans="1:1" x14ac:dyDescent="0.3">
      <c r="A469" s="520"/>
    </row>
    <row r="470" spans="1:1" x14ac:dyDescent="0.3">
      <c r="A470" s="520"/>
    </row>
    <row r="471" spans="1:1" x14ac:dyDescent="0.3">
      <c r="A471" s="520"/>
    </row>
    <row r="472" spans="1:1" x14ac:dyDescent="0.3">
      <c r="A472" s="520"/>
    </row>
    <row r="473" spans="1:1" x14ac:dyDescent="0.3">
      <c r="A473" s="520"/>
    </row>
    <row r="474" spans="1:1" x14ac:dyDescent="0.3">
      <c r="A474" s="520"/>
    </row>
    <row r="475" spans="1:1" x14ac:dyDescent="0.3">
      <c r="A475" s="520"/>
    </row>
    <row r="476" spans="1:1" x14ac:dyDescent="0.3">
      <c r="A476" s="520"/>
    </row>
    <row r="477" spans="1:1" x14ac:dyDescent="0.3">
      <c r="A477" s="520"/>
    </row>
    <row r="478" spans="1:1" x14ac:dyDescent="0.3">
      <c r="A478" s="520"/>
    </row>
    <row r="479" spans="1:1" x14ac:dyDescent="0.3">
      <c r="A479" s="520"/>
    </row>
    <row r="480" spans="1:1" x14ac:dyDescent="0.3">
      <c r="A480" s="520"/>
    </row>
    <row r="481" spans="1:1" x14ac:dyDescent="0.3">
      <c r="A481" s="520"/>
    </row>
    <row r="482" spans="1:1" x14ac:dyDescent="0.3">
      <c r="A482" s="520"/>
    </row>
    <row r="483" spans="1:1" x14ac:dyDescent="0.3">
      <c r="A483" s="520"/>
    </row>
    <row r="484" spans="1:1" x14ac:dyDescent="0.3">
      <c r="A484" s="520"/>
    </row>
    <row r="485" spans="1:1" x14ac:dyDescent="0.3">
      <c r="A485" s="520"/>
    </row>
    <row r="486" spans="1:1" x14ac:dyDescent="0.3">
      <c r="A486" s="520"/>
    </row>
    <row r="487" spans="1:1" x14ac:dyDescent="0.3">
      <c r="A487" s="520"/>
    </row>
    <row r="488" spans="1:1" x14ac:dyDescent="0.3">
      <c r="A488" s="520"/>
    </row>
    <row r="489" spans="1:1" x14ac:dyDescent="0.3">
      <c r="A489" s="520"/>
    </row>
    <row r="490" spans="1:1" x14ac:dyDescent="0.3">
      <c r="A490" s="520"/>
    </row>
    <row r="491" spans="1:1" x14ac:dyDescent="0.3">
      <c r="A491" s="520"/>
    </row>
    <row r="492" spans="1:1" x14ac:dyDescent="0.3">
      <c r="A492" s="520"/>
    </row>
    <row r="493" spans="1:1" x14ac:dyDescent="0.3">
      <c r="A493" s="520"/>
    </row>
    <row r="494" spans="1:1" x14ac:dyDescent="0.3">
      <c r="A494" s="520"/>
    </row>
    <row r="495" spans="1:1" x14ac:dyDescent="0.3">
      <c r="A495" s="520"/>
    </row>
    <row r="496" spans="1:1" x14ac:dyDescent="0.3">
      <c r="A496" s="520"/>
    </row>
    <row r="497" spans="1:1" x14ac:dyDescent="0.3">
      <c r="A497" s="520"/>
    </row>
    <row r="498" spans="1:1" x14ac:dyDescent="0.3">
      <c r="A498" s="520"/>
    </row>
    <row r="499" spans="1:1" x14ac:dyDescent="0.3">
      <c r="A499" s="520"/>
    </row>
    <row r="500" spans="1:1" x14ac:dyDescent="0.3">
      <c r="A500" s="521"/>
    </row>
    <row r="502" spans="1:1" x14ac:dyDescent="0.3">
      <c r="A502" s="519"/>
    </row>
    <row r="503" spans="1:1" x14ac:dyDescent="0.3">
      <c r="A503" s="520"/>
    </row>
    <row r="504" spans="1:1" x14ac:dyDescent="0.3">
      <c r="A504" s="520"/>
    </row>
    <row r="505" spans="1:1" x14ac:dyDescent="0.3">
      <c r="A505" s="520"/>
    </row>
    <row r="506" spans="1:1" x14ac:dyDescent="0.3">
      <c r="A506" s="520"/>
    </row>
    <row r="507" spans="1:1" x14ac:dyDescent="0.3">
      <c r="A507" s="520"/>
    </row>
    <row r="508" spans="1:1" x14ac:dyDescent="0.3">
      <c r="A508" s="520"/>
    </row>
    <row r="509" spans="1:1" x14ac:dyDescent="0.3">
      <c r="A509" s="520"/>
    </row>
    <row r="510" spans="1:1" x14ac:dyDescent="0.3">
      <c r="A510" s="520"/>
    </row>
    <row r="511" spans="1:1" x14ac:dyDescent="0.3">
      <c r="A511" s="520"/>
    </row>
    <row r="512" spans="1:1" x14ac:dyDescent="0.3">
      <c r="A512" s="520"/>
    </row>
    <row r="513" spans="1:1" x14ac:dyDescent="0.3">
      <c r="A513" s="520"/>
    </row>
    <row r="514" spans="1:1" x14ac:dyDescent="0.3">
      <c r="A514" s="520"/>
    </row>
    <row r="515" spans="1:1" x14ac:dyDescent="0.3">
      <c r="A515" s="520"/>
    </row>
    <row r="516" spans="1:1" x14ac:dyDescent="0.3">
      <c r="A516" s="520"/>
    </row>
    <row r="517" spans="1:1" x14ac:dyDescent="0.3">
      <c r="A517" s="520"/>
    </row>
    <row r="518" spans="1:1" x14ac:dyDescent="0.3">
      <c r="A518" s="520"/>
    </row>
    <row r="519" spans="1:1" x14ac:dyDescent="0.3">
      <c r="A519" s="520"/>
    </row>
    <row r="520" spans="1:1" x14ac:dyDescent="0.3">
      <c r="A520" s="520"/>
    </row>
    <row r="521" spans="1:1" x14ac:dyDescent="0.3">
      <c r="A521" s="520"/>
    </row>
    <row r="522" spans="1:1" x14ac:dyDescent="0.3">
      <c r="A522" s="520"/>
    </row>
    <row r="523" spans="1:1" x14ac:dyDescent="0.3">
      <c r="A523" s="520"/>
    </row>
    <row r="524" spans="1:1" x14ac:dyDescent="0.3">
      <c r="A524" s="520"/>
    </row>
    <row r="525" spans="1:1" x14ac:dyDescent="0.3">
      <c r="A525" s="520"/>
    </row>
    <row r="526" spans="1:1" x14ac:dyDescent="0.3">
      <c r="A526" s="520"/>
    </row>
    <row r="527" spans="1:1" x14ac:dyDescent="0.3">
      <c r="A527" s="520"/>
    </row>
    <row r="528" spans="1:1" x14ac:dyDescent="0.3">
      <c r="A528" s="520"/>
    </row>
    <row r="529" spans="1:1" x14ac:dyDescent="0.3">
      <c r="A529" s="520"/>
    </row>
    <row r="530" spans="1:1" x14ac:dyDescent="0.3">
      <c r="A530" s="520"/>
    </row>
    <row r="531" spans="1:1" x14ac:dyDescent="0.3">
      <c r="A531" s="520"/>
    </row>
    <row r="532" spans="1:1" x14ac:dyDescent="0.3">
      <c r="A532" s="520"/>
    </row>
    <row r="533" spans="1:1" x14ac:dyDescent="0.3">
      <c r="A533" s="520"/>
    </row>
    <row r="534" spans="1:1" x14ac:dyDescent="0.3">
      <c r="A534" s="520"/>
    </row>
    <row r="535" spans="1:1" x14ac:dyDescent="0.3">
      <c r="A535" s="520"/>
    </row>
    <row r="536" spans="1:1" x14ac:dyDescent="0.3">
      <c r="A536" s="520"/>
    </row>
    <row r="537" spans="1:1" x14ac:dyDescent="0.3">
      <c r="A537" s="520"/>
    </row>
    <row r="538" spans="1:1" x14ac:dyDescent="0.3">
      <c r="A538" s="520"/>
    </row>
    <row r="539" spans="1:1" x14ac:dyDescent="0.3">
      <c r="A539" s="520"/>
    </row>
    <row r="540" spans="1:1" x14ac:dyDescent="0.3">
      <c r="A540" s="520"/>
    </row>
    <row r="541" spans="1:1" x14ac:dyDescent="0.3">
      <c r="A541" s="520"/>
    </row>
    <row r="542" spans="1:1" x14ac:dyDescent="0.3">
      <c r="A542" s="520"/>
    </row>
    <row r="543" spans="1:1" x14ac:dyDescent="0.3">
      <c r="A543" s="520"/>
    </row>
    <row r="544" spans="1:1" x14ac:dyDescent="0.3">
      <c r="A544" s="520"/>
    </row>
    <row r="545" spans="1:1" x14ac:dyDescent="0.3">
      <c r="A545" s="520"/>
    </row>
    <row r="546" spans="1:1" x14ac:dyDescent="0.3">
      <c r="A546" s="520"/>
    </row>
    <row r="547" spans="1:1" x14ac:dyDescent="0.3">
      <c r="A547" s="520"/>
    </row>
    <row r="548" spans="1:1" x14ac:dyDescent="0.3">
      <c r="A548" s="520"/>
    </row>
    <row r="549" spans="1:1" x14ac:dyDescent="0.3">
      <c r="A549" s="520"/>
    </row>
    <row r="550" spans="1:1" x14ac:dyDescent="0.3">
      <c r="A550" s="521"/>
    </row>
    <row r="552" spans="1:1" x14ac:dyDescent="0.3">
      <c r="A552" s="519"/>
    </row>
    <row r="553" spans="1:1" x14ac:dyDescent="0.3">
      <c r="A553" s="520"/>
    </row>
    <row r="554" spans="1:1" x14ac:dyDescent="0.3">
      <c r="A554" s="520"/>
    </row>
    <row r="555" spans="1:1" x14ac:dyDescent="0.3">
      <c r="A555" s="520"/>
    </row>
    <row r="556" spans="1:1" x14ac:dyDescent="0.3">
      <c r="A556" s="520"/>
    </row>
    <row r="557" spans="1:1" x14ac:dyDescent="0.3">
      <c r="A557" s="520"/>
    </row>
    <row r="558" spans="1:1" x14ac:dyDescent="0.3">
      <c r="A558" s="520"/>
    </row>
    <row r="559" spans="1:1" x14ac:dyDescent="0.3">
      <c r="A559" s="520"/>
    </row>
    <row r="560" spans="1:1" x14ac:dyDescent="0.3">
      <c r="A560" s="520"/>
    </row>
    <row r="561" spans="1:1" x14ac:dyDescent="0.3">
      <c r="A561" s="520"/>
    </row>
    <row r="562" spans="1:1" x14ac:dyDescent="0.3">
      <c r="A562" s="520"/>
    </row>
    <row r="563" spans="1:1" x14ac:dyDescent="0.3">
      <c r="A563" s="520"/>
    </row>
    <row r="564" spans="1:1" x14ac:dyDescent="0.3">
      <c r="A564" s="520"/>
    </row>
    <row r="565" spans="1:1" x14ac:dyDescent="0.3">
      <c r="A565" s="520"/>
    </row>
    <row r="566" spans="1:1" x14ac:dyDescent="0.3">
      <c r="A566" s="520"/>
    </row>
    <row r="567" spans="1:1" x14ac:dyDescent="0.3">
      <c r="A567" s="520"/>
    </row>
    <row r="568" spans="1:1" x14ac:dyDescent="0.3">
      <c r="A568" s="520"/>
    </row>
    <row r="569" spans="1:1" x14ac:dyDescent="0.3">
      <c r="A569" s="520"/>
    </row>
    <row r="570" spans="1:1" x14ac:dyDescent="0.3">
      <c r="A570" s="520"/>
    </row>
    <row r="571" spans="1:1" x14ac:dyDescent="0.3">
      <c r="A571" s="520"/>
    </row>
    <row r="572" spans="1:1" x14ac:dyDescent="0.3">
      <c r="A572" s="520"/>
    </row>
    <row r="573" spans="1:1" x14ac:dyDescent="0.3">
      <c r="A573" s="520"/>
    </row>
    <row r="574" spans="1:1" x14ac:dyDescent="0.3">
      <c r="A574" s="520"/>
    </row>
    <row r="575" spans="1:1" x14ac:dyDescent="0.3">
      <c r="A575" s="520"/>
    </row>
    <row r="576" spans="1:1" x14ac:dyDescent="0.3">
      <c r="A576" s="520"/>
    </row>
    <row r="577" spans="1:1" x14ac:dyDescent="0.3">
      <c r="A577" s="520"/>
    </row>
    <row r="578" spans="1:1" x14ac:dyDescent="0.3">
      <c r="A578" s="520"/>
    </row>
    <row r="579" spans="1:1" x14ac:dyDescent="0.3">
      <c r="A579" s="520"/>
    </row>
    <row r="580" spans="1:1" x14ac:dyDescent="0.3">
      <c r="A580" s="520"/>
    </row>
    <row r="581" spans="1:1" x14ac:dyDescent="0.3">
      <c r="A581" s="520"/>
    </row>
    <row r="582" spans="1:1" x14ac:dyDescent="0.3">
      <c r="A582" s="520"/>
    </row>
    <row r="583" spans="1:1" x14ac:dyDescent="0.3">
      <c r="A583" s="520"/>
    </row>
    <row r="584" spans="1:1" x14ac:dyDescent="0.3">
      <c r="A584" s="520"/>
    </row>
    <row r="585" spans="1:1" x14ac:dyDescent="0.3">
      <c r="A585" s="520"/>
    </row>
    <row r="586" spans="1:1" x14ac:dyDescent="0.3">
      <c r="A586" s="520"/>
    </row>
    <row r="587" spans="1:1" x14ac:dyDescent="0.3">
      <c r="A587" s="520"/>
    </row>
    <row r="588" spans="1:1" x14ac:dyDescent="0.3">
      <c r="A588" s="520"/>
    </row>
    <row r="589" spans="1:1" x14ac:dyDescent="0.3">
      <c r="A589" s="520"/>
    </row>
    <row r="590" spans="1:1" x14ac:dyDescent="0.3">
      <c r="A590" s="520"/>
    </row>
    <row r="591" spans="1:1" x14ac:dyDescent="0.3">
      <c r="A591" s="520"/>
    </row>
    <row r="592" spans="1:1" x14ac:dyDescent="0.3">
      <c r="A592" s="520"/>
    </row>
    <row r="593" spans="1:1" x14ac:dyDescent="0.3">
      <c r="A593" s="520"/>
    </row>
    <row r="594" spans="1:1" x14ac:dyDescent="0.3">
      <c r="A594" s="520"/>
    </row>
    <row r="595" spans="1:1" x14ac:dyDescent="0.3">
      <c r="A595" s="520"/>
    </row>
    <row r="596" spans="1:1" x14ac:dyDescent="0.3">
      <c r="A596" s="520"/>
    </row>
    <row r="597" spans="1:1" x14ac:dyDescent="0.3">
      <c r="A597" s="520"/>
    </row>
    <row r="598" spans="1:1" x14ac:dyDescent="0.3">
      <c r="A598" s="520"/>
    </row>
    <row r="599" spans="1:1" x14ac:dyDescent="0.3">
      <c r="A599" s="520"/>
    </row>
    <row r="600" spans="1:1" x14ac:dyDescent="0.3">
      <c r="A600" s="521"/>
    </row>
    <row r="602" spans="1:1" x14ac:dyDescent="0.3">
      <c r="A602" s="519"/>
    </row>
    <row r="603" spans="1:1" x14ac:dyDescent="0.3">
      <c r="A603" s="520"/>
    </row>
    <row r="604" spans="1:1" x14ac:dyDescent="0.3">
      <c r="A604" s="520"/>
    </row>
    <row r="605" spans="1:1" x14ac:dyDescent="0.3">
      <c r="A605" s="520"/>
    </row>
    <row r="606" spans="1:1" x14ac:dyDescent="0.3">
      <c r="A606" s="520"/>
    </row>
    <row r="607" spans="1:1" x14ac:dyDescent="0.3">
      <c r="A607" s="520"/>
    </row>
    <row r="608" spans="1:1" x14ac:dyDescent="0.3">
      <c r="A608" s="520"/>
    </row>
    <row r="609" spans="1:1" x14ac:dyDescent="0.3">
      <c r="A609" s="520"/>
    </row>
    <row r="610" spans="1:1" x14ac:dyDescent="0.3">
      <c r="A610" s="520"/>
    </row>
    <row r="611" spans="1:1" x14ac:dyDescent="0.3">
      <c r="A611" s="520"/>
    </row>
    <row r="612" spans="1:1" x14ac:dyDescent="0.3">
      <c r="A612" s="520"/>
    </row>
    <row r="613" spans="1:1" x14ac:dyDescent="0.3">
      <c r="A613" s="520"/>
    </row>
    <row r="614" spans="1:1" x14ac:dyDescent="0.3">
      <c r="A614" s="520"/>
    </row>
    <row r="615" spans="1:1" x14ac:dyDescent="0.3">
      <c r="A615" s="520"/>
    </row>
    <row r="616" spans="1:1" x14ac:dyDescent="0.3">
      <c r="A616" s="520"/>
    </row>
    <row r="617" spans="1:1" x14ac:dyDescent="0.3">
      <c r="A617" s="520"/>
    </row>
    <row r="618" spans="1:1" x14ac:dyDescent="0.3">
      <c r="A618" s="520"/>
    </row>
    <row r="619" spans="1:1" x14ac:dyDescent="0.3">
      <c r="A619" s="520"/>
    </row>
    <row r="620" spans="1:1" x14ac:dyDescent="0.3">
      <c r="A620" s="520"/>
    </row>
    <row r="621" spans="1:1" x14ac:dyDescent="0.3">
      <c r="A621" s="520"/>
    </row>
    <row r="622" spans="1:1" x14ac:dyDescent="0.3">
      <c r="A622" s="520"/>
    </row>
    <row r="623" spans="1:1" x14ac:dyDescent="0.3">
      <c r="A623" s="520"/>
    </row>
    <row r="624" spans="1:1" x14ac:dyDescent="0.3">
      <c r="A624" s="520"/>
    </row>
    <row r="625" spans="1:1" x14ac:dyDescent="0.3">
      <c r="A625" s="520"/>
    </row>
    <row r="626" spans="1:1" x14ac:dyDescent="0.3">
      <c r="A626" s="520"/>
    </row>
    <row r="627" spans="1:1" x14ac:dyDescent="0.3">
      <c r="A627" s="520"/>
    </row>
    <row r="628" spans="1:1" x14ac:dyDescent="0.3">
      <c r="A628" s="520"/>
    </row>
    <row r="629" spans="1:1" x14ac:dyDescent="0.3">
      <c r="A629" s="520"/>
    </row>
    <row r="630" spans="1:1" x14ac:dyDescent="0.3">
      <c r="A630" s="520"/>
    </row>
    <row r="631" spans="1:1" x14ac:dyDescent="0.3">
      <c r="A631" s="520"/>
    </row>
    <row r="632" spans="1:1" x14ac:dyDescent="0.3">
      <c r="A632" s="520"/>
    </row>
    <row r="633" spans="1:1" x14ac:dyDescent="0.3">
      <c r="A633" s="520"/>
    </row>
    <row r="634" spans="1:1" x14ac:dyDescent="0.3">
      <c r="A634" s="520"/>
    </row>
    <row r="635" spans="1:1" x14ac:dyDescent="0.3">
      <c r="A635" s="520"/>
    </row>
    <row r="636" spans="1:1" x14ac:dyDescent="0.3">
      <c r="A636" s="520"/>
    </row>
    <row r="637" spans="1:1" x14ac:dyDescent="0.3">
      <c r="A637" s="520"/>
    </row>
    <row r="638" spans="1:1" x14ac:dyDescent="0.3">
      <c r="A638" s="520"/>
    </row>
    <row r="639" spans="1:1" x14ac:dyDescent="0.3">
      <c r="A639" s="520"/>
    </row>
    <row r="640" spans="1:1" x14ac:dyDescent="0.3">
      <c r="A640" s="520"/>
    </row>
    <row r="641" spans="1:1" x14ac:dyDescent="0.3">
      <c r="A641" s="520"/>
    </row>
    <row r="642" spans="1:1" x14ac:dyDescent="0.3">
      <c r="A642" s="520"/>
    </row>
    <row r="643" spans="1:1" x14ac:dyDescent="0.3">
      <c r="A643" s="520"/>
    </row>
    <row r="644" spans="1:1" x14ac:dyDescent="0.3">
      <c r="A644" s="520"/>
    </row>
    <row r="645" spans="1:1" x14ac:dyDescent="0.3">
      <c r="A645" s="520"/>
    </row>
    <row r="646" spans="1:1" x14ac:dyDescent="0.3">
      <c r="A646" s="520"/>
    </row>
    <row r="647" spans="1:1" x14ac:dyDescent="0.3">
      <c r="A647" s="520"/>
    </row>
    <row r="648" spans="1:1" x14ac:dyDescent="0.3">
      <c r="A648" s="520"/>
    </row>
    <row r="649" spans="1:1" x14ac:dyDescent="0.3">
      <c r="A649" s="520"/>
    </row>
    <row r="650" spans="1:1" x14ac:dyDescent="0.3">
      <c r="A650" s="521"/>
    </row>
    <row r="652" spans="1:1" x14ac:dyDescent="0.3">
      <c r="A652" s="519"/>
    </row>
    <row r="653" spans="1:1" x14ac:dyDescent="0.3">
      <c r="A653" s="520"/>
    </row>
    <row r="654" spans="1:1" x14ac:dyDescent="0.3">
      <c r="A654" s="520"/>
    </row>
    <row r="655" spans="1:1" x14ac:dyDescent="0.3">
      <c r="A655" s="520"/>
    </row>
    <row r="656" spans="1:1" x14ac:dyDescent="0.3">
      <c r="A656" s="520"/>
    </row>
    <row r="657" spans="1:1" x14ac:dyDescent="0.3">
      <c r="A657" s="520"/>
    </row>
    <row r="658" spans="1:1" x14ac:dyDescent="0.3">
      <c r="A658" s="520"/>
    </row>
    <row r="659" spans="1:1" x14ac:dyDescent="0.3">
      <c r="A659" s="520"/>
    </row>
    <row r="660" spans="1:1" x14ac:dyDescent="0.3">
      <c r="A660" s="520"/>
    </row>
    <row r="661" spans="1:1" x14ac:dyDescent="0.3">
      <c r="A661" s="520"/>
    </row>
    <row r="662" spans="1:1" x14ac:dyDescent="0.3">
      <c r="A662" s="520"/>
    </row>
    <row r="663" spans="1:1" x14ac:dyDescent="0.3">
      <c r="A663" s="520"/>
    </row>
    <row r="664" spans="1:1" x14ac:dyDescent="0.3">
      <c r="A664" s="520"/>
    </row>
    <row r="665" spans="1:1" x14ac:dyDescent="0.3">
      <c r="A665" s="520"/>
    </row>
    <row r="666" spans="1:1" x14ac:dyDescent="0.3">
      <c r="A666" s="520"/>
    </row>
    <row r="667" spans="1:1" x14ac:dyDescent="0.3">
      <c r="A667" s="520"/>
    </row>
    <row r="668" spans="1:1" x14ac:dyDescent="0.3">
      <c r="A668" s="520"/>
    </row>
    <row r="669" spans="1:1" x14ac:dyDescent="0.3">
      <c r="A669" s="520"/>
    </row>
    <row r="670" spans="1:1" x14ac:dyDescent="0.3">
      <c r="A670" s="520"/>
    </row>
    <row r="671" spans="1:1" x14ac:dyDescent="0.3">
      <c r="A671" s="520"/>
    </row>
    <row r="672" spans="1:1" x14ac:dyDescent="0.3">
      <c r="A672" s="520"/>
    </row>
    <row r="673" spans="1:1" x14ac:dyDescent="0.3">
      <c r="A673" s="520"/>
    </row>
    <row r="674" spans="1:1" x14ac:dyDescent="0.3">
      <c r="A674" s="520"/>
    </row>
    <row r="675" spans="1:1" x14ac:dyDescent="0.3">
      <c r="A675" s="520"/>
    </row>
    <row r="676" spans="1:1" x14ac:dyDescent="0.3">
      <c r="A676" s="520"/>
    </row>
    <row r="677" spans="1:1" x14ac:dyDescent="0.3">
      <c r="A677" s="520"/>
    </row>
    <row r="678" spans="1:1" x14ac:dyDescent="0.3">
      <c r="A678" s="520"/>
    </row>
    <row r="679" spans="1:1" x14ac:dyDescent="0.3">
      <c r="A679" s="520"/>
    </row>
    <row r="680" spans="1:1" x14ac:dyDescent="0.3">
      <c r="A680" s="520"/>
    </row>
    <row r="681" spans="1:1" x14ac:dyDescent="0.3">
      <c r="A681" s="520"/>
    </row>
    <row r="682" spans="1:1" x14ac:dyDescent="0.3">
      <c r="A682" s="520"/>
    </row>
    <row r="683" spans="1:1" x14ac:dyDescent="0.3">
      <c r="A683" s="520"/>
    </row>
    <row r="684" spans="1:1" x14ac:dyDescent="0.3">
      <c r="A684" s="520"/>
    </row>
    <row r="685" spans="1:1" x14ac:dyDescent="0.3">
      <c r="A685" s="520"/>
    </row>
    <row r="686" spans="1:1" x14ac:dyDescent="0.3">
      <c r="A686" s="520"/>
    </row>
    <row r="687" spans="1:1" x14ac:dyDescent="0.3">
      <c r="A687" s="520"/>
    </row>
    <row r="688" spans="1:1" x14ac:dyDescent="0.3">
      <c r="A688" s="520"/>
    </row>
    <row r="689" spans="1:1" x14ac:dyDescent="0.3">
      <c r="A689" s="520"/>
    </row>
    <row r="690" spans="1:1" x14ac:dyDescent="0.3">
      <c r="A690" s="520"/>
    </row>
    <row r="691" spans="1:1" x14ac:dyDescent="0.3">
      <c r="A691" s="520"/>
    </row>
    <row r="692" spans="1:1" x14ac:dyDescent="0.3">
      <c r="A692" s="520"/>
    </row>
    <row r="693" spans="1:1" x14ac:dyDescent="0.3">
      <c r="A693" s="520"/>
    </row>
    <row r="694" spans="1:1" x14ac:dyDescent="0.3">
      <c r="A694" s="520"/>
    </row>
    <row r="695" spans="1:1" x14ac:dyDescent="0.3">
      <c r="A695" s="520"/>
    </row>
    <row r="696" spans="1:1" x14ac:dyDescent="0.3">
      <c r="A696" s="520"/>
    </row>
    <row r="697" spans="1:1" x14ac:dyDescent="0.3">
      <c r="A697" s="520"/>
    </row>
    <row r="698" spans="1:1" x14ac:dyDescent="0.3">
      <c r="A698" s="520"/>
    </row>
    <row r="699" spans="1:1" x14ac:dyDescent="0.3">
      <c r="A699" s="520"/>
    </row>
    <row r="700" spans="1:1" x14ac:dyDescent="0.3">
      <c r="A700" s="521"/>
    </row>
    <row r="702" spans="1:1" x14ac:dyDescent="0.3">
      <c r="A702" s="519"/>
    </row>
    <row r="703" spans="1:1" x14ac:dyDescent="0.3">
      <c r="A703" s="520"/>
    </row>
    <row r="704" spans="1:1" x14ac:dyDescent="0.3">
      <c r="A704" s="520"/>
    </row>
    <row r="705" spans="1:1" x14ac:dyDescent="0.3">
      <c r="A705" s="520"/>
    </row>
    <row r="706" spans="1:1" x14ac:dyDescent="0.3">
      <c r="A706" s="520"/>
    </row>
    <row r="707" spans="1:1" x14ac:dyDescent="0.3">
      <c r="A707" s="520"/>
    </row>
    <row r="708" spans="1:1" x14ac:dyDescent="0.3">
      <c r="A708" s="520"/>
    </row>
    <row r="709" spans="1:1" x14ac:dyDescent="0.3">
      <c r="A709" s="520"/>
    </row>
    <row r="710" spans="1:1" x14ac:dyDescent="0.3">
      <c r="A710" s="520"/>
    </row>
    <row r="711" spans="1:1" x14ac:dyDescent="0.3">
      <c r="A711" s="520"/>
    </row>
    <row r="712" spans="1:1" x14ac:dyDescent="0.3">
      <c r="A712" s="520"/>
    </row>
    <row r="713" spans="1:1" x14ac:dyDescent="0.3">
      <c r="A713" s="520"/>
    </row>
    <row r="714" spans="1:1" x14ac:dyDescent="0.3">
      <c r="A714" s="520"/>
    </row>
    <row r="715" spans="1:1" x14ac:dyDescent="0.3">
      <c r="A715" s="520"/>
    </row>
    <row r="716" spans="1:1" x14ac:dyDescent="0.3">
      <c r="A716" s="520"/>
    </row>
    <row r="717" spans="1:1" x14ac:dyDescent="0.3">
      <c r="A717" s="520"/>
    </row>
    <row r="718" spans="1:1" x14ac:dyDescent="0.3">
      <c r="A718" s="520"/>
    </row>
    <row r="719" spans="1:1" x14ac:dyDescent="0.3">
      <c r="A719" s="520"/>
    </row>
    <row r="720" spans="1:1" x14ac:dyDescent="0.3">
      <c r="A720" s="520"/>
    </row>
    <row r="721" spans="1:1" x14ac:dyDescent="0.3">
      <c r="A721" s="520"/>
    </row>
    <row r="722" spans="1:1" x14ac:dyDescent="0.3">
      <c r="A722" s="520"/>
    </row>
    <row r="723" spans="1:1" x14ac:dyDescent="0.3">
      <c r="A723" s="520"/>
    </row>
    <row r="724" spans="1:1" x14ac:dyDescent="0.3">
      <c r="A724" s="520"/>
    </row>
    <row r="725" spans="1:1" x14ac:dyDescent="0.3">
      <c r="A725" s="520"/>
    </row>
    <row r="726" spans="1:1" x14ac:dyDescent="0.3">
      <c r="A726" s="520"/>
    </row>
    <row r="727" spans="1:1" x14ac:dyDescent="0.3">
      <c r="A727" s="520"/>
    </row>
    <row r="728" spans="1:1" x14ac:dyDescent="0.3">
      <c r="A728" s="520"/>
    </row>
    <row r="729" spans="1:1" x14ac:dyDescent="0.3">
      <c r="A729" s="520"/>
    </row>
    <row r="730" spans="1:1" x14ac:dyDescent="0.3">
      <c r="A730" s="520"/>
    </row>
    <row r="731" spans="1:1" x14ac:dyDescent="0.3">
      <c r="A731" s="520"/>
    </row>
    <row r="732" spans="1:1" x14ac:dyDescent="0.3">
      <c r="A732" s="520"/>
    </row>
    <row r="733" spans="1:1" x14ac:dyDescent="0.3">
      <c r="A733" s="520"/>
    </row>
    <row r="734" spans="1:1" x14ac:dyDescent="0.3">
      <c r="A734" s="520"/>
    </row>
    <row r="735" spans="1:1" x14ac:dyDescent="0.3">
      <c r="A735" s="520"/>
    </row>
    <row r="736" spans="1:1" x14ac:dyDescent="0.3">
      <c r="A736" s="520"/>
    </row>
    <row r="737" spans="1:1" x14ac:dyDescent="0.3">
      <c r="A737" s="520"/>
    </row>
    <row r="738" spans="1:1" x14ac:dyDescent="0.3">
      <c r="A738" s="520"/>
    </row>
    <row r="739" spans="1:1" x14ac:dyDescent="0.3">
      <c r="A739" s="520"/>
    </row>
    <row r="740" spans="1:1" x14ac:dyDescent="0.3">
      <c r="A740" s="520"/>
    </row>
    <row r="741" spans="1:1" x14ac:dyDescent="0.3">
      <c r="A741" s="520"/>
    </row>
    <row r="742" spans="1:1" x14ac:dyDescent="0.3">
      <c r="A742" s="520"/>
    </row>
    <row r="743" spans="1:1" x14ac:dyDescent="0.3">
      <c r="A743" s="520"/>
    </row>
    <row r="744" spans="1:1" x14ac:dyDescent="0.3">
      <c r="A744" s="520"/>
    </row>
    <row r="745" spans="1:1" x14ac:dyDescent="0.3">
      <c r="A745" s="520"/>
    </row>
    <row r="746" spans="1:1" x14ac:dyDescent="0.3">
      <c r="A746" s="520"/>
    </row>
    <row r="747" spans="1:1" x14ac:dyDescent="0.3">
      <c r="A747" s="520"/>
    </row>
    <row r="748" spans="1:1" x14ac:dyDescent="0.3">
      <c r="A748" s="520"/>
    </row>
    <row r="749" spans="1:1" x14ac:dyDescent="0.3">
      <c r="A749" s="520"/>
    </row>
    <row r="750" spans="1:1" x14ac:dyDescent="0.3">
      <c r="A750" s="521"/>
    </row>
    <row r="752" spans="1:1" x14ac:dyDescent="0.3">
      <c r="A752" s="519"/>
    </row>
    <row r="753" spans="1:1" x14ac:dyDescent="0.3">
      <c r="A753" s="520"/>
    </row>
    <row r="754" spans="1:1" x14ac:dyDescent="0.3">
      <c r="A754" s="520"/>
    </row>
    <row r="755" spans="1:1" x14ac:dyDescent="0.3">
      <c r="A755" s="520"/>
    </row>
    <row r="756" spans="1:1" x14ac:dyDescent="0.3">
      <c r="A756" s="520"/>
    </row>
    <row r="757" spans="1:1" x14ac:dyDescent="0.3">
      <c r="A757" s="520"/>
    </row>
    <row r="758" spans="1:1" x14ac:dyDescent="0.3">
      <c r="A758" s="520"/>
    </row>
    <row r="759" spans="1:1" x14ac:dyDescent="0.3">
      <c r="A759" s="520"/>
    </row>
    <row r="760" spans="1:1" x14ac:dyDescent="0.3">
      <c r="A760" s="520"/>
    </row>
    <row r="761" spans="1:1" x14ac:dyDescent="0.3">
      <c r="A761" s="520"/>
    </row>
    <row r="762" spans="1:1" x14ac:dyDescent="0.3">
      <c r="A762" s="520"/>
    </row>
    <row r="763" spans="1:1" x14ac:dyDescent="0.3">
      <c r="A763" s="520"/>
    </row>
    <row r="764" spans="1:1" x14ac:dyDescent="0.3">
      <c r="A764" s="520"/>
    </row>
    <row r="765" spans="1:1" x14ac:dyDescent="0.3">
      <c r="A765" s="520"/>
    </row>
    <row r="766" spans="1:1" x14ac:dyDescent="0.3">
      <c r="A766" s="520"/>
    </row>
    <row r="767" spans="1:1" x14ac:dyDescent="0.3">
      <c r="A767" s="520"/>
    </row>
    <row r="768" spans="1:1" x14ac:dyDescent="0.3">
      <c r="A768" s="520"/>
    </row>
    <row r="769" spans="1:1" x14ac:dyDescent="0.3">
      <c r="A769" s="520"/>
    </row>
    <row r="770" spans="1:1" x14ac:dyDescent="0.3">
      <c r="A770" s="520"/>
    </row>
    <row r="771" spans="1:1" x14ac:dyDescent="0.3">
      <c r="A771" s="520"/>
    </row>
    <row r="772" spans="1:1" x14ac:dyDescent="0.3">
      <c r="A772" s="520"/>
    </row>
    <row r="773" spans="1:1" x14ac:dyDescent="0.3">
      <c r="A773" s="520"/>
    </row>
    <row r="774" spans="1:1" x14ac:dyDescent="0.3">
      <c r="A774" s="520"/>
    </row>
    <row r="775" spans="1:1" x14ac:dyDescent="0.3">
      <c r="A775" s="520"/>
    </row>
    <row r="776" spans="1:1" x14ac:dyDescent="0.3">
      <c r="A776" s="520"/>
    </row>
    <row r="777" spans="1:1" x14ac:dyDescent="0.3">
      <c r="A777" s="520"/>
    </row>
    <row r="778" spans="1:1" x14ac:dyDescent="0.3">
      <c r="A778" s="520"/>
    </row>
    <row r="779" spans="1:1" x14ac:dyDescent="0.3">
      <c r="A779" s="520"/>
    </row>
    <row r="780" spans="1:1" x14ac:dyDescent="0.3">
      <c r="A780" s="520"/>
    </row>
    <row r="781" spans="1:1" x14ac:dyDescent="0.3">
      <c r="A781" s="520"/>
    </row>
    <row r="782" spans="1:1" x14ac:dyDescent="0.3">
      <c r="A782" s="520"/>
    </row>
    <row r="783" spans="1:1" x14ac:dyDescent="0.3">
      <c r="A783" s="520"/>
    </row>
    <row r="784" spans="1:1" x14ac:dyDescent="0.3">
      <c r="A784" s="520"/>
    </row>
    <row r="785" spans="1:1" x14ac:dyDescent="0.3">
      <c r="A785" s="520"/>
    </row>
    <row r="786" spans="1:1" x14ac:dyDescent="0.3">
      <c r="A786" s="520"/>
    </row>
    <row r="787" spans="1:1" x14ac:dyDescent="0.3">
      <c r="A787" s="520"/>
    </row>
    <row r="788" spans="1:1" x14ac:dyDescent="0.3">
      <c r="A788" s="520"/>
    </row>
    <row r="789" spans="1:1" x14ac:dyDescent="0.3">
      <c r="A789" s="520"/>
    </row>
    <row r="790" spans="1:1" x14ac:dyDescent="0.3">
      <c r="A790" s="520"/>
    </row>
    <row r="791" spans="1:1" x14ac:dyDescent="0.3">
      <c r="A791" s="520"/>
    </row>
    <row r="792" spans="1:1" x14ac:dyDescent="0.3">
      <c r="A792" s="520"/>
    </row>
    <row r="793" spans="1:1" x14ac:dyDescent="0.3">
      <c r="A793" s="520"/>
    </row>
    <row r="794" spans="1:1" x14ac:dyDescent="0.3">
      <c r="A794" s="520"/>
    </row>
    <row r="795" spans="1:1" x14ac:dyDescent="0.3">
      <c r="A795" s="520"/>
    </row>
    <row r="796" spans="1:1" x14ac:dyDescent="0.3">
      <c r="A796" s="520"/>
    </row>
    <row r="797" spans="1:1" x14ac:dyDescent="0.3">
      <c r="A797" s="520"/>
    </row>
    <row r="798" spans="1:1" x14ac:dyDescent="0.3">
      <c r="A798" s="520"/>
    </row>
    <row r="799" spans="1:1" x14ac:dyDescent="0.3">
      <c r="A799" s="520"/>
    </row>
    <row r="800" spans="1:1" x14ac:dyDescent="0.3">
      <c r="A800" s="521"/>
    </row>
    <row r="802" spans="1:1" x14ac:dyDescent="0.3">
      <c r="A802" s="519"/>
    </row>
    <row r="803" spans="1:1" x14ac:dyDescent="0.3">
      <c r="A803" s="520"/>
    </row>
    <row r="804" spans="1:1" x14ac:dyDescent="0.3">
      <c r="A804" s="520"/>
    </row>
    <row r="805" spans="1:1" x14ac:dyDescent="0.3">
      <c r="A805" s="520"/>
    </row>
    <row r="806" spans="1:1" x14ac:dyDescent="0.3">
      <c r="A806" s="520"/>
    </row>
    <row r="807" spans="1:1" x14ac:dyDescent="0.3">
      <c r="A807" s="520"/>
    </row>
    <row r="808" spans="1:1" x14ac:dyDescent="0.3">
      <c r="A808" s="520"/>
    </row>
    <row r="809" spans="1:1" x14ac:dyDescent="0.3">
      <c r="A809" s="520"/>
    </row>
    <row r="810" spans="1:1" x14ac:dyDescent="0.3">
      <c r="A810" s="520"/>
    </row>
    <row r="811" spans="1:1" x14ac:dyDescent="0.3">
      <c r="A811" s="520"/>
    </row>
    <row r="812" spans="1:1" x14ac:dyDescent="0.3">
      <c r="A812" s="520"/>
    </row>
    <row r="813" spans="1:1" x14ac:dyDescent="0.3">
      <c r="A813" s="520"/>
    </row>
    <row r="814" spans="1:1" x14ac:dyDescent="0.3">
      <c r="A814" s="520"/>
    </row>
    <row r="815" spans="1:1" x14ac:dyDescent="0.3">
      <c r="A815" s="520"/>
    </row>
    <row r="816" spans="1:1" x14ac:dyDescent="0.3">
      <c r="A816" s="520"/>
    </row>
    <row r="817" spans="1:1" x14ac:dyDescent="0.3">
      <c r="A817" s="520"/>
    </row>
    <row r="818" spans="1:1" x14ac:dyDescent="0.3">
      <c r="A818" s="520"/>
    </row>
    <row r="819" spans="1:1" x14ac:dyDescent="0.3">
      <c r="A819" s="520"/>
    </row>
    <row r="820" spans="1:1" x14ac:dyDescent="0.3">
      <c r="A820" s="520"/>
    </row>
    <row r="821" spans="1:1" x14ac:dyDescent="0.3">
      <c r="A821" s="520"/>
    </row>
    <row r="822" spans="1:1" x14ac:dyDescent="0.3">
      <c r="A822" s="520"/>
    </row>
    <row r="823" spans="1:1" x14ac:dyDescent="0.3">
      <c r="A823" s="520"/>
    </row>
    <row r="824" spans="1:1" x14ac:dyDescent="0.3">
      <c r="A824" s="520"/>
    </row>
    <row r="825" spans="1:1" x14ac:dyDescent="0.3">
      <c r="A825" s="520"/>
    </row>
    <row r="826" spans="1:1" x14ac:dyDescent="0.3">
      <c r="A826" s="520"/>
    </row>
    <row r="827" spans="1:1" x14ac:dyDescent="0.3">
      <c r="A827" s="520"/>
    </row>
    <row r="828" spans="1:1" x14ac:dyDescent="0.3">
      <c r="A828" s="520"/>
    </row>
    <row r="829" spans="1:1" x14ac:dyDescent="0.3">
      <c r="A829" s="520"/>
    </row>
    <row r="830" spans="1:1" x14ac:dyDescent="0.3">
      <c r="A830" s="520"/>
    </row>
    <row r="831" spans="1:1" x14ac:dyDescent="0.3">
      <c r="A831" s="520"/>
    </row>
    <row r="832" spans="1:1" x14ac:dyDescent="0.3">
      <c r="A832" s="520"/>
    </row>
    <row r="833" spans="1:1" x14ac:dyDescent="0.3">
      <c r="A833" s="520"/>
    </row>
    <row r="834" spans="1:1" x14ac:dyDescent="0.3">
      <c r="A834" s="520"/>
    </row>
    <row r="835" spans="1:1" x14ac:dyDescent="0.3">
      <c r="A835" s="520"/>
    </row>
    <row r="836" spans="1:1" x14ac:dyDescent="0.3">
      <c r="A836" s="520"/>
    </row>
    <row r="837" spans="1:1" x14ac:dyDescent="0.3">
      <c r="A837" s="520"/>
    </row>
    <row r="838" spans="1:1" x14ac:dyDescent="0.3">
      <c r="A838" s="520"/>
    </row>
    <row r="839" spans="1:1" x14ac:dyDescent="0.3">
      <c r="A839" s="520"/>
    </row>
    <row r="840" spans="1:1" x14ac:dyDescent="0.3">
      <c r="A840" s="520"/>
    </row>
    <row r="841" spans="1:1" x14ac:dyDescent="0.3">
      <c r="A841" s="520"/>
    </row>
    <row r="842" spans="1:1" x14ac:dyDescent="0.3">
      <c r="A842" s="520"/>
    </row>
    <row r="843" spans="1:1" x14ac:dyDescent="0.3">
      <c r="A843" s="520"/>
    </row>
    <row r="844" spans="1:1" x14ac:dyDescent="0.3">
      <c r="A844" s="520"/>
    </row>
    <row r="845" spans="1:1" x14ac:dyDescent="0.3">
      <c r="A845" s="520"/>
    </row>
    <row r="846" spans="1:1" x14ac:dyDescent="0.3">
      <c r="A846" s="520"/>
    </row>
    <row r="847" spans="1:1" x14ac:dyDescent="0.3">
      <c r="A847" s="520"/>
    </row>
    <row r="848" spans="1:1" x14ac:dyDescent="0.3">
      <c r="A848" s="520"/>
    </row>
    <row r="849" spans="1:1" x14ac:dyDescent="0.3">
      <c r="A849" s="520"/>
    </row>
    <row r="850" spans="1:1" x14ac:dyDescent="0.3">
      <c r="A850" s="521"/>
    </row>
    <row r="852" spans="1:1" x14ac:dyDescent="0.3">
      <c r="A852" s="519"/>
    </row>
    <row r="853" spans="1:1" x14ac:dyDescent="0.3">
      <c r="A853" s="520"/>
    </row>
    <row r="854" spans="1:1" x14ac:dyDescent="0.3">
      <c r="A854" s="520"/>
    </row>
    <row r="855" spans="1:1" x14ac:dyDescent="0.3">
      <c r="A855" s="520"/>
    </row>
    <row r="856" spans="1:1" x14ac:dyDescent="0.3">
      <c r="A856" s="520"/>
    </row>
    <row r="857" spans="1:1" x14ac:dyDescent="0.3">
      <c r="A857" s="520"/>
    </row>
    <row r="858" spans="1:1" x14ac:dyDescent="0.3">
      <c r="A858" s="520"/>
    </row>
    <row r="859" spans="1:1" x14ac:dyDescent="0.3">
      <c r="A859" s="520"/>
    </row>
    <row r="860" spans="1:1" x14ac:dyDescent="0.3">
      <c r="A860" s="520"/>
    </row>
    <row r="861" spans="1:1" x14ac:dyDescent="0.3">
      <c r="A861" s="520"/>
    </row>
    <row r="862" spans="1:1" x14ac:dyDescent="0.3">
      <c r="A862" s="520"/>
    </row>
    <row r="863" spans="1:1" x14ac:dyDescent="0.3">
      <c r="A863" s="520"/>
    </row>
    <row r="864" spans="1:1" x14ac:dyDescent="0.3">
      <c r="A864" s="520"/>
    </row>
    <row r="865" spans="1:1" x14ac:dyDescent="0.3">
      <c r="A865" s="520"/>
    </row>
    <row r="866" spans="1:1" x14ac:dyDescent="0.3">
      <c r="A866" s="520"/>
    </row>
    <row r="867" spans="1:1" x14ac:dyDescent="0.3">
      <c r="A867" s="520"/>
    </row>
    <row r="868" spans="1:1" x14ac:dyDescent="0.3">
      <c r="A868" s="520"/>
    </row>
    <row r="869" spans="1:1" x14ac:dyDescent="0.3">
      <c r="A869" s="520"/>
    </row>
    <row r="870" spans="1:1" x14ac:dyDescent="0.3">
      <c r="A870" s="520"/>
    </row>
    <row r="871" spans="1:1" x14ac:dyDescent="0.3">
      <c r="A871" s="520"/>
    </row>
    <row r="872" spans="1:1" x14ac:dyDescent="0.3">
      <c r="A872" s="520"/>
    </row>
    <row r="873" spans="1:1" x14ac:dyDescent="0.3">
      <c r="A873" s="520"/>
    </row>
    <row r="874" spans="1:1" x14ac:dyDescent="0.3">
      <c r="A874" s="520"/>
    </row>
    <row r="875" spans="1:1" x14ac:dyDescent="0.3">
      <c r="A875" s="520"/>
    </row>
    <row r="876" spans="1:1" x14ac:dyDescent="0.3">
      <c r="A876" s="520"/>
    </row>
    <row r="877" spans="1:1" x14ac:dyDescent="0.3">
      <c r="A877" s="520"/>
    </row>
    <row r="878" spans="1:1" x14ac:dyDescent="0.3">
      <c r="A878" s="520"/>
    </row>
    <row r="879" spans="1:1" x14ac:dyDescent="0.3">
      <c r="A879" s="520"/>
    </row>
    <row r="880" spans="1:1" x14ac:dyDescent="0.3">
      <c r="A880" s="520"/>
    </row>
    <row r="881" spans="1:1" x14ac:dyDescent="0.3">
      <c r="A881" s="520"/>
    </row>
    <row r="882" spans="1:1" x14ac:dyDescent="0.3">
      <c r="A882" s="520"/>
    </row>
    <row r="883" spans="1:1" x14ac:dyDescent="0.3">
      <c r="A883" s="520"/>
    </row>
    <row r="884" spans="1:1" x14ac:dyDescent="0.3">
      <c r="A884" s="520"/>
    </row>
    <row r="885" spans="1:1" x14ac:dyDescent="0.3">
      <c r="A885" s="520"/>
    </row>
    <row r="886" spans="1:1" x14ac:dyDescent="0.3">
      <c r="A886" s="520"/>
    </row>
    <row r="887" spans="1:1" x14ac:dyDescent="0.3">
      <c r="A887" s="520"/>
    </row>
    <row r="888" spans="1:1" x14ac:dyDescent="0.3">
      <c r="A888" s="520"/>
    </row>
    <row r="889" spans="1:1" x14ac:dyDescent="0.3">
      <c r="A889" s="520"/>
    </row>
    <row r="890" spans="1:1" x14ac:dyDescent="0.3">
      <c r="A890" s="520"/>
    </row>
    <row r="891" spans="1:1" x14ac:dyDescent="0.3">
      <c r="A891" s="520"/>
    </row>
    <row r="892" spans="1:1" x14ac:dyDescent="0.3">
      <c r="A892" s="520"/>
    </row>
    <row r="893" spans="1:1" x14ac:dyDescent="0.3">
      <c r="A893" s="520"/>
    </row>
    <row r="894" spans="1:1" x14ac:dyDescent="0.3">
      <c r="A894" s="520"/>
    </row>
    <row r="895" spans="1:1" x14ac:dyDescent="0.3">
      <c r="A895" s="520"/>
    </row>
    <row r="896" spans="1:1" x14ac:dyDescent="0.3">
      <c r="A896" s="520"/>
    </row>
    <row r="897" spans="1:1" x14ac:dyDescent="0.3">
      <c r="A897" s="520"/>
    </row>
    <row r="898" spans="1:1" x14ac:dyDescent="0.3">
      <c r="A898" s="520"/>
    </row>
    <row r="899" spans="1:1" x14ac:dyDescent="0.3">
      <c r="A899" s="520"/>
    </row>
    <row r="900" spans="1:1" x14ac:dyDescent="0.3">
      <c r="A900" s="521"/>
    </row>
    <row r="902" spans="1:1" x14ac:dyDescent="0.3">
      <c r="A902" s="519"/>
    </row>
    <row r="903" spans="1:1" x14ac:dyDescent="0.3">
      <c r="A903" s="520"/>
    </row>
    <row r="904" spans="1:1" x14ac:dyDescent="0.3">
      <c r="A904" s="520"/>
    </row>
    <row r="905" spans="1:1" x14ac:dyDescent="0.3">
      <c r="A905" s="520"/>
    </row>
    <row r="906" spans="1:1" x14ac:dyDescent="0.3">
      <c r="A906" s="520"/>
    </row>
    <row r="907" spans="1:1" x14ac:dyDescent="0.3">
      <c r="A907" s="520"/>
    </row>
    <row r="908" spans="1:1" x14ac:dyDescent="0.3">
      <c r="A908" s="520"/>
    </row>
    <row r="909" spans="1:1" x14ac:dyDescent="0.3">
      <c r="A909" s="520"/>
    </row>
    <row r="910" spans="1:1" x14ac:dyDescent="0.3">
      <c r="A910" s="520"/>
    </row>
    <row r="911" spans="1:1" x14ac:dyDescent="0.3">
      <c r="A911" s="520"/>
    </row>
    <row r="912" spans="1:1" x14ac:dyDescent="0.3">
      <c r="A912" s="520"/>
    </row>
    <row r="913" spans="1:1" x14ac:dyDescent="0.3">
      <c r="A913" s="520"/>
    </row>
    <row r="914" spans="1:1" x14ac:dyDescent="0.3">
      <c r="A914" s="520"/>
    </row>
    <row r="915" spans="1:1" x14ac:dyDescent="0.3">
      <c r="A915" s="520"/>
    </row>
    <row r="916" spans="1:1" x14ac:dyDescent="0.3">
      <c r="A916" s="520"/>
    </row>
    <row r="917" spans="1:1" x14ac:dyDescent="0.3">
      <c r="A917" s="520"/>
    </row>
    <row r="918" spans="1:1" x14ac:dyDescent="0.3">
      <c r="A918" s="520"/>
    </row>
    <row r="919" spans="1:1" x14ac:dyDescent="0.3">
      <c r="A919" s="520"/>
    </row>
    <row r="920" spans="1:1" x14ac:dyDescent="0.3">
      <c r="A920" s="520"/>
    </row>
    <row r="921" spans="1:1" x14ac:dyDescent="0.3">
      <c r="A921" s="520"/>
    </row>
    <row r="922" spans="1:1" x14ac:dyDescent="0.3">
      <c r="A922" s="520"/>
    </row>
    <row r="923" spans="1:1" x14ac:dyDescent="0.3">
      <c r="A923" s="520"/>
    </row>
    <row r="924" spans="1:1" x14ac:dyDescent="0.3">
      <c r="A924" s="520"/>
    </row>
    <row r="925" spans="1:1" x14ac:dyDescent="0.3">
      <c r="A925" s="520"/>
    </row>
    <row r="926" spans="1:1" x14ac:dyDescent="0.3">
      <c r="A926" s="520"/>
    </row>
    <row r="927" spans="1:1" x14ac:dyDescent="0.3">
      <c r="A927" s="520"/>
    </row>
    <row r="928" spans="1:1" x14ac:dyDescent="0.3">
      <c r="A928" s="520"/>
    </row>
    <row r="929" spans="1:1" x14ac:dyDescent="0.3">
      <c r="A929" s="520"/>
    </row>
    <row r="930" spans="1:1" x14ac:dyDescent="0.3">
      <c r="A930" s="520"/>
    </row>
    <row r="931" spans="1:1" x14ac:dyDescent="0.3">
      <c r="A931" s="520"/>
    </row>
    <row r="932" spans="1:1" x14ac:dyDescent="0.3">
      <c r="A932" s="520"/>
    </row>
    <row r="933" spans="1:1" x14ac:dyDescent="0.3">
      <c r="A933" s="520"/>
    </row>
    <row r="934" spans="1:1" x14ac:dyDescent="0.3">
      <c r="A934" s="520"/>
    </row>
    <row r="935" spans="1:1" x14ac:dyDescent="0.3">
      <c r="A935" s="520"/>
    </row>
    <row r="936" spans="1:1" x14ac:dyDescent="0.3">
      <c r="A936" s="520"/>
    </row>
    <row r="937" spans="1:1" x14ac:dyDescent="0.3">
      <c r="A937" s="520"/>
    </row>
    <row r="938" spans="1:1" x14ac:dyDescent="0.3">
      <c r="A938" s="520"/>
    </row>
    <row r="939" spans="1:1" x14ac:dyDescent="0.3">
      <c r="A939" s="520"/>
    </row>
    <row r="940" spans="1:1" x14ac:dyDescent="0.3">
      <c r="A940" s="520"/>
    </row>
    <row r="941" spans="1:1" x14ac:dyDescent="0.3">
      <c r="A941" s="520"/>
    </row>
    <row r="942" spans="1:1" x14ac:dyDescent="0.3">
      <c r="A942" s="520"/>
    </row>
    <row r="943" spans="1:1" x14ac:dyDescent="0.3">
      <c r="A943" s="520"/>
    </row>
    <row r="944" spans="1:1" x14ac:dyDescent="0.3">
      <c r="A944" s="520"/>
    </row>
    <row r="945" spans="1:1" x14ac:dyDescent="0.3">
      <c r="A945" s="520"/>
    </row>
    <row r="946" spans="1:1" x14ac:dyDescent="0.3">
      <c r="A946" s="520"/>
    </row>
    <row r="947" spans="1:1" x14ac:dyDescent="0.3">
      <c r="A947" s="520"/>
    </row>
    <row r="948" spans="1:1" x14ac:dyDescent="0.3">
      <c r="A948" s="520"/>
    </row>
    <row r="949" spans="1:1" x14ac:dyDescent="0.3">
      <c r="A949" s="520"/>
    </row>
    <row r="950" spans="1:1" x14ac:dyDescent="0.3">
      <c r="A950" s="521"/>
    </row>
    <row r="952" spans="1:1" x14ac:dyDescent="0.3">
      <c r="A952" s="519"/>
    </row>
    <row r="953" spans="1:1" x14ac:dyDescent="0.3">
      <c r="A953" s="520"/>
    </row>
    <row r="954" spans="1:1" x14ac:dyDescent="0.3">
      <c r="A954" s="520"/>
    </row>
    <row r="955" spans="1:1" x14ac:dyDescent="0.3">
      <c r="A955" s="520"/>
    </row>
    <row r="956" spans="1:1" x14ac:dyDescent="0.3">
      <c r="A956" s="520"/>
    </row>
    <row r="957" spans="1:1" x14ac:dyDescent="0.3">
      <c r="A957" s="520"/>
    </row>
    <row r="958" spans="1:1" x14ac:dyDescent="0.3">
      <c r="A958" s="520"/>
    </row>
    <row r="959" spans="1:1" x14ac:dyDescent="0.3">
      <c r="A959" s="520"/>
    </row>
    <row r="960" spans="1:1" x14ac:dyDescent="0.3">
      <c r="A960" s="520"/>
    </row>
    <row r="961" spans="1:1" x14ac:dyDescent="0.3">
      <c r="A961" s="520"/>
    </row>
    <row r="962" spans="1:1" x14ac:dyDescent="0.3">
      <c r="A962" s="520"/>
    </row>
    <row r="963" spans="1:1" x14ac:dyDescent="0.3">
      <c r="A963" s="520"/>
    </row>
    <row r="964" spans="1:1" x14ac:dyDescent="0.3">
      <c r="A964" s="520"/>
    </row>
    <row r="965" spans="1:1" x14ac:dyDescent="0.3">
      <c r="A965" s="520"/>
    </row>
    <row r="966" spans="1:1" x14ac:dyDescent="0.3">
      <c r="A966" s="520"/>
    </row>
    <row r="967" spans="1:1" x14ac:dyDescent="0.3">
      <c r="A967" s="520"/>
    </row>
    <row r="968" spans="1:1" x14ac:dyDescent="0.3">
      <c r="A968" s="520"/>
    </row>
    <row r="969" spans="1:1" x14ac:dyDescent="0.3">
      <c r="A969" s="520"/>
    </row>
    <row r="970" spans="1:1" x14ac:dyDescent="0.3">
      <c r="A970" s="520"/>
    </row>
    <row r="971" spans="1:1" x14ac:dyDescent="0.3">
      <c r="A971" s="520"/>
    </row>
    <row r="972" spans="1:1" x14ac:dyDescent="0.3">
      <c r="A972" s="520"/>
    </row>
    <row r="973" spans="1:1" x14ac:dyDescent="0.3">
      <c r="A973" s="520"/>
    </row>
    <row r="974" spans="1:1" x14ac:dyDescent="0.3">
      <c r="A974" s="520"/>
    </row>
    <row r="975" spans="1:1" x14ac:dyDescent="0.3">
      <c r="A975" s="520"/>
    </row>
    <row r="976" spans="1:1" x14ac:dyDescent="0.3">
      <c r="A976" s="520"/>
    </row>
    <row r="977" spans="1:1" x14ac:dyDescent="0.3">
      <c r="A977" s="520"/>
    </row>
    <row r="978" spans="1:1" x14ac:dyDescent="0.3">
      <c r="A978" s="520"/>
    </row>
    <row r="979" spans="1:1" x14ac:dyDescent="0.3">
      <c r="A979" s="520"/>
    </row>
    <row r="980" spans="1:1" x14ac:dyDescent="0.3">
      <c r="A980" s="520"/>
    </row>
    <row r="981" spans="1:1" x14ac:dyDescent="0.3">
      <c r="A981" s="520"/>
    </row>
    <row r="982" spans="1:1" x14ac:dyDescent="0.3">
      <c r="A982" s="520"/>
    </row>
    <row r="983" spans="1:1" x14ac:dyDescent="0.3">
      <c r="A983" s="520"/>
    </row>
    <row r="984" spans="1:1" x14ac:dyDescent="0.3">
      <c r="A984" s="520"/>
    </row>
    <row r="985" spans="1:1" x14ac:dyDescent="0.3">
      <c r="A985" s="520"/>
    </row>
    <row r="986" spans="1:1" x14ac:dyDescent="0.3">
      <c r="A986" s="520"/>
    </row>
    <row r="987" spans="1:1" x14ac:dyDescent="0.3">
      <c r="A987" s="520"/>
    </row>
    <row r="988" spans="1:1" x14ac:dyDescent="0.3">
      <c r="A988" s="520"/>
    </row>
    <row r="989" spans="1:1" x14ac:dyDescent="0.3">
      <c r="A989" s="520"/>
    </row>
    <row r="990" spans="1:1" x14ac:dyDescent="0.3">
      <c r="A990" s="520"/>
    </row>
    <row r="991" spans="1:1" x14ac:dyDescent="0.3">
      <c r="A991" s="520"/>
    </row>
    <row r="992" spans="1:1" x14ac:dyDescent="0.3">
      <c r="A992" s="520"/>
    </row>
    <row r="993" spans="1:1" x14ac:dyDescent="0.3">
      <c r="A993" s="520"/>
    </row>
    <row r="994" spans="1:1" x14ac:dyDescent="0.3">
      <c r="A994" s="520"/>
    </row>
    <row r="995" spans="1:1" x14ac:dyDescent="0.3">
      <c r="A995" s="520"/>
    </row>
    <row r="996" spans="1:1" x14ac:dyDescent="0.3">
      <c r="A996" s="520"/>
    </row>
    <row r="997" spans="1:1" x14ac:dyDescent="0.3">
      <c r="A997" s="520"/>
    </row>
    <row r="998" spans="1:1" x14ac:dyDescent="0.3">
      <c r="A998" s="520"/>
    </row>
    <row r="999" spans="1:1" x14ac:dyDescent="0.3">
      <c r="A999" s="520"/>
    </row>
    <row r="1000" spans="1:1" x14ac:dyDescent="0.3">
      <c r="A1000" s="521"/>
    </row>
    <row r="1002" spans="1:1" x14ac:dyDescent="0.3">
      <c r="A1002" s="519"/>
    </row>
    <row r="1003" spans="1:1" x14ac:dyDescent="0.3">
      <c r="A1003" s="520"/>
    </row>
    <row r="1004" spans="1:1" x14ac:dyDescent="0.3">
      <c r="A1004" s="520"/>
    </row>
    <row r="1005" spans="1:1" x14ac:dyDescent="0.3">
      <c r="A1005" s="520"/>
    </row>
    <row r="1006" spans="1:1" x14ac:dyDescent="0.3">
      <c r="A1006" s="520"/>
    </row>
    <row r="1007" spans="1:1" x14ac:dyDescent="0.3">
      <c r="A1007" s="520"/>
    </row>
    <row r="1008" spans="1:1" x14ac:dyDescent="0.3">
      <c r="A1008" s="520"/>
    </row>
    <row r="1009" spans="1:1" x14ac:dyDescent="0.3">
      <c r="A1009" s="520"/>
    </row>
    <row r="1010" spans="1:1" x14ac:dyDescent="0.3">
      <c r="A1010" s="520"/>
    </row>
    <row r="1011" spans="1:1" x14ac:dyDescent="0.3">
      <c r="A1011" s="520"/>
    </row>
    <row r="1012" spans="1:1" x14ac:dyDescent="0.3">
      <c r="A1012" s="520"/>
    </row>
    <row r="1013" spans="1:1" x14ac:dyDescent="0.3">
      <c r="A1013" s="520"/>
    </row>
    <row r="1014" spans="1:1" x14ac:dyDescent="0.3">
      <c r="A1014" s="520"/>
    </row>
    <row r="1015" spans="1:1" x14ac:dyDescent="0.3">
      <c r="A1015" s="520"/>
    </row>
    <row r="1016" spans="1:1" x14ac:dyDescent="0.3">
      <c r="A1016" s="520"/>
    </row>
    <row r="1017" spans="1:1" x14ac:dyDescent="0.3">
      <c r="A1017" s="520"/>
    </row>
    <row r="1018" spans="1:1" x14ac:dyDescent="0.3">
      <c r="A1018" s="520"/>
    </row>
    <row r="1019" spans="1:1" x14ac:dyDescent="0.3">
      <c r="A1019" s="520"/>
    </row>
    <row r="1020" spans="1:1" x14ac:dyDescent="0.3">
      <c r="A1020" s="520"/>
    </row>
    <row r="1021" spans="1:1" x14ac:dyDescent="0.3">
      <c r="A1021" s="520"/>
    </row>
    <row r="1022" spans="1:1" x14ac:dyDescent="0.3">
      <c r="A1022" s="520"/>
    </row>
    <row r="1023" spans="1:1" x14ac:dyDescent="0.3">
      <c r="A1023" s="520"/>
    </row>
    <row r="1024" spans="1:1" x14ac:dyDescent="0.3">
      <c r="A1024" s="520"/>
    </row>
    <row r="1025" spans="1:1" x14ac:dyDescent="0.3">
      <c r="A1025" s="520"/>
    </row>
    <row r="1026" spans="1:1" x14ac:dyDescent="0.3">
      <c r="A1026" s="520"/>
    </row>
    <row r="1027" spans="1:1" x14ac:dyDescent="0.3">
      <c r="A1027" s="520"/>
    </row>
    <row r="1028" spans="1:1" x14ac:dyDescent="0.3">
      <c r="A1028" s="520"/>
    </row>
    <row r="1029" spans="1:1" x14ac:dyDescent="0.3">
      <c r="A1029" s="520"/>
    </row>
    <row r="1030" spans="1:1" x14ac:dyDescent="0.3">
      <c r="A1030" s="520"/>
    </row>
    <row r="1031" spans="1:1" x14ac:dyDescent="0.3">
      <c r="A1031" s="520"/>
    </row>
    <row r="1032" spans="1:1" x14ac:dyDescent="0.3">
      <c r="A1032" s="520"/>
    </row>
    <row r="1033" spans="1:1" x14ac:dyDescent="0.3">
      <c r="A1033" s="520"/>
    </row>
    <row r="1034" spans="1:1" x14ac:dyDescent="0.3">
      <c r="A1034" s="520"/>
    </row>
    <row r="1035" spans="1:1" x14ac:dyDescent="0.3">
      <c r="A1035" s="520"/>
    </row>
    <row r="1036" spans="1:1" x14ac:dyDescent="0.3">
      <c r="A1036" s="520"/>
    </row>
    <row r="1037" spans="1:1" x14ac:dyDescent="0.3">
      <c r="A1037" s="520"/>
    </row>
    <row r="1038" spans="1:1" x14ac:dyDescent="0.3">
      <c r="A1038" s="520"/>
    </row>
    <row r="1039" spans="1:1" x14ac:dyDescent="0.3">
      <c r="A1039" s="520"/>
    </row>
    <row r="1040" spans="1:1" x14ac:dyDescent="0.3">
      <c r="A1040" s="520"/>
    </row>
    <row r="1041" spans="1:1" x14ac:dyDescent="0.3">
      <c r="A1041" s="520"/>
    </row>
    <row r="1042" spans="1:1" x14ac:dyDescent="0.3">
      <c r="A1042" s="520"/>
    </row>
    <row r="1043" spans="1:1" x14ac:dyDescent="0.3">
      <c r="A1043" s="520"/>
    </row>
    <row r="1044" spans="1:1" x14ac:dyDescent="0.3">
      <c r="A1044" s="520"/>
    </row>
    <row r="1045" spans="1:1" x14ac:dyDescent="0.3">
      <c r="A1045" s="520"/>
    </row>
    <row r="1046" spans="1:1" x14ac:dyDescent="0.3">
      <c r="A1046" s="520"/>
    </row>
    <row r="1047" spans="1:1" x14ac:dyDescent="0.3">
      <c r="A1047" s="520"/>
    </row>
    <row r="1048" spans="1:1" x14ac:dyDescent="0.3">
      <c r="A1048" s="520"/>
    </row>
    <row r="1049" spans="1:1" x14ac:dyDescent="0.3">
      <c r="A1049" s="520"/>
    </row>
    <row r="1050" spans="1:1" x14ac:dyDescent="0.3">
      <c r="A1050" s="521"/>
    </row>
  </sheetData>
  <sheetProtection algorithmName="SHA-512" hashValue="FquM4W2HQvyIgqlUFUWDWDUe4eoz587cgWEY0a4zzskGZOeXBk/yljS/FcwPr4LdEwA9CqcANcPzi7PLmyPCfA==" saltValue="Yk03qv83omj1eWWSl2gEpw==" spinCount="100000" sheet="1" objects="1" scenarios="1" selectLockedCells="1"/>
  <mergeCells count="21">
    <mergeCell ref="A552:A600"/>
    <mergeCell ref="A2:A50"/>
    <mergeCell ref="A52:A100"/>
    <mergeCell ref="A102:A150"/>
    <mergeCell ref="A152:A200"/>
    <mergeCell ref="A202:A250"/>
    <mergeCell ref="A252:A300"/>
    <mergeCell ref="A302:A350"/>
    <mergeCell ref="A352:A400"/>
    <mergeCell ref="A402:A450"/>
    <mergeCell ref="A452:A500"/>
    <mergeCell ref="A502:A550"/>
    <mergeCell ref="A902:A950"/>
    <mergeCell ref="A952:A1000"/>
    <mergeCell ref="A1002:A1050"/>
    <mergeCell ref="A602:A650"/>
    <mergeCell ref="A652:A700"/>
    <mergeCell ref="A702:A750"/>
    <mergeCell ref="A752:A800"/>
    <mergeCell ref="A802:A850"/>
    <mergeCell ref="A852:A900"/>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Q654"/>
  <sheetViews>
    <sheetView workbookViewId="0">
      <pane xSplit="1" ySplit="4" topLeftCell="B5" activePane="bottomRight" state="frozen"/>
      <selection pane="topRight" activeCell="B1" sqref="B1"/>
      <selection pane="bottomLeft" activeCell="A5" sqref="A5"/>
      <selection pane="bottomRight" activeCell="C623" sqref="C623"/>
    </sheetView>
  </sheetViews>
  <sheetFormatPr defaultColWidth="9.1796875" defaultRowHeight="14.5" x14ac:dyDescent="0.35"/>
  <cols>
    <col min="1" max="1" width="16" style="173" bestFit="1" customWidth="1"/>
    <col min="2" max="2" width="8.1796875" style="173" customWidth="1"/>
    <col min="3" max="3" width="15" style="173" bestFit="1" customWidth="1"/>
    <col min="4" max="4" width="7.81640625" style="173" bestFit="1" customWidth="1"/>
    <col min="5" max="5" width="10.1796875" style="173" bestFit="1" customWidth="1"/>
    <col min="6" max="6" width="15.7265625" style="173" bestFit="1" customWidth="1"/>
    <col min="7" max="7" width="15.453125" style="173" bestFit="1" customWidth="1"/>
    <col min="8" max="8" width="24.26953125" style="173" customWidth="1"/>
    <col min="9" max="9" width="11" style="173" bestFit="1" customWidth="1"/>
    <col min="10" max="10" width="34.26953125" style="173" bestFit="1" customWidth="1"/>
    <col min="11" max="12" width="12" style="173" bestFit="1" customWidth="1"/>
    <col min="13" max="13" width="11" style="173" bestFit="1" customWidth="1"/>
    <col min="14" max="14" width="11.81640625" style="173" bestFit="1" customWidth="1"/>
    <col min="15" max="15" width="11.26953125" style="173" bestFit="1" customWidth="1"/>
    <col min="16" max="16" width="12.81640625" style="173" bestFit="1" customWidth="1"/>
    <col min="17" max="17" width="12.54296875" style="173" bestFit="1" customWidth="1"/>
    <col min="18" max="16384" width="9.1796875" style="173"/>
  </cols>
  <sheetData>
    <row r="1" spans="1:17" ht="45.75" customHeight="1" thickBot="1" x14ac:dyDescent="0.4">
      <c r="A1" s="522" t="s">
        <v>1487</v>
      </c>
      <c r="B1" s="523"/>
      <c r="C1" s="523"/>
      <c r="D1" s="523"/>
      <c r="E1" s="523"/>
      <c r="F1" s="523"/>
      <c r="G1" s="523"/>
      <c r="H1" s="523"/>
      <c r="I1" s="523"/>
      <c r="J1" s="523"/>
      <c r="K1" s="523"/>
      <c r="L1" s="524"/>
    </row>
    <row r="2" spans="1:17" ht="15" thickBot="1" x14ac:dyDescent="0.4">
      <c r="A2" s="525" t="s">
        <v>281</v>
      </c>
      <c r="B2" s="526"/>
      <c r="C2" s="526"/>
      <c r="D2" s="526"/>
      <c r="E2" s="526"/>
      <c r="F2" s="526"/>
      <c r="G2" s="526"/>
      <c r="H2" s="526"/>
      <c r="I2" s="526"/>
      <c r="J2" s="526"/>
      <c r="K2" s="526"/>
      <c r="L2" s="527"/>
    </row>
    <row r="4" spans="1:17" x14ac:dyDescent="0.35">
      <c r="A4" s="175" t="s">
        <v>239</v>
      </c>
      <c r="B4" s="175" t="s">
        <v>0</v>
      </c>
      <c r="C4" s="210" t="s">
        <v>240</v>
      </c>
      <c r="D4" s="210" t="s">
        <v>241</v>
      </c>
      <c r="E4" s="210" t="s">
        <v>242</v>
      </c>
      <c r="F4" s="210" t="s">
        <v>243</v>
      </c>
      <c r="G4" s="210" t="s">
        <v>244</v>
      </c>
      <c r="H4" s="210" t="s">
        <v>245</v>
      </c>
      <c r="I4" s="210" t="s">
        <v>246</v>
      </c>
      <c r="J4" s="210" t="s">
        <v>247</v>
      </c>
      <c r="K4" s="210" t="s">
        <v>261</v>
      </c>
      <c r="L4" s="210" t="s">
        <v>262</v>
      </c>
      <c r="M4" s="210" t="s">
        <v>263</v>
      </c>
      <c r="N4" s="210" t="s">
        <v>264</v>
      </c>
      <c r="O4" s="210" t="s">
        <v>265</v>
      </c>
      <c r="P4" s="210" t="s">
        <v>266</v>
      </c>
      <c r="Q4" s="210" t="s">
        <v>267</v>
      </c>
    </row>
    <row r="5" spans="1:17" x14ac:dyDescent="0.35">
      <c r="A5" s="175" t="str">
        <f>B5&amp;"_"&amp;D5&amp;"_"&amp;I5&amp;"_"&amp;G5</f>
        <v>BE_2030_2_11</v>
      </c>
      <c r="B5" s="175" t="str">
        <f t="shared" ref="B5:B68" si="0">VLOOKUP(E5,County_ID,2,FALSE)</f>
        <v>BE</v>
      </c>
      <c r="C5">
        <v>1</v>
      </c>
      <c r="D5">
        <v>2030</v>
      </c>
      <c r="E5">
        <v>49003</v>
      </c>
      <c r="F5" t="s">
        <v>366</v>
      </c>
      <c r="G5">
        <v>11</v>
      </c>
      <c r="H5" t="s">
        <v>248</v>
      </c>
      <c r="I5">
        <v>2</v>
      </c>
      <c r="J5" t="s">
        <v>173</v>
      </c>
      <c r="K5">
        <v>11.697138000000001</v>
      </c>
      <c r="L5">
        <v>11.531077</v>
      </c>
      <c r="M5">
        <v>14.697364</v>
      </c>
      <c r="N5" t="s">
        <v>429</v>
      </c>
      <c r="O5" t="s">
        <v>429</v>
      </c>
      <c r="P5" t="s">
        <v>429</v>
      </c>
      <c r="Q5" t="s">
        <v>429</v>
      </c>
    </row>
    <row r="6" spans="1:17" x14ac:dyDescent="0.35">
      <c r="A6" s="175" t="str">
        <f t="shared" ref="A6:A69" si="1">B6&amp;"_"&amp;D6&amp;"_"&amp;I6&amp;"_"&amp;G6</f>
        <v>BE_2030_3_11</v>
      </c>
      <c r="B6" s="175" t="str">
        <f t="shared" si="0"/>
        <v>BE</v>
      </c>
      <c r="C6">
        <v>1</v>
      </c>
      <c r="D6">
        <v>2030</v>
      </c>
      <c r="E6">
        <v>49003</v>
      </c>
      <c r="F6" t="s">
        <v>366</v>
      </c>
      <c r="G6">
        <v>11</v>
      </c>
      <c r="H6" t="s">
        <v>248</v>
      </c>
      <c r="I6">
        <v>3</v>
      </c>
      <c r="J6" t="s">
        <v>174</v>
      </c>
      <c r="K6">
        <v>0.81793700000000003</v>
      </c>
      <c r="L6">
        <v>0.81367299999999998</v>
      </c>
      <c r="M6">
        <v>0.37742599999999998</v>
      </c>
      <c r="N6" t="s">
        <v>429</v>
      </c>
      <c r="O6" t="s">
        <v>429</v>
      </c>
      <c r="P6" t="s">
        <v>429</v>
      </c>
      <c r="Q6" t="s">
        <v>429</v>
      </c>
    </row>
    <row r="7" spans="1:17" x14ac:dyDescent="0.35">
      <c r="A7" s="175" t="str">
        <f t="shared" si="1"/>
        <v>BE_2030_87_11</v>
      </c>
      <c r="B7" s="175" t="str">
        <f t="shared" si="0"/>
        <v>BE</v>
      </c>
      <c r="C7">
        <v>1</v>
      </c>
      <c r="D7">
        <v>2030</v>
      </c>
      <c r="E7">
        <v>49003</v>
      </c>
      <c r="F7" t="s">
        <v>366</v>
      </c>
      <c r="G7">
        <v>11</v>
      </c>
      <c r="H7" t="s">
        <v>248</v>
      </c>
      <c r="I7">
        <v>87</v>
      </c>
      <c r="J7" t="s">
        <v>175</v>
      </c>
      <c r="K7">
        <v>1.659627</v>
      </c>
      <c r="L7">
        <v>0.46201799999999998</v>
      </c>
      <c r="M7">
        <v>1.73116</v>
      </c>
      <c r="N7">
        <v>1.1780489999999999</v>
      </c>
      <c r="O7">
        <v>0.15002399999999999</v>
      </c>
      <c r="P7" t="s">
        <v>429</v>
      </c>
      <c r="Q7" t="s">
        <v>429</v>
      </c>
    </row>
    <row r="8" spans="1:17" x14ac:dyDescent="0.35">
      <c r="A8" s="175" t="str">
        <f t="shared" si="1"/>
        <v>BE_2030_90_11</v>
      </c>
      <c r="B8" s="175" t="str">
        <f t="shared" si="0"/>
        <v>BE</v>
      </c>
      <c r="C8">
        <v>1</v>
      </c>
      <c r="D8">
        <v>2030</v>
      </c>
      <c r="E8">
        <v>49003</v>
      </c>
      <c r="F8" t="s">
        <v>366</v>
      </c>
      <c r="G8">
        <v>11</v>
      </c>
      <c r="H8" t="s">
        <v>248</v>
      </c>
      <c r="I8">
        <v>90</v>
      </c>
      <c r="J8" t="s">
        <v>178</v>
      </c>
      <c r="K8">
        <v>385.96871900000002</v>
      </c>
      <c r="L8">
        <v>384.104736</v>
      </c>
      <c r="M8">
        <v>164.971146</v>
      </c>
      <c r="N8" t="s">
        <v>429</v>
      </c>
      <c r="O8" t="s">
        <v>429</v>
      </c>
      <c r="P8" t="s">
        <v>429</v>
      </c>
      <c r="Q8" t="s">
        <v>429</v>
      </c>
    </row>
    <row r="9" spans="1:17" x14ac:dyDescent="0.35">
      <c r="A9" s="175" t="str">
        <f t="shared" si="1"/>
        <v>BE_2030_100_11</v>
      </c>
      <c r="B9" s="175" t="str">
        <f t="shared" si="0"/>
        <v>BE</v>
      </c>
      <c r="C9">
        <v>1</v>
      </c>
      <c r="D9">
        <v>2030</v>
      </c>
      <c r="E9">
        <v>49003</v>
      </c>
      <c r="F9" t="s">
        <v>366</v>
      </c>
      <c r="G9">
        <v>11</v>
      </c>
      <c r="H9" t="s">
        <v>248</v>
      </c>
      <c r="I9">
        <v>100</v>
      </c>
      <c r="J9" t="s">
        <v>177</v>
      </c>
      <c r="K9">
        <v>2.1694000000000001E-2</v>
      </c>
      <c r="L9">
        <v>2.1509E-2</v>
      </c>
      <c r="M9">
        <v>1.6372000000000001E-2</v>
      </c>
      <c r="N9" t="s">
        <v>429</v>
      </c>
      <c r="O9" t="s">
        <v>429</v>
      </c>
      <c r="P9" t="s">
        <v>429</v>
      </c>
      <c r="Q9" t="s">
        <v>429</v>
      </c>
    </row>
    <row r="10" spans="1:17" x14ac:dyDescent="0.35">
      <c r="A10" s="175" t="str">
        <f t="shared" si="1"/>
        <v>BE_2030_106_11</v>
      </c>
      <c r="B10" s="175" t="str">
        <f t="shared" si="0"/>
        <v>BE</v>
      </c>
      <c r="C10">
        <v>1</v>
      </c>
      <c r="D10">
        <v>2030</v>
      </c>
      <c r="E10">
        <v>49003</v>
      </c>
      <c r="F10" t="s">
        <v>366</v>
      </c>
      <c r="G10">
        <v>11</v>
      </c>
      <c r="H10" t="s">
        <v>248</v>
      </c>
      <c r="I10">
        <v>106</v>
      </c>
      <c r="J10" t="s">
        <v>179</v>
      </c>
      <c r="K10">
        <v>4.2550000000000001E-3</v>
      </c>
      <c r="L10">
        <v>4.2550000000000001E-3</v>
      </c>
      <c r="M10" t="s">
        <v>429</v>
      </c>
      <c r="N10" t="s">
        <v>429</v>
      </c>
      <c r="O10" t="s">
        <v>429</v>
      </c>
      <c r="P10" t="s">
        <v>429</v>
      </c>
      <c r="Q10" t="s">
        <v>429</v>
      </c>
    </row>
    <row r="11" spans="1:17" x14ac:dyDescent="0.35">
      <c r="A11" s="175" t="str">
        <f t="shared" si="1"/>
        <v>BE_2030_107_11</v>
      </c>
      <c r="B11" s="175" t="str">
        <f t="shared" si="0"/>
        <v>BE</v>
      </c>
      <c r="C11">
        <v>1</v>
      </c>
      <c r="D11">
        <v>2030</v>
      </c>
      <c r="E11">
        <v>49003</v>
      </c>
      <c r="F11" t="s">
        <v>366</v>
      </c>
      <c r="G11">
        <v>11</v>
      </c>
      <c r="H11" t="s">
        <v>248</v>
      </c>
      <c r="I11">
        <v>107</v>
      </c>
      <c r="J11" t="s">
        <v>180</v>
      </c>
      <c r="K11">
        <v>3.6080000000000001E-3</v>
      </c>
      <c r="L11">
        <v>3.6080000000000001E-3</v>
      </c>
      <c r="M11" t="s">
        <v>429</v>
      </c>
      <c r="N11" t="s">
        <v>429</v>
      </c>
      <c r="O11" t="s">
        <v>429</v>
      </c>
      <c r="P11" t="s">
        <v>429</v>
      </c>
      <c r="Q11" t="s">
        <v>429</v>
      </c>
    </row>
    <row r="12" spans="1:17" x14ac:dyDescent="0.35">
      <c r="A12" s="175" t="str">
        <f t="shared" si="1"/>
        <v>BE_2030_110_11</v>
      </c>
      <c r="B12" s="175" t="str">
        <f t="shared" si="0"/>
        <v>BE</v>
      </c>
      <c r="C12">
        <v>1</v>
      </c>
      <c r="D12">
        <v>2030</v>
      </c>
      <c r="E12">
        <v>49003</v>
      </c>
      <c r="F12" t="s">
        <v>366</v>
      </c>
      <c r="G12">
        <v>11</v>
      </c>
      <c r="H12" t="s">
        <v>248</v>
      </c>
      <c r="I12">
        <v>110</v>
      </c>
      <c r="J12" t="s">
        <v>176</v>
      </c>
      <c r="K12">
        <v>1.9192000000000001E-2</v>
      </c>
      <c r="L12">
        <v>1.9028E-2</v>
      </c>
      <c r="M12">
        <v>1.4477E-2</v>
      </c>
      <c r="N12" t="s">
        <v>429</v>
      </c>
      <c r="O12" t="s">
        <v>429</v>
      </c>
      <c r="P12" t="s">
        <v>429</v>
      </c>
      <c r="Q12" t="s">
        <v>429</v>
      </c>
    </row>
    <row r="13" spans="1:17" x14ac:dyDescent="0.35">
      <c r="A13" s="175" t="str">
        <f t="shared" si="1"/>
        <v>BE_2030_116_11</v>
      </c>
      <c r="B13" s="175" t="str">
        <f t="shared" si="0"/>
        <v>BE</v>
      </c>
      <c r="C13">
        <v>1</v>
      </c>
      <c r="D13">
        <v>2030</v>
      </c>
      <c r="E13">
        <v>49003</v>
      </c>
      <c r="F13" t="s">
        <v>366</v>
      </c>
      <c r="G13">
        <v>11</v>
      </c>
      <c r="H13" t="s">
        <v>248</v>
      </c>
      <c r="I13">
        <v>116</v>
      </c>
      <c r="J13" t="s">
        <v>181</v>
      </c>
      <c r="K13">
        <v>5.3200000000000003E-4</v>
      </c>
      <c r="L13">
        <v>5.3200000000000003E-4</v>
      </c>
      <c r="M13" t="s">
        <v>429</v>
      </c>
      <c r="N13" t="s">
        <v>429</v>
      </c>
      <c r="O13" t="s">
        <v>429</v>
      </c>
      <c r="P13" t="s">
        <v>429</v>
      </c>
      <c r="Q13" t="s">
        <v>429</v>
      </c>
    </row>
    <row r="14" spans="1:17" x14ac:dyDescent="0.35">
      <c r="A14" s="175" t="str">
        <f t="shared" si="1"/>
        <v>BE_2030_117_11</v>
      </c>
      <c r="B14" s="175" t="str">
        <f t="shared" si="0"/>
        <v>BE</v>
      </c>
      <c r="C14">
        <v>1</v>
      </c>
      <c r="D14">
        <v>2030</v>
      </c>
      <c r="E14">
        <v>49003</v>
      </c>
      <c r="F14" t="s">
        <v>366</v>
      </c>
      <c r="G14">
        <v>11</v>
      </c>
      <c r="H14" t="s">
        <v>248</v>
      </c>
      <c r="I14">
        <v>117</v>
      </c>
      <c r="J14" t="s">
        <v>182</v>
      </c>
      <c r="K14">
        <v>5.4100000000000003E-4</v>
      </c>
      <c r="L14">
        <v>5.4100000000000003E-4</v>
      </c>
      <c r="M14" t="s">
        <v>429</v>
      </c>
      <c r="N14" t="s">
        <v>429</v>
      </c>
      <c r="O14" t="s">
        <v>429</v>
      </c>
      <c r="P14" t="s">
        <v>429</v>
      </c>
      <c r="Q14" t="s">
        <v>429</v>
      </c>
    </row>
    <row r="15" spans="1:17" x14ac:dyDescent="0.35">
      <c r="A15" s="175" t="str">
        <f t="shared" si="1"/>
        <v>BE_2030_2_21</v>
      </c>
      <c r="B15" s="175" t="str">
        <f t="shared" si="0"/>
        <v>BE</v>
      </c>
      <c r="C15">
        <v>1</v>
      </c>
      <c r="D15">
        <v>2030</v>
      </c>
      <c r="E15">
        <v>49003</v>
      </c>
      <c r="F15" t="s">
        <v>366</v>
      </c>
      <c r="G15">
        <v>21</v>
      </c>
      <c r="H15" t="s">
        <v>249</v>
      </c>
      <c r="I15">
        <v>2</v>
      </c>
      <c r="J15" t="s">
        <v>173</v>
      </c>
      <c r="K15">
        <v>2.2476319999999999</v>
      </c>
      <c r="L15">
        <v>1.3672010000000001</v>
      </c>
      <c r="M15">
        <v>11.686843</v>
      </c>
      <c r="N15" t="s">
        <v>429</v>
      </c>
      <c r="O15" t="s">
        <v>429</v>
      </c>
      <c r="P15" t="s">
        <v>429</v>
      </c>
      <c r="Q15" t="s">
        <v>429</v>
      </c>
    </row>
    <row r="16" spans="1:17" x14ac:dyDescent="0.35">
      <c r="A16" s="175" t="str">
        <f t="shared" si="1"/>
        <v>BE_2030_3_21</v>
      </c>
      <c r="B16" s="175" t="str">
        <f t="shared" si="0"/>
        <v>BE</v>
      </c>
      <c r="C16">
        <v>1</v>
      </c>
      <c r="D16">
        <v>2030</v>
      </c>
      <c r="E16">
        <v>49003</v>
      </c>
      <c r="F16" t="s">
        <v>366</v>
      </c>
      <c r="G16">
        <v>21</v>
      </c>
      <c r="H16" t="s">
        <v>249</v>
      </c>
      <c r="I16">
        <v>3</v>
      </c>
      <c r="J16" t="s">
        <v>174</v>
      </c>
      <c r="K16">
        <v>5.9296000000000001E-2</v>
      </c>
      <c r="L16">
        <v>2.8058E-2</v>
      </c>
      <c r="M16">
        <v>0.414659</v>
      </c>
      <c r="N16" t="s">
        <v>429</v>
      </c>
      <c r="O16" t="s">
        <v>429</v>
      </c>
      <c r="P16" t="s">
        <v>429</v>
      </c>
      <c r="Q16" t="s">
        <v>429</v>
      </c>
    </row>
    <row r="17" spans="1:17" x14ac:dyDescent="0.35">
      <c r="A17" s="175" t="str">
        <f t="shared" si="1"/>
        <v>BE_2030_87_21</v>
      </c>
      <c r="B17" s="175" t="str">
        <f t="shared" si="0"/>
        <v>BE</v>
      </c>
      <c r="C17">
        <v>1</v>
      </c>
      <c r="D17">
        <v>2030</v>
      </c>
      <c r="E17">
        <v>49003</v>
      </c>
      <c r="F17" t="s">
        <v>366</v>
      </c>
      <c r="G17">
        <v>21</v>
      </c>
      <c r="H17" t="s">
        <v>249</v>
      </c>
      <c r="I17">
        <v>87</v>
      </c>
      <c r="J17" t="s">
        <v>175</v>
      </c>
      <c r="K17">
        <v>0.14557700000000001</v>
      </c>
      <c r="L17">
        <v>8.0770000000000008E-3</v>
      </c>
      <c r="M17">
        <v>1.358128</v>
      </c>
      <c r="N17">
        <v>3.5185000000000001E-2</v>
      </c>
      <c r="O17">
        <v>6.2872999999999998E-2</v>
      </c>
      <c r="P17" t="s">
        <v>429</v>
      </c>
      <c r="Q17" t="s">
        <v>429</v>
      </c>
    </row>
    <row r="18" spans="1:17" x14ac:dyDescent="0.35">
      <c r="A18" s="175" t="str">
        <f t="shared" si="1"/>
        <v>BE_2030_90_21</v>
      </c>
      <c r="B18" s="175" t="str">
        <f t="shared" si="0"/>
        <v>BE</v>
      </c>
      <c r="C18">
        <v>1</v>
      </c>
      <c r="D18">
        <v>2030</v>
      </c>
      <c r="E18">
        <v>49003</v>
      </c>
      <c r="F18" t="s">
        <v>366</v>
      </c>
      <c r="G18">
        <v>21</v>
      </c>
      <c r="H18" t="s">
        <v>249</v>
      </c>
      <c r="I18">
        <v>90</v>
      </c>
      <c r="J18" t="s">
        <v>178</v>
      </c>
      <c r="K18">
        <v>241.65585300000001</v>
      </c>
      <c r="L18">
        <v>226.518036</v>
      </c>
      <c r="M18">
        <v>200.93946800000001</v>
      </c>
      <c r="N18" t="s">
        <v>429</v>
      </c>
      <c r="O18" t="s">
        <v>429</v>
      </c>
      <c r="P18" t="s">
        <v>429</v>
      </c>
      <c r="Q18" t="s">
        <v>429</v>
      </c>
    </row>
    <row r="19" spans="1:17" x14ac:dyDescent="0.35">
      <c r="A19" s="175" t="str">
        <f t="shared" si="1"/>
        <v>BE_2030_100_21</v>
      </c>
      <c r="B19" s="175" t="str">
        <f t="shared" si="0"/>
        <v>BE</v>
      </c>
      <c r="C19">
        <v>1</v>
      </c>
      <c r="D19">
        <v>2030</v>
      </c>
      <c r="E19">
        <v>49003</v>
      </c>
      <c r="F19" t="s">
        <v>366</v>
      </c>
      <c r="G19">
        <v>21</v>
      </c>
      <c r="H19" t="s">
        <v>249</v>
      </c>
      <c r="I19">
        <v>100</v>
      </c>
      <c r="J19" t="s">
        <v>177</v>
      </c>
      <c r="K19">
        <v>6.4149999999999997E-3</v>
      </c>
      <c r="L19">
        <v>1.3569999999999999E-3</v>
      </c>
      <c r="M19">
        <v>6.7138000000000003E-2</v>
      </c>
      <c r="N19" t="s">
        <v>429</v>
      </c>
      <c r="O19" t="s">
        <v>429</v>
      </c>
      <c r="P19" t="s">
        <v>429</v>
      </c>
      <c r="Q19" t="s">
        <v>429</v>
      </c>
    </row>
    <row r="20" spans="1:17" x14ac:dyDescent="0.35">
      <c r="A20" s="175" t="str">
        <f t="shared" si="1"/>
        <v>BE_2030_106_21</v>
      </c>
      <c r="B20" s="175" t="str">
        <f t="shared" si="0"/>
        <v>BE</v>
      </c>
      <c r="C20">
        <v>1</v>
      </c>
      <c r="D20">
        <v>2030</v>
      </c>
      <c r="E20">
        <v>49003</v>
      </c>
      <c r="F20" t="s">
        <v>366</v>
      </c>
      <c r="G20">
        <v>21</v>
      </c>
      <c r="H20" t="s">
        <v>249</v>
      </c>
      <c r="I20">
        <v>106</v>
      </c>
      <c r="J20" t="s">
        <v>179</v>
      </c>
      <c r="K20">
        <v>8.5939999999999992E-3</v>
      </c>
      <c r="L20">
        <v>8.5939999999999992E-3</v>
      </c>
      <c r="M20" t="s">
        <v>429</v>
      </c>
      <c r="N20" t="s">
        <v>429</v>
      </c>
      <c r="O20" t="s">
        <v>429</v>
      </c>
      <c r="P20" t="s">
        <v>429</v>
      </c>
      <c r="Q20" t="s">
        <v>429</v>
      </c>
    </row>
    <row r="21" spans="1:17" x14ac:dyDescent="0.35">
      <c r="A21" s="175" t="str">
        <f t="shared" si="1"/>
        <v>BE_2030_107_21</v>
      </c>
      <c r="B21" s="175" t="str">
        <f t="shared" si="0"/>
        <v>BE</v>
      </c>
      <c r="C21">
        <v>1</v>
      </c>
      <c r="D21">
        <v>2030</v>
      </c>
      <c r="E21">
        <v>49003</v>
      </c>
      <c r="F21" t="s">
        <v>366</v>
      </c>
      <c r="G21">
        <v>21</v>
      </c>
      <c r="H21" t="s">
        <v>249</v>
      </c>
      <c r="I21">
        <v>107</v>
      </c>
      <c r="J21" t="s">
        <v>180</v>
      </c>
      <c r="K21">
        <v>7.2129999999999998E-3</v>
      </c>
      <c r="L21">
        <v>7.2129999999999998E-3</v>
      </c>
      <c r="M21" t="s">
        <v>429</v>
      </c>
      <c r="N21" t="s">
        <v>429</v>
      </c>
      <c r="O21" t="s">
        <v>429</v>
      </c>
      <c r="P21" t="s">
        <v>429</v>
      </c>
      <c r="Q21" t="s">
        <v>429</v>
      </c>
    </row>
    <row r="22" spans="1:17" x14ac:dyDescent="0.35">
      <c r="A22" s="175" t="str">
        <f t="shared" si="1"/>
        <v>BE_2030_110_21</v>
      </c>
      <c r="B22" s="175" t="str">
        <f t="shared" si="0"/>
        <v>BE</v>
      </c>
      <c r="C22">
        <v>1</v>
      </c>
      <c r="D22">
        <v>2030</v>
      </c>
      <c r="E22">
        <v>49003</v>
      </c>
      <c r="F22" t="s">
        <v>366</v>
      </c>
      <c r="G22">
        <v>21</v>
      </c>
      <c r="H22" t="s">
        <v>249</v>
      </c>
      <c r="I22">
        <v>110</v>
      </c>
      <c r="J22" t="s">
        <v>176</v>
      </c>
      <c r="K22">
        <v>5.6750000000000004E-3</v>
      </c>
      <c r="L22">
        <v>1.201E-3</v>
      </c>
      <c r="M22">
        <v>5.9394000000000002E-2</v>
      </c>
      <c r="N22" t="s">
        <v>429</v>
      </c>
      <c r="O22" t="s">
        <v>429</v>
      </c>
      <c r="P22" t="s">
        <v>429</v>
      </c>
      <c r="Q22" t="s">
        <v>429</v>
      </c>
    </row>
    <row r="23" spans="1:17" x14ac:dyDescent="0.35">
      <c r="A23" s="175" t="str">
        <f t="shared" si="1"/>
        <v>BE_2030_116_21</v>
      </c>
      <c r="B23" s="175" t="str">
        <f t="shared" si="0"/>
        <v>BE</v>
      </c>
      <c r="C23">
        <v>1</v>
      </c>
      <c r="D23">
        <v>2030</v>
      </c>
      <c r="E23">
        <v>49003</v>
      </c>
      <c r="F23" t="s">
        <v>366</v>
      </c>
      <c r="G23">
        <v>21</v>
      </c>
      <c r="H23" t="s">
        <v>249</v>
      </c>
      <c r="I23">
        <v>116</v>
      </c>
      <c r="J23" t="s">
        <v>181</v>
      </c>
      <c r="K23">
        <v>1.0740000000000001E-3</v>
      </c>
      <c r="L23">
        <v>1.0740000000000001E-3</v>
      </c>
      <c r="M23" t="s">
        <v>429</v>
      </c>
      <c r="N23" t="s">
        <v>429</v>
      </c>
      <c r="O23" t="s">
        <v>429</v>
      </c>
      <c r="P23" t="s">
        <v>429</v>
      </c>
      <c r="Q23" t="s">
        <v>429</v>
      </c>
    </row>
    <row r="24" spans="1:17" x14ac:dyDescent="0.35">
      <c r="A24" s="175" t="str">
        <f t="shared" si="1"/>
        <v>BE_2030_117_21</v>
      </c>
      <c r="B24" s="175" t="str">
        <f t="shared" si="0"/>
        <v>BE</v>
      </c>
      <c r="C24">
        <v>1</v>
      </c>
      <c r="D24">
        <v>2030</v>
      </c>
      <c r="E24">
        <v>49003</v>
      </c>
      <c r="F24" t="s">
        <v>366</v>
      </c>
      <c r="G24">
        <v>21</v>
      </c>
      <c r="H24" t="s">
        <v>249</v>
      </c>
      <c r="I24">
        <v>117</v>
      </c>
      <c r="J24" t="s">
        <v>182</v>
      </c>
      <c r="K24">
        <v>1.0820000000000001E-3</v>
      </c>
      <c r="L24">
        <v>1.0820000000000001E-3</v>
      </c>
      <c r="M24" t="s">
        <v>429</v>
      </c>
      <c r="N24" t="s">
        <v>429</v>
      </c>
      <c r="O24" t="s">
        <v>429</v>
      </c>
      <c r="P24" t="s">
        <v>429</v>
      </c>
      <c r="Q24" t="s">
        <v>429</v>
      </c>
    </row>
    <row r="25" spans="1:17" x14ac:dyDescent="0.35">
      <c r="A25" s="175" t="str">
        <f t="shared" si="1"/>
        <v>BE_2030_2_31</v>
      </c>
      <c r="B25" s="175" t="str">
        <f t="shared" si="0"/>
        <v>BE</v>
      </c>
      <c r="C25">
        <v>1</v>
      </c>
      <c r="D25">
        <v>2030</v>
      </c>
      <c r="E25">
        <v>49003</v>
      </c>
      <c r="F25" t="s">
        <v>366</v>
      </c>
      <c r="G25">
        <v>31</v>
      </c>
      <c r="H25" t="s">
        <v>250</v>
      </c>
      <c r="I25">
        <v>2</v>
      </c>
      <c r="J25" t="s">
        <v>173</v>
      </c>
      <c r="K25">
        <v>2.180536</v>
      </c>
      <c r="L25">
        <v>1.4978130000000001</v>
      </c>
      <c r="M25">
        <v>9.3496819999999996</v>
      </c>
      <c r="N25" t="s">
        <v>429</v>
      </c>
      <c r="O25" t="s">
        <v>429</v>
      </c>
      <c r="P25" t="s">
        <v>429</v>
      </c>
      <c r="Q25" t="s">
        <v>429</v>
      </c>
    </row>
    <row r="26" spans="1:17" x14ac:dyDescent="0.35">
      <c r="A26" s="175" t="str">
        <f t="shared" si="1"/>
        <v>BE_2030_3_31</v>
      </c>
      <c r="B26" s="175" t="str">
        <f t="shared" si="0"/>
        <v>BE</v>
      </c>
      <c r="C26">
        <v>1</v>
      </c>
      <c r="D26">
        <v>2030</v>
      </c>
      <c r="E26">
        <v>49003</v>
      </c>
      <c r="F26" t="s">
        <v>366</v>
      </c>
      <c r="G26">
        <v>31</v>
      </c>
      <c r="H26" t="s">
        <v>250</v>
      </c>
      <c r="I26">
        <v>3</v>
      </c>
      <c r="J26" t="s">
        <v>174</v>
      </c>
      <c r="K26">
        <v>0.19554199999999999</v>
      </c>
      <c r="L26">
        <v>0.14688399999999999</v>
      </c>
      <c r="M26">
        <v>0.66635200000000006</v>
      </c>
      <c r="N26" t="s">
        <v>429</v>
      </c>
      <c r="O26" t="s">
        <v>429</v>
      </c>
      <c r="P26" t="s">
        <v>429</v>
      </c>
      <c r="Q26" t="s">
        <v>429</v>
      </c>
    </row>
    <row r="27" spans="1:17" x14ac:dyDescent="0.35">
      <c r="A27" s="175" t="str">
        <f t="shared" si="1"/>
        <v>BE_2030_87_31</v>
      </c>
      <c r="B27" s="175" t="str">
        <f t="shared" si="0"/>
        <v>BE</v>
      </c>
      <c r="C27">
        <v>1</v>
      </c>
      <c r="D27">
        <v>2030</v>
      </c>
      <c r="E27">
        <v>49003</v>
      </c>
      <c r="F27" t="s">
        <v>366</v>
      </c>
      <c r="G27">
        <v>31</v>
      </c>
      <c r="H27" t="s">
        <v>250</v>
      </c>
      <c r="I27">
        <v>87</v>
      </c>
      <c r="J27" t="s">
        <v>175</v>
      </c>
      <c r="K27">
        <v>0.14605099999999999</v>
      </c>
      <c r="L27">
        <v>2.1826999999999999E-2</v>
      </c>
      <c r="M27">
        <v>1.3161970000000001</v>
      </c>
      <c r="N27">
        <v>2.8114E-2</v>
      </c>
      <c r="O27">
        <v>5.4729E-2</v>
      </c>
      <c r="P27" t="s">
        <v>429</v>
      </c>
      <c r="Q27" t="s">
        <v>429</v>
      </c>
    </row>
    <row r="28" spans="1:17" x14ac:dyDescent="0.35">
      <c r="A28" s="175" t="str">
        <f t="shared" si="1"/>
        <v>BE_2030_90_31</v>
      </c>
      <c r="B28" s="175" t="str">
        <f t="shared" si="0"/>
        <v>BE</v>
      </c>
      <c r="C28">
        <v>1</v>
      </c>
      <c r="D28">
        <v>2030</v>
      </c>
      <c r="E28">
        <v>49003</v>
      </c>
      <c r="F28" t="s">
        <v>366</v>
      </c>
      <c r="G28">
        <v>31</v>
      </c>
      <c r="H28" t="s">
        <v>250</v>
      </c>
      <c r="I28">
        <v>90</v>
      </c>
      <c r="J28" t="s">
        <v>178</v>
      </c>
      <c r="K28">
        <v>350.54565400000001</v>
      </c>
      <c r="L28">
        <v>333.74273699999998</v>
      </c>
      <c r="M28">
        <v>230.110962</v>
      </c>
      <c r="N28" t="s">
        <v>429</v>
      </c>
      <c r="O28" t="s">
        <v>429</v>
      </c>
      <c r="P28" t="s">
        <v>429</v>
      </c>
      <c r="Q28" t="s">
        <v>429</v>
      </c>
    </row>
    <row r="29" spans="1:17" x14ac:dyDescent="0.35">
      <c r="A29" s="175" t="str">
        <f t="shared" si="1"/>
        <v>BE_2030_100_31</v>
      </c>
      <c r="B29" s="175" t="str">
        <f t="shared" si="0"/>
        <v>BE</v>
      </c>
      <c r="C29">
        <v>1</v>
      </c>
      <c r="D29">
        <v>2030</v>
      </c>
      <c r="E29">
        <v>49003</v>
      </c>
      <c r="F29" t="s">
        <v>366</v>
      </c>
      <c r="G29">
        <v>31</v>
      </c>
      <c r="H29" t="s">
        <v>250</v>
      </c>
      <c r="I29">
        <v>100</v>
      </c>
      <c r="J29" t="s">
        <v>177</v>
      </c>
      <c r="K29">
        <v>1.1044999999999999E-2</v>
      </c>
      <c r="L29">
        <v>5.6519999999999999E-3</v>
      </c>
      <c r="M29">
        <v>7.3863999999999999E-2</v>
      </c>
      <c r="N29" t="s">
        <v>429</v>
      </c>
      <c r="O29" t="s">
        <v>429</v>
      </c>
      <c r="P29" t="s">
        <v>429</v>
      </c>
      <c r="Q29" t="s">
        <v>429</v>
      </c>
    </row>
    <row r="30" spans="1:17" x14ac:dyDescent="0.35">
      <c r="A30" s="175" t="str">
        <f t="shared" si="1"/>
        <v>BE_2030_106_31</v>
      </c>
      <c r="B30" s="175" t="str">
        <f t="shared" si="0"/>
        <v>BE</v>
      </c>
      <c r="C30">
        <v>1</v>
      </c>
      <c r="D30">
        <v>2030</v>
      </c>
      <c r="E30">
        <v>49003</v>
      </c>
      <c r="F30" t="s">
        <v>366</v>
      </c>
      <c r="G30">
        <v>31</v>
      </c>
      <c r="H30" t="s">
        <v>250</v>
      </c>
      <c r="I30">
        <v>106</v>
      </c>
      <c r="J30" t="s">
        <v>179</v>
      </c>
      <c r="K30">
        <v>1.0083999999999999E-2</v>
      </c>
      <c r="L30">
        <v>1.0083999999999999E-2</v>
      </c>
      <c r="M30" t="s">
        <v>429</v>
      </c>
      <c r="N30" t="s">
        <v>429</v>
      </c>
      <c r="O30" t="s">
        <v>429</v>
      </c>
      <c r="P30" t="s">
        <v>429</v>
      </c>
      <c r="Q30" t="s">
        <v>429</v>
      </c>
    </row>
    <row r="31" spans="1:17" x14ac:dyDescent="0.35">
      <c r="A31" s="175" t="str">
        <f t="shared" si="1"/>
        <v>BE_2030_107_31</v>
      </c>
      <c r="B31" s="175" t="str">
        <f t="shared" si="0"/>
        <v>BE</v>
      </c>
      <c r="C31">
        <v>1</v>
      </c>
      <c r="D31">
        <v>2030</v>
      </c>
      <c r="E31">
        <v>49003</v>
      </c>
      <c r="F31" t="s">
        <v>366</v>
      </c>
      <c r="G31">
        <v>31</v>
      </c>
      <c r="H31" t="s">
        <v>250</v>
      </c>
      <c r="I31">
        <v>107</v>
      </c>
      <c r="J31" t="s">
        <v>180</v>
      </c>
      <c r="K31">
        <v>7.6790000000000001E-3</v>
      </c>
      <c r="L31">
        <v>7.6790000000000001E-3</v>
      </c>
      <c r="M31" t="s">
        <v>429</v>
      </c>
      <c r="N31" t="s">
        <v>429</v>
      </c>
      <c r="O31" t="s">
        <v>429</v>
      </c>
      <c r="P31" t="s">
        <v>429</v>
      </c>
      <c r="Q31" t="s">
        <v>429</v>
      </c>
    </row>
    <row r="32" spans="1:17" x14ac:dyDescent="0.35">
      <c r="A32" s="175" t="str">
        <f t="shared" si="1"/>
        <v>BE_2030_110_31</v>
      </c>
      <c r="B32" s="175" t="str">
        <f t="shared" si="0"/>
        <v>BE</v>
      </c>
      <c r="C32">
        <v>1</v>
      </c>
      <c r="D32">
        <v>2030</v>
      </c>
      <c r="E32">
        <v>49003</v>
      </c>
      <c r="F32" t="s">
        <v>366</v>
      </c>
      <c r="G32">
        <v>31</v>
      </c>
      <c r="H32" t="s">
        <v>250</v>
      </c>
      <c r="I32">
        <v>110</v>
      </c>
      <c r="J32" t="s">
        <v>176</v>
      </c>
      <c r="K32">
        <v>9.9279999999999993E-3</v>
      </c>
      <c r="L32">
        <v>5.1510000000000002E-3</v>
      </c>
      <c r="M32">
        <v>6.5419000000000005E-2</v>
      </c>
      <c r="N32" t="s">
        <v>429</v>
      </c>
      <c r="O32" t="s">
        <v>429</v>
      </c>
      <c r="P32" t="s">
        <v>429</v>
      </c>
      <c r="Q32" t="s">
        <v>429</v>
      </c>
    </row>
    <row r="33" spans="1:17" x14ac:dyDescent="0.35">
      <c r="A33" s="175" t="str">
        <f t="shared" si="1"/>
        <v>BE_2030_116_31</v>
      </c>
      <c r="B33" s="175" t="str">
        <f t="shared" si="0"/>
        <v>BE</v>
      </c>
      <c r="C33">
        <v>1</v>
      </c>
      <c r="D33">
        <v>2030</v>
      </c>
      <c r="E33">
        <v>49003</v>
      </c>
      <c r="F33" t="s">
        <v>366</v>
      </c>
      <c r="G33">
        <v>31</v>
      </c>
      <c r="H33" t="s">
        <v>250</v>
      </c>
      <c r="I33">
        <v>116</v>
      </c>
      <c r="J33" t="s">
        <v>181</v>
      </c>
      <c r="K33">
        <v>1.2600000000000001E-3</v>
      </c>
      <c r="L33">
        <v>1.2600000000000001E-3</v>
      </c>
      <c r="M33" t="s">
        <v>429</v>
      </c>
      <c r="N33" t="s">
        <v>429</v>
      </c>
      <c r="O33" t="s">
        <v>429</v>
      </c>
      <c r="P33" t="s">
        <v>429</v>
      </c>
      <c r="Q33" t="s">
        <v>429</v>
      </c>
    </row>
    <row r="34" spans="1:17" x14ac:dyDescent="0.35">
      <c r="A34" s="175" t="str">
        <f t="shared" si="1"/>
        <v>BE_2030_117_31</v>
      </c>
      <c r="B34" s="175" t="str">
        <f t="shared" si="0"/>
        <v>BE</v>
      </c>
      <c r="C34">
        <v>1</v>
      </c>
      <c r="D34">
        <v>2030</v>
      </c>
      <c r="E34">
        <v>49003</v>
      </c>
      <c r="F34" t="s">
        <v>366</v>
      </c>
      <c r="G34">
        <v>31</v>
      </c>
      <c r="H34" t="s">
        <v>250</v>
      </c>
      <c r="I34">
        <v>117</v>
      </c>
      <c r="J34" t="s">
        <v>182</v>
      </c>
      <c r="K34">
        <v>1.152E-3</v>
      </c>
      <c r="L34">
        <v>1.152E-3</v>
      </c>
      <c r="M34" t="s">
        <v>429</v>
      </c>
      <c r="N34" t="s">
        <v>429</v>
      </c>
      <c r="O34" t="s">
        <v>429</v>
      </c>
      <c r="P34" t="s">
        <v>429</v>
      </c>
      <c r="Q34" t="s">
        <v>429</v>
      </c>
    </row>
    <row r="35" spans="1:17" x14ac:dyDescent="0.35">
      <c r="A35" s="175" t="str">
        <f t="shared" si="1"/>
        <v>BE_2030_2_32</v>
      </c>
      <c r="B35" s="175" t="str">
        <f t="shared" si="0"/>
        <v>BE</v>
      </c>
      <c r="C35">
        <v>1</v>
      </c>
      <c r="D35">
        <v>2030</v>
      </c>
      <c r="E35">
        <v>49003</v>
      </c>
      <c r="F35" t="s">
        <v>366</v>
      </c>
      <c r="G35">
        <v>32</v>
      </c>
      <c r="H35" t="s">
        <v>251</v>
      </c>
      <c r="I35">
        <v>2</v>
      </c>
      <c r="J35" t="s">
        <v>173</v>
      </c>
      <c r="K35">
        <v>2.2099280000000001</v>
      </c>
      <c r="L35">
        <v>1.4155660000000001</v>
      </c>
      <c r="M35">
        <v>10.25107</v>
      </c>
      <c r="N35" t="s">
        <v>429</v>
      </c>
      <c r="O35" t="s">
        <v>429</v>
      </c>
      <c r="P35" t="s">
        <v>429</v>
      </c>
      <c r="Q35" t="s">
        <v>429</v>
      </c>
    </row>
    <row r="36" spans="1:17" x14ac:dyDescent="0.35">
      <c r="A36" s="175" t="str">
        <f t="shared" si="1"/>
        <v>BE_2030_3_32</v>
      </c>
      <c r="B36" s="175" t="str">
        <f t="shared" si="0"/>
        <v>BE</v>
      </c>
      <c r="C36">
        <v>1</v>
      </c>
      <c r="D36">
        <v>2030</v>
      </c>
      <c r="E36">
        <v>49003</v>
      </c>
      <c r="F36" t="s">
        <v>366</v>
      </c>
      <c r="G36">
        <v>32</v>
      </c>
      <c r="H36" t="s">
        <v>251</v>
      </c>
      <c r="I36">
        <v>3</v>
      </c>
      <c r="J36" t="s">
        <v>174</v>
      </c>
      <c r="K36">
        <v>0.22902400000000001</v>
      </c>
      <c r="L36">
        <v>0.16788400000000001</v>
      </c>
      <c r="M36">
        <v>0.78899300000000006</v>
      </c>
      <c r="N36" t="s">
        <v>429</v>
      </c>
      <c r="O36" t="s">
        <v>429</v>
      </c>
      <c r="P36" t="s">
        <v>429</v>
      </c>
      <c r="Q36" t="s">
        <v>429</v>
      </c>
    </row>
    <row r="37" spans="1:17" x14ac:dyDescent="0.35">
      <c r="A37" s="175" t="str">
        <f t="shared" si="1"/>
        <v>BE_2030_87_32</v>
      </c>
      <c r="B37" s="175" t="str">
        <f t="shared" si="0"/>
        <v>BE</v>
      </c>
      <c r="C37">
        <v>1</v>
      </c>
      <c r="D37">
        <v>2030</v>
      </c>
      <c r="E37">
        <v>49003</v>
      </c>
      <c r="F37" t="s">
        <v>366</v>
      </c>
      <c r="G37">
        <v>32</v>
      </c>
      <c r="H37" t="s">
        <v>251</v>
      </c>
      <c r="I37">
        <v>87</v>
      </c>
      <c r="J37" t="s">
        <v>175</v>
      </c>
      <c r="K37">
        <v>0.15371000000000001</v>
      </c>
      <c r="L37">
        <v>2.3254E-2</v>
      </c>
      <c r="M37">
        <v>1.3185610000000001</v>
      </c>
      <c r="N37">
        <v>2.828E-2</v>
      </c>
      <c r="O37">
        <v>5.5050000000000002E-2</v>
      </c>
      <c r="P37" t="s">
        <v>429</v>
      </c>
      <c r="Q37" t="s">
        <v>429</v>
      </c>
    </row>
    <row r="38" spans="1:17" x14ac:dyDescent="0.35">
      <c r="A38" s="175" t="str">
        <f t="shared" si="1"/>
        <v>BE_2030_90_32</v>
      </c>
      <c r="B38" s="175" t="str">
        <f t="shared" si="0"/>
        <v>BE</v>
      </c>
      <c r="C38">
        <v>1</v>
      </c>
      <c r="D38">
        <v>2030</v>
      </c>
      <c r="E38">
        <v>49003</v>
      </c>
      <c r="F38" t="s">
        <v>366</v>
      </c>
      <c r="G38">
        <v>32</v>
      </c>
      <c r="H38" t="s">
        <v>251</v>
      </c>
      <c r="I38">
        <v>90</v>
      </c>
      <c r="J38" t="s">
        <v>178</v>
      </c>
      <c r="K38">
        <v>371.81317100000001</v>
      </c>
      <c r="L38">
        <v>353.77926600000001</v>
      </c>
      <c r="M38">
        <v>232.72318999999999</v>
      </c>
      <c r="N38" t="s">
        <v>429</v>
      </c>
      <c r="O38" t="s">
        <v>429</v>
      </c>
      <c r="P38" t="s">
        <v>429</v>
      </c>
      <c r="Q38" t="s">
        <v>429</v>
      </c>
    </row>
    <row r="39" spans="1:17" x14ac:dyDescent="0.35">
      <c r="A39" s="175" t="str">
        <f t="shared" si="1"/>
        <v>BE_2030_100_32</v>
      </c>
      <c r="B39" s="175" t="str">
        <f t="shared" si="0"/>
        <v>BE</v>
      </c>
      <c r="C39">
        <v>1</v>
      </c>
      <c r="D39">
        <v>2030</v>
      </c>
      <c r="E39">
        <v>49003</v>
      </c>
      <c r="F39" t="s">
        <v>366</v>
      </c>
      <c r="G39">
        <v>32</v>
      </c>
      <c r="H39" t="s">
        <v>251</v>
      </c>
      <c r="I39">
        <v>100</v>
      </c>
      <c r="J39" t="s">
        <v>177</v>
      </c>
      <c r="K39">
        <v>1.1814E-2</v>
      </c>
      <c r="L39">
        <v>6.1089999999999998E-3</v>
      </c>
      <c r="M39">
        <v>7.3616000000000001E-2</v>
      </c>
      <c r="N39" t="s">
        <v>429</v>
      </c>
      <c r="O39" t="s">
        <v>429</v>
      </c>
      <c r="P39" t="s">
        <v>429</v>
      </c>
      <c r="Q39" t="s">
        <v>429</v>
      </c>
    </row>
    <row r="40" spans="1:17" x14ac:dyDescent="0.35">
      <c r="A40" s="175" t="str">
        <f t="shared" si="1"/>
        <v>BE_2030_106_32</v>
      </c>
      <c r="B40" s="175" t="str">
        <f t="shared" si="0"/>
        <v>BE</v>
      </c>
      <c r="C40">
        <v>1</v>
      </c>
      <c r="D40">
        <v>2030</v>
      </c>
      <c r="E40">
        <v>49003</v>
      </c>
      <c r="F40" t="s">
        <v>366</v>
      </c>
      <c r="G40">
        <v>32</v>
      </c>
      <c r="H40" t="s">
        <v>251</v>
      </c>
      <c r="I40">
        <v>106</v>
      </c>
      <c r="J40" t="s">
        <v>179</v>
      </c>
      <c r="K40">
        <v>1.0488000000000001E-2</v>
      </c>
      <c r="L40">
        <v>1.0488000000000001E-2</v>
      </c>
      <c r="M40" t="s">
        <v>429</v>
      </c>
      <c r="N40" t="s">
        <v>429</v>
      </c>
      <c r="O40" t="s">
        <v>429</v>
      </c>
      <c r="P40" t="s">
        <v>429</v>
      </c>
      <c r="Q40" t="s">
        <v>429</v>
      </c>
    </row>
    <row r="41" spans="1:17" x14ac:dyDescent="0.35">
      <c r="A41" s="175" t="str">
        <f t="shared" si="1"/>
        <v>BE_2030_107_32</v>
      </c>
      <c r="B41" s="175" t="str">
        <f t="shared" si="0"/>
        <v>BE</v>
      </c>
      <c r="C41">
        <v>1</v>
      </c>
      <c r="D41">
        <v>2030</v>
      </c>
      <c r="E41">
        <v>49003</v>
      </c>
      <c r="F41" t="s">
        <v>366</v>
      </c>
      <c r="G41">
        <v>32</v>
      </c>
      <c r="H41" t="s">
        <v>251</v>
      </c>
      <c r="I41">
        <v>107</v>
      </c>
      <c r="J41" t="s">
        <v>180</v>
      </c>
      <c r="K41">
        <v>7.9660000000000009E-3</v>
      </c>
      <c r="L41">
        <v>7.9660000000000009E-3</v>
      </c>
      <c r="M41" t="s">
        <v>429</v>
      </c>
      <c r="N41" t="s">
        <v>429</v>
      </c>
      <c r="O41" t="s">
        <v>429</v>
      </c>
      <c r="P41" t="s">
        <v>429</v>
      </c>
      <c r="Q41" t="s">
        <v>429</v>
      </c>
    </row>
    <row r="42" spans="1:17" x14ac:dyDescent="0.35">
      <c r="A42" s="175" t="str">
        <f t="shared" si="1"/>
        <v>BE_2030_110_32</v>
      </c>
      <c r="B42" s="175" t="str">
        <f t="shared" si="0"/>
        <v>BE</v>
      </c>
      <c r="C42">
        <v>1</v>
      </c>
      <c r="D42">
        <v>2030</v>
      </c>
      <c r="E42">
        <v>49003</v>
      </c>
      <c r="F42" t="s">
        <v>366</v>
      </c>
      <c r="G42">
        <v>32</v>
      </c>
      <c r="H42" t="s">
        <v>251</v>
      </c>
      <c r="I42">
        <v>110</v>
      </c>
      <c r="J42" t="s">
        <v>176</v>
      </c>
      <c r="K42">
        <v>1.0607999999999999E-2</v>
      </c>
      <c r="L42">
        <v>5.5570000000000003E-3</v>
      </c>
      <c r="M42">
        <v>6.5179000000000001E-2</v>
      </c>
      <c r="N42" t="s">
        <v>429</v>
      </c>
      <c r="O42" t="s">
        <v>429</v>
      </c>
      <c r="P42" t="s">
        <v>429</v>
      </c>
      <c r="Q42" t="s">
        <v>429</v>
      </c>
    </row>
    <row r="43" spans="1:17" x14ac:dyDescent="0.35">
      <c r="A43" s="175" t="str">
        <f t="shared" si="1"/>
        <v>BE_2030_116_32</v>
      </c>
      <c r="B43" s="175" t="str">
        <f t="shared" si="0"/>
        <v>BE</v>
      </c>
      <c r="C43">
        <v>1</v>
      </c>
      <c r="D43">
        <v>2030</v>
      </c>
      <c r="E43">
        <v>49003</v>
      </c>
      <c r="F43" t="s">
        <v>366</v>
      </c>
      <c r="G43">
        <v>32</v>
      </c>
      <c r="H43" t="s">
        <v>251</v>
      </c>
      <c r="I43">
        <v>116</v>
      </c>
      <c r="J43" t="s">
        <v>181</v>
      </c>
      <c r="K43">
        <v>1.3110000000000001E-3</v>
      </c>
      <c r="L43">
        <v>1.3110000000000001E-3</v>
      </c>
      <c r="M43" t="s">
        <v>429</v>
      </c>
      <c r="N43" t="s">
        <v>429</v>
      </c>
      <c r="O43" t="s">
        <v>429</v>
      </c>
      <c r="P43" t="s">
        <v>429</v>
      </c>
      <c r="Q43" t="s">
        <v>429</v>
      </c>
    </row>
    <row r="44" spans="1:17" x14ac:dyDescent="0.35">
      <c r="A44" s="175" t="str">
        <f t="shared" si="1"/>
        <v>BE_2030_117_32</v>
      </c>
      <c r="B44" s="175" t="str">
        <f t="shared" si="0"/>
        <v>BE</v>
      </c>
      <c r="C44">
        <v>1</v>
      </c>
      <c r="D44">
        <v>2030</v>
      </c>
      <c r="E44">
        <v>49003</v>
      </c>
      <c r="F44" t="s">
        <v>366</v>
      </c>
      <c r="G44">
        <v>32</v>
      </c>
      <c r="H44" t="s">
        <v>251</v>
      </c>
      <c r="I44">
        <v>117</v>
      </c>
      <c r="J44" t="s">
        <v>182</v>
      </c>
      <c r="K44">
        <v>1.1950000000000001E-3</v>
      </c>
      <c r="L44">
        <v>1.1950000000000001E-3</v>
      </c>
      <c r="M44" t="s">
        <v>429</v>
      </c>
      <c r="N44" t="s">
        <v>429</v>
      </c>
      <c r="O44" t="s">
        <v>429</v>
      </c>
      <c r="P44" t="s">
        <v>429</v>
      </c>
      <c r="Q44" t="s">
        <v>429</v>
      </c>
    </row>
    <row r="45" spans="1:17" x14ac:dyDescent="0.35">
      <c r="A45" s="175" t="str">
        <f t="shared" si="1"/>
        <v>BE_2030_2_41</v>
      </c>
      <c r="B45" s="175" t="str">
        <f t="shared" si="0"/>
        <v>BE</v>
      </c>
      <c r="C45">
        <v>1</v>
      </c>
      <c r="D45">
        <v>2030</v>
      </c>
      <c r="E45">
        <v>49003</v>
      </c>
      <c r="F45" t="s">
        <v>366</v>
      </c>
      <c r="G45">
        <v>41</v>
      </c>
      <c r="H45" t="s">
        <v>430</v>
      </c>
      <c r="I45">
        <v>2</v>
      </c>
      <c r="J45" t="s">
        <v>173</v>
      </c>
      <c r="K45">
        <v>1.6024210000000001</v>
      </c>
      <c r="L45">
        <v>1.5853809999999999</v>
      </c>
      <c r="M45">
        <v>1.0279400000000001</v>
      </c>
      <c r="N45" t="s">
        <v>429</v>
      </c>
      <c r="O45" t="s">
        <v>429</v>
      </c>
      <c r="P45" t="s">
        <v>429</v>
      </c>
      <c r="Q45" t="s">
        <v>429</v>
      </c>
    </row>
    <row r="46" spans="1:17" x14ac:dyDescent="0.35">
      <c r="A46" s="175" t="str">
        <f t="shared" si="1"/>
        <v>BE_2030_3_41</v>
      </c>
      <c r="B46" s="175" t="str">
        <f t="shared" si="0"/>
        <v>BE</v>
      </c>
      <c r="C46">
        <v>1</v>
      </c>
      <c r="D46">
        <v>2030</v>
      </c>
      <c r="E46">
        <v>49003</v>
      </c>
      <c r="F46" t="s">
        <v>366</v>
      </c>
      <c r="G46">
        <v>41</v>
      </c>
      <c r="H46" t="s">
        <v>430</v>
      </c>
      <c r="I46">
        <v>3</v>
      </c>
      <c r="J46" t="s">
        <v>174</v>
      </c>
      <c r="K46">
        <v>3.1019749999999999</v>
      </c>
      <c r="L46">
        <v>3.0867279999999999</v>
      </c>
      <c r="M46">
        <v>0.91978300000000002</v>
      </c>
      <c r="N46" t="s">
        <v>429</v>
      </c>
      <c r="O46" t="s">
        <v>429</v>
      </c>
      <c r="P46" t="s">
        <v>429</v>
      </c>
      <c r="Q46" t="s">
        <v>429</v>
      </c>
    </row>
    <row r="47" spans="1:17" x14ac:dyDescent="0.35">
      <c r="A47" s="175" t="str">
        <f t="shared" si="1"/>
        <v>BE_2030_87_41</v>
      </c>
      <c r="B47" s="175" t="str">
        <f t="shared" si="0"/>
        <v>BE</v>
      </c>
      <c r="C47">
        <v>1</v>
      </c>
      <c r="D47">
        <v>2030</v>
      </c>
      <c r="E47">
        <v>49003</v>
      </c>
      <c r="F47" t="s">
        <v>366</v>
      </c>
      <c r="G47">
        <v>41</v>
      </c>
      <c r="H47" t="s">
        <v>430</v>
      </c>
      <c r="I47">
        <v>87</v>
      </c>
      <c r="J47" t="s">
        <v>175</v>
      </c>
      <c r="K47">
        <v>8.2142000000000007E-2</v>
      </c>
      <c r="L47">
        <v>7.1448999999999999E-2</v>
      </c>
      <c r="M47">
        <v>0.64504700000000004</v>
      </c>
      <c r="N47" t="s">
        <v>429</v>
      </c>
      <c r="O47" t="s">
        <v>429</v>
      </c>
      <c r="P47" t="s">
        <v>429</v>
      </c>
      <c r="Q47" t="s">
        <v>429</v>
      </c>
    </row>
    <row r="48" spans="1:17" x14ac:dyDescent="0.35">
      <c r="A48" s="175" t="str">
        <f t="shared" si="1"/>
        <v>BE_2030_90_41</v>
      </c>
      <c r="B48" s="175" t="str">
        <f t="shared" si="0"/>
        <v>BE</v>
      </c>
      <c r="C48">
        <v>1</v>
      </c>
      <c r="D48">
        <v>2030</v>
      </c>
      <c r="E48">
        <v>49003</v>
      </c>
      <c r="F48" t="s">
        <v>366</v>
      </c>
      <c r="G48">
        <v>41</v>
      </c>
      <c r="H48" t="s">
        <v>430</v>
      </c>
      <c r="I48">
        <v>90</v>
      </c>
      <c r="J48" t="s">
        <v>178</v>
      </c>
      <c r="K48">
        <v>1500.578125</v>
      </c>
      <c r="L48">
        <v>1499.028198</v>
      </c>
      <c r="M48">
        <v>93.497619999999998</v>
      </c>
      <c r="N48" t="s">
        <v>429</v>
      </c>
      <c r="O48" t="s">
        <v>429</v>
      </c>
      <c r="P48" t="s">
        <v>429</v>
      </c>
      <c r="Q48" t="s">
        <v>429</v>
      </c>
    </row>
    <row r="49" spans="1:17" x14ac:dyDescent="0.35">
      <c r="A49" s="175" t="str">
        <f t="shared" si="1"/>
        <v>BE_2030_100_41</v>
      </c>
      <c r="B49" s="175" t="str">
        <f t="shared" si="0"/>
        <v>BE</v>
      </c>
      <c r="C49">
        <v>1</v>
      </c>
      <c r="D49">
        <v>2030</v>
      </c>
      <c r="E49">
        <v>49003</v>
      </c>
      <c r="F49" t="s">
        <v>366</v>
      </c>
      <c r="G49">
        <v>41</v>
      </c>
      <c r="H49" t="s">
        <v>430</v>
      </c>
      <c r="I49">
        <v>100</v>
      </c>
      <c r="J49" t="s">
        <v>177</v>
      </c>
      <c r="K49">
        <v>3.6320999999999999E-2</v>
      </c>
      <c r="L49">
        <v>3.6281000000000001E-2</v>
      </c>
      <c r="M49">
        <v>2.3969999999999998E-3</v>
      </c>
      <c r="N49" t="s">
        <v>429</v>
      </c>
      <c r="O49" t="s">
        <v>429</v>
      </c>
      <c r="P49" t="s">
        <v>429</v>
      </c>
      <c r="Q49" t="s">
        <v>429</v>
      </c>
    </row>
    <row r="50" spans="1:17" x14ac:dyDescent="0.35">
      <c r="A50" s="175" t="str">
        <f t="shared" si="1"/>
        <v>BE_2030_106_41</v>
      </c>
      <c r="B50" s="175" t="str">
        <f t="shared" si="0"/>
        <v>BE</v>
      </c>
      <c r="C50">
        <v>1</v>
      </c>
      <c r="D50">
        <v>2030</v>
      </c>
      <c r="E50">
        <v>49003</v>
      </c>
      <c r="F50" t="s">
        <v>366</v>
      </c>
      <c r="G50">
        <v>41</v>
      </c>
      <c r="H50" t="s">
        <v>430</v>
      </c>
      <c r="I50">
        <v>106</v>
      </c>
      <c r="J50" t="s">
        <v>179</v>
      </c>
      <c r="K50">
        <v>3.3156999999999999E-2</v>
      </c>
      <c r="L50">
        <v>3.3156999999999999E-2</v>
      </c>
      <c r="M50" t="s">
        <v>429</v>
      </c>
      <c r="N50" t="s">
        <v>429</v>
      </c>
      <c r="O50" t="s">
        <v>429</v>
      </c>
      <c r="P50" t="s">
        <v>429</v>
      </c>
      <c r="Q50" t="s">
        <v>429</v>
      </c>
    </row>
    <row r="51" spans="1:17" x14ac:dyDescent="0.35">
      <c r="A51" s="175" t="str">
        <f t="shared" si="1"/>
        <v>BE_2030_107_41</v>
      </c>
      <c r="B51" s="175" t="str">
        <f t="shared" si="0"/>
        <v>BE</v>
      </c>
      <c r="C51">
        <v>1</v>
      </c>
      <c r="D51">
        <v>2030</v>
      </c>
      <c r="E51">
        <v>49003</v>
      </c>
      <c r="F51" t="s">
        <v>366</v>
      </c>
      <c r="G51">
        <v>41</v>
      </c>
      <c r="H51" t="s">
        <v>430</v>
      </c>
      <c r="I51">
        <v>107</v>
      </c>
      <c r="J51" t="s">
        <v>180</v>
      </c>
      <c r="K51">
        <v>2.3109000000000001E-2</v>
      </c>
      <c r="L51">
        <v>2.3109000000000001E-2</v>
      </c>
      <c r="M51" t="s">
        <v>429</v>
      </c>
      <c r="N51" t="s">
        <v>429</v>
      </c>
      <c r="O51" t="s">
        <v>429</v>
      </c>
      <c r="P51" t="s">
        <v>429</v>
      </c>
      <c r="Q51" t="s">
        <v>429</v>
      </c>
    </row>
    <row r="52" spans="1:17" x14ac:dyDescent="0.35">
      <c r="A52" s="175" t="str">
        <f t="shared" si="1"/>
        <v>BE_2030_110_41</v>
      </c>
      <c r="B52" s="175" t="str">
        <f t="shared" si="0"/>
        <v>BE</v>
      </c>
      <c r="C52">
        <v>1</v>
      </c>
      <c r="D52">
        <v>2030</v>
      </c>
      <c r="E52">
        <v>49003</v>
      </c>
      <c r="F52" t="s">
        <v>366</v>
      </c>
      <c r="G52">
        <v>41</v>
      </c>
      <c r="H52" t="s">
        <v>430</v>
      </c>
      <c r="I52">
        <v>110</v>
      </c>
      <c r="J52" t="s">
        <v>176</v>
      </c>
      <c r="K52">
        <v>3.3415E-2</v>
      </c>
      <c r="L52">
        <v>3.338E-2</v>
      </c>
      <c r="M52">
        <v>2.0969999999999999E-3</v>
      </c>
      <c r="N52" t="s">
        <v>429</v>
      </c>
      <c r="O52" t="s">
        <v>429</v>
      </c>
      <c r="P52" t="s">
        <v>429</v>
      </c>
      <c r="Q52" t="s">
        <v>429</v>
      </c>
    </row>
    <row r="53" spans="1:17" x14ac:dyDescent="0.35">
      <c r="A53" s="175" t="str">
        <f t="shared" si="1"/>
        <v>BE_2030_116_41</v>
      </c>
      <c r="B53" s="175" t="str">
        <f t="shared" si="0"/>
        <v>BE</v>
      </c>
      <c r="C53">
        <v>1</v>
      </c>
      <c r="D53">
        <v>2030</v>
      </c>
      <c r="E53">
        <v>49003</v>
      </c>
      <c r="F53" t="s">
        <v>366</v>
      </c>
      <c r="G53">
        <v>41</v>
      </c>
      <c r="H53" t="s">
        <v>430</v>
      </c>
      <c r="I53">
        <v>116</v>
      </c>
      <c r="J53" t="s">
        <v>181</v>
      </c>
      <c r="K53">
        <v>4.1469999999999996E-3</v>
      </c>
      <c r="L53">
        <v>4.1469999999999996E-3</v>
      </c>
      <c r="M53" t="s">
        <v>429</v>
      </c>
      <c r="N53" t="s">
        <v>429</v>
      </c>
      <c r="O53" t="s">
        <v>429</v>
      </c>
      <c r="P53" t="s">
        <v>429</v>
      </c>
      <c r="Q53" t="s">
        <v>429</v>
      </c>
    </row>
    <row r="54" spans="1:17" x14ac:dyDescent="0.35">
      <c r="A54" s="175" t="str">
        <f t="shared" si="1"/>
        <v>BE_2030_117_41</v>
      </c>
      <c r="B54" s="175" t="str">
        <f t="shared" si="0"/>
        <v>BE</v>
      </c>
      <c r="C54">
        <v>1</v>
      </c>
      <c r="D54">
        <v>2030</v>
      </c>
      <c r="E54">
        <v>49003</v>
      </c>
      <c r="F54" t="s">
        <v>366</v>
      </c>
      <c r="G54">
        <v>41</v>
      </c>
      <c r="H54" t="s">
        <v>430</v>
      </c>
      <c r="I54">
        <v>117</v>
      </c>
      <c r="J54" t="s">
        <v>182</v>
      </c>
      <c r="K54">
        <v>3.467E-3</v>
      </c>
      <c r="L54">
        <v>3.467E-3</v>
      </c>
      <c r="M54" t="s">
        <v>429</v>
      </c>
      <c r="N54" t="s">
        <v>429</v>
      </c>
      <c r="O54" t="s">
        <v>429</v>
      </c>
      <c r="P54" t="s">
        <v>429</v>
      </c>
      <c r="Q54" t="s">
        <v>429</v>
      </c>
    </row>
    <row r="55" spans="1:17" x14ac:dyDescent="0.35">
      <c r="A55" s="175" t="str">
        <f t="shared" si="1"/>
        <v>BE_2030_2_42</v>
      </c>
      <c r="B55" s="175" t="str">
        <f t="shared" si="0"/>
        <v>BE</v>
      </c>
      <c r="C55">
        <v>1</v>
      </c>
      <c r="D55">
        <v>2030</v>
      </c>
      <c r="E55">
        <v>49003</v>
      </c>
      <c r="F55" t="s">
        <v>366</v>
      </c>
      <c r="G55">
        <v>42</v>
      </c>
      <c r="H55" t="s">
        <v>253</v>
      </c>
      <c r="I55">
        <v>2</v>
      </c>
      <c r="J55" t="s">
        <v>173</v>
      </c>
      <c r="K55">
        <v>12.66534</v>
      </c>
      <c r="L55">
        <v>12.592295999999999</v>
      </c>
      <c r="M55">
        <v>3.9926680000000001</v>
      </c>
      <c r="N55" t="s">
        <v>429</v>
      </c>
      <c r="O55" t="s">
        <v>429</v>
      </c>
      <c r="P55" t="s">
        <v>429</v>
      </c>
      <c r="Q55" t="s">
        <v>429</v>
      </c>
    </row>
    <row r="56" spans="1:17" x14ac:dyDescent="0.35">
      <c r="A56" s="175" t="str">
        <f t="shared" si="1"/>
        <v>BE_2030_3_42</v>
      </c>
      <c r="B56" s="175" t="str">
        <f t="shared" si="0"/>
        <v>BE</v>
      </c>
      <c r="C56">
        <v>1</v>
      </c>
      <c r="D56">
        <v>2030</v>
      </c>
      <c r="E56">
        <v>49003</v>
      </c>
      <c r="F56" t="s">
        <v>366</v>
      </c>
      <c r="G56">
        <v>42</v>
      </c>
      <c r="H56" t="s">
        <v>253</v>
      </c>
      <c r="I56">
        <v>3</v>
      </c>
      <c r="J56" t="s">
        <v>174</v>
      </c>
      <c r="K56">
        <v>2.040994</v>
      </c>
      <c r="L56">
        <v>2.0227759999999999</v>
      </c>
      <c r="M56">
        <v>0.99578</v>
      </c>
      <c r="N56" t="s">
        <v>429</v>
      </c>
      <c r="O56" t="s">
        <v>429</v>
      </c>
      <c r="P56" t="s">
        <v>429</v>
      </c>
      <c r="Q56" t="s">
        <v>429</v>
      </c>
    </row>
    <row r="57" spans="1:17" x14ac:dyDescent="0.35">
      <c r="A57" s="175" t="str">
        <f t="shared" si="1"/>
        <v>BE_2030_87_42</v>
      </c>
      <c r="B57" s="175" t="str">
        <f t="shared" si="0"/>
        <v>BE</v>
      </c>
      <c r="C57">
        <v>1</v>
      </c>
      <c r="D57">
        <v>2030</v>
      </c>
      <c r="E57">
        <v>49003</v>
      </c>
      <c r="F57" t="s">
        <v>366</v>
      </c>
      <c r="G57">
        <v>42</v>
      </c>
      <c r="H57" t="s">
        <v>253</v>
      </c>
      <c r="I57">
        <v>87</v>
      </c>
      <c r="J57" t="s">
        <v>175</v>
      </c>
      <c r="K57">
        <v>0.137241</v>
      </c>
      <c r="L57">
        <v>0.118571</v>
      </c>
      <c r="M57">
        <v>0.80610700000000002</v>
      </c>
      <c r="N57">
        <v>3.9220000000000001E-3</v>
      </c>
      <c r="O57">
        <v>5.5847000000000001E-2</v>
      </c>
      <c r="P57" t="s">
        <v>429</v>
      </c>
      <c r="Q57" t="s">
        <v>429</v>
      </c>
    </row>
    <row r="58" spans="1:17" x14ac:dyDescent="0.35">
      <c r="A58" s="175" t="str">
        <f t="shared" si="1"/>
        <v>BE_2030_90_42</v>
      </c>
      <c r="B58" s="175" t="str">
        <f t="shared" si="0"/>
        <v>BE</v>
      </c>
      <c r="C58">
        <v>1</v>
      </c>
      <c r="D58">
        <v>2030</v>
      </c>
      <c r="E58">
        <v>49003</v>
      </c>
      <c r="F58" t="s">
        <v>366</v>
      </c>
      <c r="G58">
        <v>42</v>
      </c>
      <c r="H58" t="s">
        <v>253</v>
      </c>
      <c r="I58">
        <v>90</v>
      </c>
      <c r="J58" t="s">
        <v>178</v>
      </c>
      <c r="K58">
        <v>1508.606689</v>
      </c>
      <c r="L58">
        <v>1506.8348390000001</v>
      </c>
      <c r="M58">
        <v>96.847801000000004</v>
      </c>
      <c r="N58" t="s">
        <v>429</v>
      </c>
      <c r="O58" t="s">
        <v>429</v>
      </c>
      <c r="P58" t="s">
        <v>429</v>
      </c>
      <c r="Q58" t="s">
        <v>429</v>
      </c>
    </row>
    <row r="59" spans="1:17" x14ac:dyDescent="0.35">
      <c r="A59" s="175" t="str">
        <f t="shared" si="1"/>
        <v>BE_2030_100_42</v>
      </c>
      <c r="B59" s="175" t="str">
        <f t="shared" si="0"/>
        <v>BE</v>
      </c>
      <c r="C59">
        <v>1</v>
      </c>
      <c r="D59">
        <v>2030</v>
      </c>
      <c r="E59">
        <v>49003</v>
      </c>
      <c r="F59" t="s">
        <v>366</v>
      </c>
      <c r="G59">
        <v>42</v>
      </c>
      <c r="H59" t="s">
        <v>253</v>
      </c>
      <c r="I59">
        <v>100</v>
      </c>
      <c r="J59" t="s">
        <v>177</v>
      </c>
      <c r="K59">
        <v>1.3079E-2</v>
      </c>
      <c r="L59">
        <v>1.2168999999999999E-2</v>
      </c>
      <c r="M59">
        <v>4.9723000000000003E-2</v>
      </c>
      <c r="N59" t="s">
        <v>429</v>
      </c>
      <c r="O59" t="s">
        <v>429</v>
      </c>
      <c r="P59" t="s">
        <v>429</v>
      </c>
      <c r="Q59" t="s">
        <v>429</v>
      </c>
    </row>
    <row r="60" spans="1:17" x14ac:dyDescent="0.35">
      <c r="A60" s="175" t="str">
        <f t="shared" si="1"/>
        <v>BE_2030_106_42</v>
      </c>
      <c r="B60" s="175" t="str">
        <f t="shared" si="0"/>
        <v>BE</v>
      </c>
      <c r="C60">
        <v>1</v>
      </c>
      <c r="D60">
        <v>2030</v>
      </c>
      <c r="E60">
        <v>49003</v>
      </c>
      <c r="F60" t="s">
        <v>366</v>
      </c>
      <c r="G60">
        <v>42</v>
      </c>
      <c r="H60" t="s">
        <v>253</v>
      </c>
      <c r="I60">
        <v>106</v>
      </c>
      <c r="J60" t="s">
        <v>179</v>
      </c>
      <c r="K60">
        <v>1.8543E-2</v>
      </c>
      <c r="L60">
        <v>1.8543E-2</v>
      </c>
      <c r="M60" t="s">
        <v>429</v>
      </c>
      <c r="N60" t="s">
        <v>429</v>
      </c>
      <c r="O60" t="s">
        <v>429</v>
      </c>
      <c r="P60" t="s">
        <v>429</v>
      </c>
      <c r="Q60" t="s">
        <v>429</v>
      </c>
    </row>
    <row r="61" spans="1:17" x14ac:dyDescent="0.35">
      <c r="A61" s="175" t="str">
        <f t="shared" si="1"/>
        <v>BE_2030_107_42</v>
      </c>
      <c r="B61" s="175" t="str">
        <f t="shared" si="0"/>
        <v>BE</v>
      </c>
      <c r="C61">
        <v>1</v>
      </c>
      <c r="D61">
        <v>2030</v>
      </c>
      <c r="E61">
        <v>49003</v>
      </c>
      <c r="F61" t="s">
        <v>366</v>
      </c>
      <c r="G61">
        <v>42</v>
      </c>
      <c r="H61" t="s">
        <v>253</v>
      </c>
      <c r="I61">
        <v>107</v>
      </c>
      <c r="J61" t="s">
        <v>180</v>
      </c>
      <c r="K61">
        <v>1.2475999999999999E-2</v>
      </c>
      <c r="L61">
        <v>1.2475999999999999E-2</v>
      </c>
      <c r="M61" t="s">
        <v>429</v>
      </c>
      <c r="N61" t="s">
        <v>429</v>
      </c>
      <c r="O61" t="s">
        <v>429</v>
      </c>
      <c r="P61" t="s">
        <v>429</v>
      </c>
      <c r="Q61" t="s">
        <v>429</v>
      </c>
    </row>
    <row r="62" spans="1:17" x14ac:dyDescent="0.35">
      <c r="A62" s="175" t="str">
        <f t="shared" si="1"/>
        <v>BE_2030_110_42</v>
      </c>
      <c r="B62" s="175" t="str">
        <f t="shared" si="0"/>
        <v>BE</v>
      </c>
      <c r="C62">
        <v>1</v>
      </c>
      <c r="D62">
        <v>2030</v>
      </c>
      <c r="E62">
        <v>49003</v>
      </c>
      <c r="F62" t="s">
        <v>366</v>
      </c>
      <c r="G62">
        <v>42</v>
      </c>
      <c r="H62" t="s">
        <v>253</v>
      </c>
      <c r="I62">
        <v>110</v>
      </c>
      <c r="J62" t="s">
        <v>176</v>
      </c>
      <c r="K62">
        <v>1.1916E-2</v>
      </c>
      <c r="L62">
        <v>1.1109000000000001E-2</v>
      </c>
      <c r="M62">
        <v>4.4124999999999998E-2</v>
      </c>
      <c r="N62" t="s">
        <v>429</v>
      </c>
      <c r="O62" t="s">
        <v>429</v>
      </c>
      <c r="P62" t="s">
        <v>429</v>
      </c>
      <c r="Q62" t="s">
        <v>429</v>
      </c>
    </row>
    <row r="63" spans="1:17" x14ac:dyDescent="0.35">
      <c r="A63" s="175" t="str">
        <f t="shared" si="1"/>
        <v>BE_2030_116_42</v>
      </c>
      <c r="B63" s="175" t="str">
        <f t="shared" si="0"/>
        <v>BE</v>
      </c>
      <c r="C63">
        <v>1</v>
      </c>
      <c r="D63">
        <v>2030</v>
      </c>
      <c r="E63">
        <v>49003</v>
      </c>
      <c r="F63" t="s">
        <v>366</v>
      </c>
      <c r="G63">
        <v>42</v>
      </c>
      <c r="H63" t="s">
        <v>253</v>
      </c>
      <c r="I63">
        <v>116</v>
      </c>
      <c r="J63" t="s">
        <v>181</v>
      </c>
      <c r="K63">
        <v>2.3189999999999999E-3</v>
      </c>
      <c r="L63">
        <v>2.3189999999999999E-3</v>
      </c>
      <c r="M63" t="s">
        <v>429</v>
      </c>
      <c r="N63" t="s">
        <v>429</v>
      </c>
      <c r="O63" t="s">
        <v>429</v>
      </c>
      <c r="P63" t="s">
        <v>429</v>
      </c>
      <c r="Q63" t="s">
        <v>429</v>
      </c>
    </row>
    <row r="64" spans="1:17" x14ac:dyDescent="0.35">
      <c r="A64" s="175" t="str">
        <f t="shared" si="1"/>
        <v>BE_2030_117_42</v>
      </c>
      <c r="B64" s="175" t="str">
        <f t="shared" si="0"/>
        <v>BE</v>
      </c>
      <c r="C64">
        <v>1</v>
      </c>
      <c r="D64">
        <v>2030</v>
      </c>
      <c r="E64">
        <v>49003</v>
      </c>
      <c r="F64" t="s">
        <v>366</v>
      </c>
      <c r="G64">
        <v>42</v>
      </c>
      <c r="H64" t="s">
        <v>253</v>
      </c>
      <c r="I64">
        <v>117</v>
      </c>
      <c r="J64" t="s">
        <v>182</v>
      </c>
      <c r="K64">
        <v>1.874E-3</v>
      </c>
      <c r="L64">
        <v>1.874E-3</v>
      </c>
      <c r="M64" t="s">
        <v>429</v>
      </c>
      <c r="N64" t="s">
        <v>429</v>
      </c>
      <c r="O64" t="s">
        <v>429</v>
      </c>
      <c r="P64" t="s">
        <v>429</v>
      </c>
      <c r="Q64" t="s">
        <v>429</v>
      </c>
    </row>
    <row r="65" spans="1:17" x14ac:dyDescent="0.35">
      <c r="A65" s="175" t="str">
        <f t="shared" si="1"/>
        <v>BE_2030_2_43</v>
      </c>
      <c r="B65" s="175" t="str">
        <f t="shared" si="0"/>
        <v>BE</v>
      </c>
      <c r="C65">
        <v>1</v>
      </c>
      <c r="D65">
        <v>2030</v>
      </c>
      <c r="E65">
        <v>49003</v>
      </c>
      <c r="F65" t="s">
        <v>366</v>
      </c>
      <c r="G65">
        <v>43</v>
      </c>
      <c r="H65" t="s">
        <v>254</v>
      </c>
      <c r="I65">
        <v>2</v>
      </c>
      <c r="J65" t="s">
        <v>173</v>
      </c>
      <c r="K65">
        <v>0.97795600000000005</v>
      </c>
      <c r="L65">
        <v>0.949411</v>
      </c>
      <c r="M65">
        <v>0.955291</v>
      </c>
      <c r="N65" t="s">
        <v>429</v>
      </c>
      <c r="O65" t="s">
        <v>429</v>
      </c>
      <c r="P65" t="s">
        <v>429</v>
      </c>
      <c r="Q65" t="s">
        <v>429</v>
      </c>
    </row>
    <row r="66" spans="1:17" x14ac:dyDescent="0.35">
      <c r="A66" s="175" t="str">
        <f t="shared" si="1"/>
        <v>BE_2030_3_43</v>
      </c>
      <c r="B66" s="175" t="str">
        <f t="shared" si="0"/>
        <v>BE</v>
      </c>
      <c r="C66">
        <v>1</v>
      </c>
      <c r="D66">
        <v>2030</v>
      </c>
      <c r="E66">
        <v>49003</v>
      </c>
      <c r="F66" t="s">
        <v>366</v>
      </c>
      <c r="G66">
        <v>43</v>
      </c>
      <c r="H66" t="s">
        <v>254</v>
      </c>
      <c r="I66">
        <v>3</v>
      </c>
      <c r="J66" t="s">
        <v>174</v>
      </c>
      <c r="K66">
        <v>1.3541669999999999</v>
      </c>
      <c r="L66">
        <v>1.3261499999999999</v>
      </c>
      <c r="M66">
        <v>0.93761000000000005</v>
      </c>
      <c r="N66" t="s">
        <v>429</v>
      </c>
      <c r="O66" t="s">
        <v>429</v>
      </c>
      <c r="P66" t="s">
        <v>429</v>
      </c>
      <c r="Q66" t="s">
        <v>429</v>
      </c>
    </row>
    <row r="67" spans="1:17" x14ac:dyDescent="0.35">
      <c r="A67" s="175" t="str">
        <f t="shared" si="1"/>
        <v>BE_2030_87_43</v>
      </c>
      <c r="B67" s="175" t="str">
        <f t="shared" si="0"/>
        <v>BE</v>
      </c>
      <c r="C67">
        <v>1</v>
      </c>
      <c r="D67">
        <v>2030</v>
      </c>
      <c r="E67">
        <v>49003</v>
      </c>
      <c r="F67" t="s">
        <v>366</v>
      </c>
      <c r="G67">
        <v>43</v>
      </c>
      <c r="H67" t="s">
        <v>254</v>
      </c>
      <c r="I67">
        <v>87</v>
      </c>
      <c r="J67" t="s">
        <v>175</v>
      </c>
      <c r="K67">
        <v>7.2256000000000001E-2</v>
      </c>
      <c r="L67">
        <v>5.1185000000000001E-2</v>
      </c>
      <c r="M67">
        <v>0.68766000000000005</v>
      </c>
      <c r="N67">
        <v>5.2300000000000003E-4</v>
      </c>
      <c r="O67">
        <v>2.545E-3</v>
      </c>
      <c r="P67" t="s">
        <v>429</v>
      </c>
      <c r="Q67" t="s">
        <v>429</v>
      </c>
    </row>
    <row r="68" spans="1:17" x14ac:dyDescent="0.35">
      <c r="A68" s="175" t="str">
        <f t="shared" si="1"/>
        <v>BE_2030_90_43</v>
      </c>
      <c r="B68" s="175" t="str">
        <f t="shared" si="0"/>
        <v>BE</v>
      </c>
      <c r="C68">
        <v>1</v>
      </c>
      <c r="D68">
        <v>2030</v>
      </c>
      <c r="E68">
        <v>49003</v>
      </c>
      <c r="F68" t="s">
        <v>366</v>
      </c>
      <c r="G68">
        <v>43</v>
      </c>
      <c r="H68" t="s">
        <v>254</v>
      </c>
      <c r="I68">
        <v>90</v>
      </c>
      <c r="J68" t="s">
        <v>178</v>
      </c>
      <c r="K68">
        <v>1090.7041019999999</v>
      </c>
      <c r="L68">
        <v>1088.033936</v>
      </c>
      <c r="M68">
        <v>89.362549000000001</v>
      </c>
      <c r="N68" t="s">
        <v>429</v>
      </c>
      <c r="O68" t="s">
        <v>429</v>
      </c>
      <c r="P68" t="s">
        <v>429</v>
      </c>
      <c r="Q68" t="s">
        <v>429</v>
      </c>
    </row>
    <row r="69" spans="1:17" x14ac:dyDescent="0.35">
      <c r="A69" s="175" t="str">
        <f t="shared" si="1"/>
        <v>BE_2030_100_43</v>
      </c>
      <c r="B69" s="175" t="str">
        <f t="shared" ref="B69:B132" si="2">VLOOKUP(E69,County_ID,2,FALSE)</f>
        <v>BE</v>
      </c>
      <c r="C69">
        <v>1</v>
      </c>
      <c r="D69">
        <v>2030</v>
      </c>
      <c r="E69">
        <v>49003</v>
      </c>
      <c r="F69" t="s">
        <v>366</v>
      </c>
      <c r="G69">
        <v>43</v>
      </c>
      <c r="H69" t="s">
        <v>254</v>
      </c>
      <c r="I69">
        <v>100</v>
      </c>
      <c r="J69" t="s">
        <v>177</v>
      </c>
      <c r="K69">
        <v>2.6575999999999999E-2</v>
      </c>
      <c r="L69">
        <v>2.6417E-2</v>
      </c>
      <c r="M69">
        <v>5.3210000000000002E-3</v>
      </c>
      <c r="N69" t="s">
        <v>429</v>
      </c>
      <c r="O69" t="s">
        <v>429</v>
      </c>
      <c r="P69" t="s">
        <v>429</v>
      </c>
      <c r="Q69" t="s">
        <v>429</v>
      </c>
    </row>
    <row r="70" spans="1:17" x14ac:dyDescent="0.35">
      <c r="A70" s="175" t="str">
        <f t="shared" ref="A70:A133" si="3">B70&amp;"_"&amp;D70&amp;"_"&amp;I70&amp;"_"&amp;G70</f>
        <v>BE_2030_106_43</v>
      </c>
      <c r="B70" s="175" t="str">
        <f t="shared" si="2"/>
        <v>BE</v>
      </c>
      <c r="C70">
        <v>1</v>
      </c>
      <c r="D70">
        <v>2030</v>
      </c>
      <c r="E70">
        <v>49003</v>
      </c>
      <c r="F70" t="s">
        <v>366</v>
      </c>
      <c r="G70">
        <v>43</v>
      </c>
      <c r="H70" t="s">
        <v>254</v>
      </c>
      <c r="I70">
        <v>106</v>
      </c>
      <c r="J70" t="s">
        <v>179</v>
      </c>
      <c r="K70">
        <v>2.1687000000000001E-2</v>
      </c>
      <c r="L70">
        <v>2.1687000000000001E-2</v>
      </c>
      <c r="M70" t="s">
        <v>429</v>
      </c>
      <c r="N70" t="s">
        <v>429</v>
      </c>
      <c r="O70" t="s">
        <v>429</v>
      </c>
      <c r="P70" t="s">
        <v>429</v>
      </c>
      <c r="Q70" t="s">
        <v>429</v>
      </c>
    </row>
    <row r="71" spans="1:17" x14ac:dyDescent="0.35">
      <c r="A71" s="175" t="str">
        <f t="shared" si="3"/>
        <v>BE_2030_107_43</v>
      </c>
      <c r="B71" s="175" t="str">
        <f t="shared" si="2"/>
        <v>BE</v>
      </c>
      <c r="C71">
        <v>1</v>
      </c>
      <c r="D71">
        <v>2030</v>
      </c>
      <c r="E71">
        <v>49003</v>
      </c>
      <c r="F71" t="s">
        <v>366</v>
      </c>
      <c r="G71">
        <v>43</v>
      </c>
      <c r="H71" t="s">
        <v>254</v>
      </c>
      <c r="I71">
        <v>107</v>
      </c>
      <c r="J71" t="s">
        <v>180</v>
      </c>
      <c r="K71">
        <v>1.1998999999999999E-2</v>
      </c>
      <c r="L71">
        <v>1.1998999999999999E-2</v>
      </c>
      <c r="M71" t="s">
        <v>429</v>
      </c>
      <c r="N71" t="s">
        <v>429</v>
      </c>
      <c r="O71" t="s">
        <v>429</v>
      </c>
      <c r="P71" t="s">
        <v>429</v>
      </c>
      <c r="Q71" t="s">
        <v>429</v>
      </c>
    </row>
    <row r="72" spans="1:17" x14ac:dyDescent="0.35">
      <c r="A72" s="175" t="str">
        <f t="shared" si="3"/>
        <v>BE_2030_110_43</v>
      </c>
      <c r="B72" s="175" t="str">
        <f t="shared" si="2"/>
        <v>BE</v>
      </c>
      <c r="C72">
        <v>1</v>
      </c>
      <c r="D72">
        <v>2030</v>
      </c>
      <c r="E72">
        <v>49003</v>
      </c>
      <c r="F72" t="s">
        <v>366</v>
      </c>
      <c r="G72">
        <v>43</v>
      </c>
      <c r="H72" t="s">
        <v>254</v>
      </c>
      <c r="I72">
        <v>110</v>
      </c>
      <c r="J72" t="s">
        <v>176</v>
      </c>
      <c r="K72">
        <v>2.4441000000000001E-2</v>
      </c>
      <c r="L72">
        <v>2.4299000000000001E-2</v>
      </c>
      <c r="M72">
        <v>4.7679999999999997E-3</v>
      </c>
      <c r="N72" t="s">
        <v>429</v>
      </c>
      <c r="O72" t="s">
        <v>429</v>
      </c>
      <c r="P72" t="s">
        <v>429</v>
      </c>
      <c r="Q72" t="s">
        <v>429</v>
      </c>
    </row>
    <row r="73" spans="1:17" x14ac:dyDescent="0.35">
      <c r="A73" s="175" t="str">
        <f t="shared" si="3"/>
        <v>BE_2030_116_43</v>
      </c>
      <c r="B73" s="175" t="str">
        <f t="shared" si="2"/>
        <v>BE</v>
      </c>
      <c r="C73">
        <v>1</v>
      </c>
      <c r="D73">
        <v>2030</v>
      </c>
      <c r="E73">
        <v>49003</v>
      </c>
      <c r="F73" t="s">
        <v>366</v>
      </c>
      <c r="G73">
        <v>43</v>
      </c>
      <c r="H73" t="s">
        <v>254</v>
      </c>
      <c r="I73">
        <v>116</v>
      </c>
      <c r="J73" t="s">
        <v>181</v>
      </c>
      <c r="K73">
        <v>2.7109999999999999E-3</v>
      </c>
      <c r="L73">
        <v>2.7109999999999999E-3</v>
      </c>
      <c r="M73" t="s">
        <v>429</v>
      </c>
      <c r="N73" t="s">
        <v>429</v>
      </c>
      <c r="O73" t="s">
        <v>429</v>
      </c>
      <c r="P73" t="s">
        <v>429</v>
      </c>
      <c r="Q73" t="s">
        <v>429</v>
      </c>
    </row>
    <row r="74" spans="1:17" x14ac:dyDescent="0.35">
      <c r="A74" s="175" t="str">
        <f t="shared" si="3"/>
        <v>BE_2030_117_43</v>
      </c>
      <c r="B74" s="175" t="str">
        <f t="shared" si="2"/>
        <v>BE</v>
      </c>
      <c r="C74">
        <v>1</v>
      </c>
      <c r="D74">
        <v>2030</v>
      </c>
      <c r="E74">
        <v>49003</v>
      </c>
      <c r="F74" t="s">
        <v>366</v>
      </c>
      <c r="G74">
        <v>43</v>
      </c>
      <c r="H74" t="s">
        <v>254</v>
      </c>
      <c r="I74">
        <v>117</v>
      </c>
      <c r="J74" t="s">
        <v>182</v>
      </c>
      <c r="K74">
        <v>1.8E-3</v>
      </c>
      <c r="L74">
        <v>1.8E-3</v>
      </c>
      <c r="M74" t="s">
        <v>429</v>
      </c>
      <c r="N74" t="s">
        <v>429</v>
      </c>
      <c r="O74" t="s">
        <v>429</v>
      </c>
      <c r="P74" t="s">
        <v>429</v>
      </c>
      <c r="Q74" t="s">
        <v>429</v>
      </c>
    </row>
    <row r="75" spans="1:17" x14ac:dyDescent="0.35">
      <c r="A75" s="175" t="str">
        <f t="shared" si="3"/>
        <v>BE_2030_2_51</v>
      </c>
      <c r="B75" s="175" t="str">
        <f t="shared" si="2"/>
        <v>BE</v>
      </c>
      <c r="C75">
        <v>1</v>
      </c>
      <c r="D75">
        <v>2030</v>
      </c>
      <c r="E75">
        <v>49003</v>
      </c>
      <c r="F75" t="s">
        <v>366</v>
      </c>
      <c r="G75">
        <v>51</v>
      </c>
      <c r="H75" t="s">
        <v>255</v>
      </c>
      <c r="I75">
        <v>2</v>
      </c>
      <c r="J75" t="s">
        <v>173</v>
      </c>
      <c r="K75">
        <v>1.5147729999999999</v>
      </c>
      <c r="L75">
        <v>1.4553879999999999</v>
      </c>
      <c r="M75">
        <v>2.99586</v>
      </c>
      <c r="N75" t="s">
        <v>429</v>
      </c>
      <c r="O75" t="s">
        <v>429</v>
      </c>
      <c r="P75" t="s">
        <v>429</v>
      </c>
      <c r="Q75" t="s">
        <v>429</v>
      </c>
    </row>
    <row r="76" spans="1:17" x14ac:dyDescent="0.35">
      <c r="A76" s="175" t="str">
        <f t="shared" si="3"/>
        <v>BE_2030_3_51</v>
      </c>
      <c r="B76" s="175" t="str">
        <f t="shared" si="2"/>
        <v>BE</v>
      </c>
      <c r="C76">
        <v>1</v>
      </c>
      <c r="D76">
        <v>2030</v>
      </c>
      <c r="E76">
        <v>49003</v>
      </c>
      <c r="F76" t="s">
        <v>366</v>
      </c>
      <c r="G76">
        <v>51</v>
      </c>
      <c r="H76" t="s">
        <v>255</v>
      </c>
      <c r="I76">
        <v>3</v>
      </c>
      <c r="J76" t="s">
        <v>174</v>
      </c>
      <c r="K76">
        <v>3.0129459999999999</v>
      </c>
      <c r="L76">
        <v>2.9660440000000001</v>
      </c>
      <c r="M76">
        <v>2.3661569999999998</v>
      </c>
      <c r="N76" t="s">
        <v>429</v>
      </c>
      <c r="O76" t="s">
        <v>429</v>
      </c>
      <c r="P76" t="s">
        <v>429</v>
      </c>
      <c r="Q76" t="s">
        <v>429</v>
      </c>
    </row>
    <row r="77" spans="1:17" x14ac:dyDescent="0.35">
      <c r="A77" s="175" t="str">
        <f t="shared" si="3"/>
        <v>BE_2030_87_51</v>
      </c>
      <c r="B77" s="175" t="str">
        <f t="shared" si="2"/>
        <v>BE</v>
      </c>
      <c r="C77">
        <v>1</v>
      </c>
      <c r="D77">
        <v>2030</v>
      </c>
      <c r="E77">
        <v>49003</v>
      </c>
      <c r="F77" t="s">
        <v>366</v>
      </c>
      <c r="G77">
        <v>51</v>
      </c>
      <c r="H77" t="s">
        <v>255</v>
      </c>
      <c r="I77">
        <v>87</v>
      </c>
      <c r="J77" t="s">
        <v>175</v>
      </c>
      <c r="K77">
        <v>7.9930000000000001E-2</v>
      </c>
      <c r="L77">
        <v>6.2782000000000004E-2</v>
      </c>
      <c r="M77">
        <v>0.86096899999999998</v>
      </c>
      <c r="N77">
        <v>8.2000000000000001E-5</v>
      </c>
      <c r="O77">
        <v>2.4499999999999999E-4</v>
      </c>
      <c r="P77" t="s">
        <v>429</v>
      </c>
      <c r="Q77" t="s">
        <v>429</v>
      </c>
    </row>
    <row r="78" spans="1:17" x14ac:dyDescent="0.35">
      <c r="A78" s="175" t="str">
        <f t="shared" si="3"/>
        <v>BE_2030_90_51</v>
      </c>
      <c r="B78" s="175" t="str">
        <f t="shared" si="2"/>
        <v>BE</v>
      </c>
      <c r="C78">
        <v>1</v>
      </c>
      <c r="D78">
        <v>2030</v>
      </c>
      <c r="E78">
        <v>49003</v>
      </c>
      <c r="F78" t="s">
        <v>366</v>
      </c>
      <c r="G78">
        <v>51</v>
      </c>
      <c r="H78" t="s">
        <v>255</v>
      </c>
      <c r="I78">
        <v>90</v>
      </c>
      <c r="J78" t="s">
        <v>178</v>
      </c>
      <c r="K78">
        <v>1554.5948490000001</v>
      </c>
      <c r="L78">
        <v>1550.6556399999999</v>
      </c>
      <c r="M78">
        <v>198.727722</v>
      </c>
      <c r="N78" t="s">
        <v>429</v>
      </c>
      <c r="O78" t="s">
        <v>429</v>
      </c>
      <c r="P78" t="s">
        <v>429</v>
      </c>
      <c r="Q78" t="s">
        <v>429</v>
      </c>
    </row>
    <row r="79" spans="1:17" x14ac:dyDescent="0.35">
      <c r="A79" s="175" t="str">
        <f t="shared" si="3"/>
        <v>BE_2030_100_51</v>
      </c>
      <c r="B79" s="175" t="str">
        <f t="shared" si="2"/>
        <v>BE</v>
      </c>
      <c r="C79">
        <v>1</v>
      </c>
      <c r="D79">
        <v>2030</v>
      </c>
      <c r="E79">
        <v>49003</v>
      </c>
      <c r="F79" t="s">
        <v>366</v>
      </c>
      <c r="G79">
        <v>51</v>
      </c>
      <c r="H79" t="s">
        <v>255</v>
      </c>
      <c r="I79">
        <v>100</v>
      </c>
      <c r="J79" t="s">
        <v>177</v>
      </c>
      <c r="K79">
        <v>2.9234E-2</v>
      </c>
      <c r="L79">
        <v>2.9132000000000002E-2</v>
      </c>
      <c r="M79">
        <v>5.1370000000000001E-3</v>
      </c>
      <c r="N79" t="s">
        <v>429</v>
      </c>
      <c r="O79" t="s">
        <v>429</v>
      </c>
      <c r="P79" t="s">
        <v>429</v>
      </c>
      <c r="Q79" t="s">
        <v>429</v>
      </c>
    </row>
    <row r="80" spans="1:17" x14ac:dyDescent="0.35">
      <c r="A80" s="175" t="str">
        <f t="shared" si="3"/>
        <v>BE_2030_106_51</v>
      </c>
      <c r="B80" s="175" t="str">
        <f t="shared" si="2"/>
        <v>BE</v>
      </c>
      <c r="C80">
        <v>1</v>
      </c>
      <c r="D80">
        <v>2030</v>
      </c>
      <c r="E80">
        <v>49003</v>
      </c>
      <c r="F80" t="s">
        <v>366</v>
      </c>
      <c r="G80">
        <v>51</v>
      </c>
      <c r="H80" t="s">
        <v>255</v>
      </c>
      <c r="I80">
        <v>106</v>
      </c>
      <c r="J80" t="s">
        <v>179</v>
      </c>
      <c r="K80">
        <v>2.963E-2</v>
      </c>
      <c r="L80">
        <v>2.963E-2</v>
      </c>
      <c r="M80" t="s">
        <v>429</v>
      </c>
      <c r="N80" t="s">
        <v>429</v>
      </c>
      <c r="O80" t="s">
        <v>429</v>
      </c>
      <c r="P80" t="s">
        <v>429</v>
      </c>
      <c r="Q80" t="s">
        <v>429</v>
      </c>
    </row>
    <row r="81" spans="1:17" x14ac:dyDescent="0.35">
      <c r="A81" s="175" t="str">
        <f t="shared" si="3"/>
        <v>BE_2030_107_51</v>
      </c>
      <c r="B81" s="175" t="str">
        <f t="shared" si="2"/>
        <v>BE</v>
      </c>
      <c r="C81">
        <v>1</v>
      </c>
      <c r="D81">
        <v>2030</v>
      </c>
      <c r="E81">
        <v>49003</v>
      </c>
      <c r="F81" t="s">
        <v>366</v>
      </c>
      <c r="G81">
        <v>51</v>
      </c>
      <c r="H81" t="s">
        <v>255</v>
      </c>
      <c r="I81">
        <v>107</v>
      </c>
      <c r="J81" t="s">
        <v>180</v>
      </c>
      <c r="K81">
        <v>2.1755E-2</v>
      </c>
      <c r="L81">
        <v>2.1755E-2</v>
      </c>
      <c r="M81" t="s">
        <v>429</v>
      </c>
      <c r="N81" t="s">
        <v>429</v>
      </c>
      <c r="O81" t="s">
        <v>429</v>
      </c>
      <c r="P81" t="s">
        <v>429</v>
      </c>
      <c r="Q81" t="s">
        <v>429</v>
      </c>
    </row>
    <row r="82" spans="1:17" x14ac:dyDescent="0.35">
      <c r="A82" s="175" t="str">
        <f t="shared" si="3"/>
        <v>BE_2030_110_51</v>
      </c>
      <c r="B82" s="175" t="str">
        <f t="shared" si="2"/>
        <v>BE</v>
      </c>
      <c r="C82">
        <v>1</v>
      </c>
      <c r="D82">
        <v>2030</v>
      </c>
      <c r="E82">
        <v>49003</v>
      </c>
      <c r="F82" t="s">
        <v>366</v>
      </c>
      <c r="G82">
        <v>51</v>
      </c>
      <c r="H82" t="s">
        <v>255</v>
      </c>
      <c r="I82">
        <v>110</v>
      </c>
      <c r="J82" t="s">
        <v>176</v>
      </c>
      <c r="K82">
        <v>2.6897000000000001E-2</v>
      </c>
      <c r="L82">
        <v>2.6804000000000001E-2</v>
      </c>
      <c r="M82">
        <v>4.6899999999999997E-3</v>
      </c>
      <c r="N82" t="s">
        <v>429</v>
      </c>
      <c r="O82" t="s">
        <v>429</v>
      </c>
      <c r="P82" t="s">
        <v>429</v>
      </c>
      <c r="Q82" t="s">
        <v>429</v>
      </c>
    </row>
    <row r="83" spans="1:17" x14ac:dyDescent="0.35">
      <c r="A83" s="175" t="str">
        <f t="shared" si="3"/>
        <v>BE_2030_116_51</v>
      </c>
      <c r="B83" s="175" t="str">
        <f t="shared" si="2"/>
        <v>BE</v>
      </c>
      <c r="C83">
        <v>1</v>
      </c>
      <c r="D83">
        <v>2030</v>
      </c>
      <c r="E83">
        <v>49003</v>
      </c>
      <c r="F83" t="s">
        <v>366</v>
      </c>
      <c r="G83">
        <v>51</v>
      </c>
      <c r="H83" t="s">
        <v>255</v>
      </c>
      <c r="I83">
        <v>116</v>
      </c>
      <c r="J83" t="s">
        <v>181</v>
      </c>
      <c r="K83">
        <v>3.7030000000000001E-3</v>
      </c>
      <c r="L83">
        <v>3.7030000000000001E-3</v>
      </c>
      <c r="M83" t="s">
        <v>429</v>
      </c>
      <c r="N83" t="s">
        <v>429</v>
      </c>
      <c r="O83" t="s">
        <v>429</v>
      </c>
      <c r="P83" t="s">
        <v>429</v>
      </c>
      <c r="Q83" t="s">
        <v>429</v>
      </c>
    </row>
    <row r="84" spans="1:17" x14ac:dyDescent="0.35">
      <c r="A84" s="175" t="str">
        <f t="shared" si="3"/>
        <v>BE_2030_117_51</v>
      </c>
      <c r="B84" s="175" t="str">
        <f t="shared" si="2"/>
        <v>BE</v>
      </c>
      <c r="C84">
        <v>1</v>
      </c>
      <c r="D84">
        <v>2030</v>
      </c>
      <c r="E84">
        <v>49003</v>
      </c>
      <c r="F84" t="s">
        <v>366</v>
      </c>
      <c r="G84">
        <v>51</v>
      </c>
      <c r="H84" t="s">
        <v>255</v>
      </c>
      <c r="I84">
        <v>117</v>
      </c>
      <c r="J84" t="s">
        <v>182</v>
      </c>
      <c r="K84">
        <v>3.2629999999999998E-3</v>
      </c>
      <c r="L84">
        <v>3.2629999999999998E-3</v>
      </c>
      <c r="M84" t="s">
        <v>429</v>
      </c>
      <c r="N84" t="s">
        <v>429</v>
      </c>
      <c r="O84" t="s">
        <v>429</v>
      </c>
      <c r="P84" t="s">
        <v>429</v>
      </c>
      <c r="Q84" t="s">
        <v>429</v>
      </c>
    </row>
    <row r="85" spans="1:17" x14ac:dyDescent="0.35">
      <c r="A85" s="175" t="str">
        <f t="shared" si="3"/>
        <v>BE_2030_2_52</v>
      </c>
      <c r="B85" s="175" t="str">
        <f t="shared" si="2"/>
        <v>BE</v>
      </c>
      <c r="C85">
        <v>1</v>
      </c>
      <c r="D85">
        <v>2030</v>
      </c>
      <c r="E85">
        <v>49003</v>
      </c>
      <c r="F85" t="s">
        <v>366</v>
      </c>
      <c r="G85">
        <v>52</v>
      </c>
      <c r="H85" t="s">
        <v>256</v>
      </c>
      <c r="I85">
        <v>2</v>
      </c>
      <c r="J85" t="s">
        <v>173</v>
      </c>
      <c r="K85">
        <v>2.8664559999999999</v>
      </c>
      <c r="L85">
        <v>2.4892059999999998</v>
      </c>
      <c r="M85">
        <v>1.1224229999999999</v>
      </c>
      <c r="N85" t="s">
        <v>429</v>
      </c>
      <c r="O85" t="s">
        <v>429</v>
      </c>
      <c r="P85" t="s">
        <v>429</v>
      </c>
      <c r="Q85" t="s">
        <v>429</v>
      </c>
    </row>
    <row r="86" spans="1:17" x14ac:dyDescent="0.35">
      <c r="A86" s="175" t="str">
        <f t="shared" si="3"/>
        <v>BE_2030_3_52</v>
      </c>
      <c r="B86" s="175" t="str">
        <f t="shared" si="2"/>
        <v>BE</v>
      </c>
      <c r="C86">
        <v>1</v>
      </c>
      <c r="D86">
        <v>2030</v>
      </c>
      <c r="E86">
        <v>49003</v>
      </c>
      <c r="F86" t="s">
        <v>366</v>
      </c>
      <c r="G86">
        <v>52</v>
      </c>
      <c r="H86" t="s">
        <v>256</v>
      </c>
      <c r="I86">
        <v>3</v>
      </c>
      <c r="J86" t="s">
        <v>174</v>
      </c>
      <c r="K86">
        <v>0.83448</v>
      </c>
      <c r="L86">
        <v>0.72441900000000004</v>
      </c>
      <c r="M86">
        <v>0.32746199999999998</v>
      </c>
      <c r="N86" t="s">
        <v>429</v>
      </c>
      <c r="O86" t="s">
        <v>429</v>
      </c>
      <c r="P86" t="s">
        <v>429</v>
      </c>
      <c r="Q86" t="s">
        <v>429</v>
      </c>
    </row>
    <row r="87" spans="1:17" x14ac:dyDescent="0.35">
      <c r="A87" s="175" t="str">
        <f t="shared" si="3"/>
        <v>BE_2030_87_52</v>
      </c>
      <c r="B87" s="175" t="str">
        <f t="shared" si="2"/>
        <v>BE</v>
      </c>
      <c r="C87">
        <v>1</v>
      </c>
      <c r="D87">
        <v>2030</v>
      </c>
      <c r="E87">
        <v>49003</v>
      </c>
      <c r="F87" t="s">
        <v>366</v>
      </c>
      <c r="G87">
        <v>52</v>
      </c>
      <c r="H87" t="s">
        <v>256</v>
      </c>
      <c r="I87">
        <v>87</v>
      </c>
      <c r="J87" t="s">
        <v>175</v>
      </c>
      <c r="K87">
        <v>0.22352</v>
      </c>
      <c r="L87">
        <v>3.2911999999999997E-2</v>
      </c>
      <c r="M87">
        <v>0.52644299999999999</v>
      </c>
      <c r="N87">
        <v>1.3668E-2</v>
      </c>
      <c r="O87">
        <v>2.9457000000000001E-2</v>
      </c>
      <c r="P87" t="s">
        <v>429</v>
      </c>
      <c r="Q87" t="s">
        <v>429</v>
      </c>
    </row>
    <row r="88" spans="1:17" x14ac:dyDescent="0.35">
      <c r="A88" s="175" t="str">
        <f t="shared" si="3"/>
        <v>BE_2030_90_52</v>
      </c>
      <c r="B88" s="175" t="str">
        <f t="shared" si="2"/>
        <v>BE</v>
      </c>
      <c r="C88">
        <v>1</v>
      </c>
      <c r="D88">
        <v>2030</v>
      </c>
      <c r="E88">
        <v>49003</v>
      </c>
      <c r="F88" t="s">
        <v>366</v>
      </c>
      <c r="G88">
        <v>52</v>
      </c>
      <c r="H88" t="s">
        <v>256</v>
      </c>
      <c r="I88">
        <v>90</v>
      </c>
      <c r="J88" t="s">
        <v>178</v>
      </c>
      <c r="K88">
        <v>857.58605999999997</v>
      </c>
      <c r="L88">
        <v>847.43792699999995</v>
      </c>
      <c r="M88">
        <v>30.193719999999999</v>
      </c>
      <c r="N88" t="s">
        <v>429</v>
      </c>
      <c r="O88" t="s">
        <v>429</v>
      </c>
      <c r="P88" t="s">
        <v>429</v>
      </c>
      <c r="Q88" t="s">
        <v>429</v>
      </c>
    </row>
    <row r="89" spans="1:17" x14ac:dyDescent="0.35">
      <c r="A89" s="175" t="str">
        <f t="shared" si="3"/>
        <v>BE_2030_100_52</v>
      </c>
      <c r="B89" s="175" t="str">
        <f t="shared" si="2"/>
        <v>BE</v>
      </c>
      <c r="C89">
        <v>1</v>
      </c>
      <c r="D89">
        <v>2030</v>
      </c>
      <c r="E89">
        <v>49003</v>
      </c>
      <c r="F89" t="s">
        <v>366</v>
      </c>
      <c r="G89">
        <v>52</v>
      </c>
      <c r="H89" t="s">
        <v>256</v>
      </c>
      <c r="I89">
        <v>100</v>
      </c>
      <c r="J89" t="s">
        <v>177</v>
      </c>
      <c r="K89">
        <v>1.5782000000000001E-2</v>
      </c>
      <c r="L89">
        <v>9.7230000000000007E-3</v>
      </c>
      <c r="M89">
        <v>1.8027999999999999E-2</v>
      </c>
      <c r="N89" t="s">
        <v>429</v>
      </c>
      <c r="O89" t="s">
        <v>429</v>
      </c>
      <c r="P89" t="s">
        <v>429</v>
      </c>
      <c r="Q89" t="s">
        <v>429</v>
      </c>
    </row>
    <row r="90" spans="1:17" x14ac:dyDescent="0.35">
      <c r="A90" s="175" t="str">
        <f t="shared" si="3"/>
        <v>BE_2030_106_52</v>
      </c>
      <c r="B90" s="175" t="str">
        <f t="shared" si="2"/>
        <v>BE</v>
      </c>
      <c r="C90">
        <v>1</v>
      </c>
      <c r="D90">
        <v>2030</v>
      </c>
      <c r="E90">
        <v>49003</v>
      </c>
      <c r="F90" t="s">
        <v>366</v>
      </c>
      <c r="G90">
        <v>52</v>
      </c>
      <c r="H90" t="s">
        <v>256</v>
      </c>
      <c r="I90">
        <v>106</v>
      </c>
      <c r="J90" t="s">
        <v>179</v>
      </c>
      <c r="K90">
        <v>2.0133000000000002E-2</v>
      </c>
      <c r="L90">
        <v>2.0133000000000002E-2</v>
      </c>
      <c r="M90" t="s">
        <v>429</v>
      </c>
      <c r="N90" t="s">
        <v>429</v>
      </c>
      <c r="O90" t="s">
        <v>429</v>
      </c>
      <c r="P90" t="s">
        <v>429</v>
      </c>
      <c r="Q90" t="s">
        <v>429</v>
      </c>
    </row>
    <row r="91" spans="1:17" x14ac:dyDescent="0.35">
      <c r="A91" s="175" t="str">
        <f t="shared" si="3"/>
        <v>BE_2030_107_52</v>
      </c>
      <c r="B91" s="175" t="str">
        <f t="shared" si="2"/>
        <v>BE</v>
      </c>
      <c r="C91">
        <v>1</v>
      </c>
      <c r="D91">
        <v>2030</v>
      </c>
      <c r="E91">
        <v>49003</v>
      </c>
      <c r="F91" t="s">
        <v>366</v>
      </c>
      <c r="G91">
        <v>52</v>
      </c>
      <c r="H91" t="s">
        <v>256</v>
      </c>
      <c r="I91">
        <v>107</v>
      </c>
      <c r="J91" t="s">
        <v>180</v>
      </c>
      <c r="K91">
        <v>1.2338E-2</v>
      </c>
      <c r="L91">
        <v>1.2338E-2</v>
      </c>
      <c r="M91" t="s">
        <v>429</v>
      </c>
      <c r="N91" t="s">
        <v>429</v>
      </c>
      <c r="O91" t="s">
        <v>429</v>
      </c>
      <c r="P91" t="s">
        <v>429</v>
      </c>
      <c r="Q91" t="s">
        <v>429</v>
      </c>
    </row>
    <row r="92" spans="1:17" x14ac:dyDescent="0.35">
      <c r="A92" s="175" t="str">
        <f t="shared" si="3"/>
        <v>BE_2030_110_52</v>
      </c>
      <c r="B92" s="175" t="str">
        <f t="shared" si="2"/>
        <v>BE</v>
      </c>
      <c r="C92">
        <v>1</v>
      </c>
      <c r="D92">
        <v>2030</v>
      </c>
      <c r="E92">
        <v>49003</v>
      </c>
      <c r="F92" t="s">
        <v>366</v>
      </c>
      <c r="G92">
        <v>52</v>
      </c>
      <c r="H92" t="s">
        <v>256</v>
      </c>
      <c r="I92">
        <v>110</v>
      </c>
      <c r="J92" t="s">
        <v>176</v>
      </c>
      <c r="K92">
        <v>1.4231000000000001E-2</v>
      </c>
      <c r="L92">
        <v>8.8669999999999999E-3</v>
      </c>
      <c r="M92">
        <v>1.5959999999999998E-2</v>
      </c>
      <c r="N92" t="s">
        <v>429</v>
      </c>
      <c r="O92" t="s">
        <v>429</v>
      </c>
      <c r="P92" t="s">
        <v>429</v>
      </c>
      <c r="Q92" t="s">
        <v>429</v>
      </c>
    </row>
    <row r="93" spans="1:17" x14ac:dyDescent="0.35">
      <c r="A93" s="175" t="str">
        <f t="shared" si="3"/>
        <v>BE_2030_116_52</v>
      </c>
      <c r="B93" s="175" t="str">
        <f t="shared" si="2"/>
        <v>BE</v>
      </c>
      <c r="C93">
        <v>1</v>
      </c>
      <c r="D93">
        <v>2030</v>
      </c>
      <c r="E93">
        <v>49003</v>
      </c>
      <c r="F93" t="s">
        <v>366</v>
      </c>
      <c r="G93">
        <v>52</v>
      </c>
      <c r="H93" t="s">
        <v>256</v>
      </c>
      <c r="I93">
        <v>116</v>
      </c>
      <c r="J93" t="s">
        <v>181</v>
      </c>
      <c r="K93">
        <v>2.5170000000000001E-3</v>
      </c>
      <c r="L93">
        <v>2.5170000000000001E-3</v>
      </c>
      <c r="M93" t="s">
        <v>429</v>
      </c>
      <c r="N93" t="s">
        <v>429</v>
      </c>
      <c r="O93" t="s">
        <v>429</v>
      </c>
      <c r="P93" t="s">
        <v>429</v>
      </c>
      <c r="Q93" t="s">
        <v>429</v>
      </c>
    </row>
    <row r="94" spans="1:17" x14ac:dyDescent="0.35">
      <c r="A94" s="175" t="str">
        <f t="shared" si="3"/>
        <v>BE_2030_117_52</v>
      </c>
      <c r="B94" s="175" t="str">
        <f t="shared" si="2"/>
        <v>BE</v>
      </c>
      <c r="C94">
        <v>1</v>
      </c>
      <c r="D94">
        <v>2030</v>
      </c>
      <c r="E94">
        <v>49003</v>
      </c>
      <c r="F94" t="s">
        <v>366</v>
      </c>
      <c r="G94">
        <v>52</v>
      </c>
      <c r="H94" t="s">
        <v>256</v>
      </c>
      <c r="I94">
        <v>117</v>
      </c>
      <c r="J94" t="s">
        <v>182</v>
      </c>
      <c r="K94">
        <v>1.851E-3</v>
      </c>
      <c r="L94">
        <v>1.851E-3</v>
      </c>
      <c r="M94" t="s">
        <v>429</v>
      </c>
      <c r="N94" t="s">
        <v>429</v>
      </c>
      <c r="O94" t="s">
        <v>429</v>
      </c>
      <c r="P94" t="s">
        <v>429</v>
      </c>
      <c r="Q94" t="s">
        <v>429</v>
      </c>
    </row>
    <row r="95" spans="1:17" x14ac:dyDescent="0.35">
      <c r="A95" s="175" t="str">
        <f t="shared" si="3"/>
        <v>BE_2030_2_53</v>
      </c>
      <c r="B95" s="175" t="str">
        <f t="shared" si="2"/>
        <v>BE</v>
      </c>
      <c r="C95">
        <v>1</v>
      </c>
      <c r="D95">
        <v>2030</v>
      </c>
      <c r="E95">
        <v>49003</v>
      </c>
      <c r="F95" t="s">
        <v>366</v>
      </c>
      <c r="G95">
        <v>53</v>
      </c>
      <c r="H95" t="s">
        <v>257</v>
      </c>
      <c r="I95">
        <v>2</v>
      </c>
      <c r="J95" t="s">
        <v>173</v>
      </c>
      <c r="K95">
        <v>2.2452190000000001</v>
      </c>
      <c r="L95">
        <v>2.2277230000000001</v>
      </c>
      <c r="M95">
        <v>1.184547</v>
      </c>
      <c r="N95" t="s">
        <v>429</v>
      </c>
      <c r="O95" t="s">
        <v>429</v>
      </c>
      <c r="P95" t="s">
        <v>429</v>
      </c>
      <c r="Q95" t="s">
        <v>429</v>
      </c>
    </row>
    <row r="96" spans="1:17" x14ac:dyDescent="0.35">
      <c r="A96" s="175" t="str">
        <f t="shared" si="3"/>
        <v>BE_2030_3_53</v>
      </c>
      <c r="B96" s="175" t="str">
        <f t="shared" si="2"/>
        <v>BE</v>
      </c>
      <c r="C96">
        <v>1</v>
      </c>
      <c r="D96">
        <v>2030</v>
      </c>
      <c r="E96">
        <v>49003</v>
      </c>
      <c r="F96" t="s">
        <v>366</v>
      </c>
      <c r="G96">
        <v>53</v>
      </c>
      <c r="H96" t="s">
        <v>257</v>
      </c>
      <c r="I96">
        <v>3</v>
      </c>
      <c r="J96" t="s">
        <v>174</v>
      </c>
      <c r="K96">
        <v>0.75544599999999995</v>
      </c>
      <c r="L96">
        <v>0.75059399999999998</v>
      </c>
      <c r="M96">
        <v>0.32849699999999998</v>
      </c>
      <c r="N96" t="s">
        <v>429</v>
      </c>
      <c r="O96" t="s">
        <v>429</v>
      </c>
      <c r="P96" t="s">
        <v>429</v>
      </c>
      <c r="Q96" t="s">
        <v>429</v>
      </c>
    </row>
    <row r="97" spans="1:17" x14ac:dyDescent="0.35">
      <c r="A97" s="175" t="str">
        <f t="shared" si="3"/>
        <v>BE_2030_87_53</v>
      </c>
      <c r="B97" s="175" t="str">
        <f t="shared" si="2"/>
        <v>BE</v>
      </c>
      <c r="C97">
        <v>1</v>
      </c>
      <c r="D97">
        <v>2030</v>
      </c>
      <c r="E97">
        <v>49003</v>
      </c>
      <c r="F97" t="s">
        <v>366</v>
      </c>
      <c r="G97">
        <v>53</v>
      </c>
      <c r="H97" t="s">
        <v>257</v>
      </c>
      <c r="I97">
        <v>87</v>
      </c>
      <c r="J97" t="s">
        <v>175</v>
      </c>
      <c r="K97">
        <v>5.9200999999999997E-2</v>
      </c>
      <c r="L97">
        <v>3.9046999999999998E-2</v>
      </c>
      <c r="M97">
        <v>0.53172900000000001</v>
      </c>
      <c r="N97">
        <v>1.23E-2</v>
      </c>
      <c r="O97">
        <v>4.0293000000000002E-2</v>
      </c>
      <c r="P97" t="s">
        <v>429</v>
      </c>
      <c r="Q97" t="s">
        <v>429</v>
      </c>
    </row>
    <row r="98" spans="1:17" x14ac:dyDescent="0.35">
      <c r="A98" s="175" t="str">
        <f t="shared" si="3"/>
        <v>BE_2030_90_53</v>
      </c>
      <c r="B98" s="175" t="str">
        <f t="shared" si="2"/>
        <v>BE</v>
      </c>
      <c r="C98">
        <v>1</v>
      </c>
      <c r="D98">
        <v>2030</v>
      </c>
      <c r="E98">
        <v>49003</v>
      </c>
      <c r="F98" t="s">
        <v>366</v>
      </c>
      <c r="G98">
        <v>53</v>
      </c>
      <c r="H98" t="s">
        <v>257</v>
      </c>
      <c r="I98">
        <v>90</v>
      </c>
      <c r="J98" t="s">
        <v>178</v>
      </c>
      <c r="K98">
        <v>804.59313999999995</v>
      </c>
      <c r="L98">
        <v>804.14739999999995</v>
      </c>
      <c r="M98">
        <v>30.173833999999999</v>
      </c>
      <c r="N98" t="s">
        <v>429</v>
      </c>
      <c r="O98" t="s">
        <v>429</v>
      </c>
      <c r="P98" t="s">
        <v>429</v>
      </c>
      <c r="Q98" t="s">
        <v>429</v>
      </c>
    </row>
    <row r="99" spans="1:17" x14ac:dyDescent="0.35">
      <c r="A99" s="175" t="str">
        <f t="shared" si="3"/>
        <v>BE_2030_100_53</v>
      </c>
      <c r="B99" s="175" t="str">
        <f t="shared" si="2"/>
        <v>BE</v>
      </c>
      <c r="C99">
        <v>1</v>
      </c>
      <c r="D99">
        <v>2030</v>
      </c>
      <c r="E99">
        <v>49003</v>
      </c>
      <c r="F99" t="s">
        <v>366</v>
      </c>
      <c r="G99">
        <v>53</v>
      </c>
      <c r="H99" t="s">
        <v>257</v>
      </c>
      <c r="I99">
        <v>100</v>
      </c>
      <c r="J99" t="s">
        <v>177</v>
      </c>
      <c r="K99">
        <v>1.3221999999999999E-2</v>
      </c>
      <c r="L99">
        <v>1.2963000000000001E-2</v>
      </c>
      <c r="M99">
        <v>1.7505E-2</v>
      </c>
      <c r="N99" t="s">
        <v>429</v>
      </c>
      <c r="O99" t="s">
        <v>429</v>
      </c>
      <c r="P99" t="s">
        <v>429</v>
      </c>
      <c r="Q99" t="s">
        <v>429</v>
      </c>
    </row>
    <row r="100" spans="1:17" x14ac:dyDescent="0.35">
      <c r="A100" s="175" t="str">
        <f t="shared" si="3"/>
        <v>BE_2030_106_53</v>
      </c>
      <c r="B100" s="175" t="str">
        <f t="shared" si="2"/>
        <v>BE</v>
      </c>
      <c r="C100">
        <v>1</v>
      </c>
      <c r="D100">
        <v>2030</v>
      </c>
      <c r="E100">
        <v>49003</v>
      </c>
      <c r="F100" t="s">
        <v>366</v>
      </c>
      <c r="G100">
        <v>53</v>
      </c>
      <c r="H100" t="s">
        <v>257</v>
      </c>
      <c r="I100">
        <v>106</v>
      </c>
      <c r="J100" t="s">
        <v>179</v>
      </c>
      <c r="K100">
        <v>2.1118999999999999E-2</v>
      </c>
      <c r="L100">
        <v>2.1118999999999999E-2</v>
      </c>
      <c r="M100" t="s">
        <v>429</v>
      </c>
      <c r="N100" t="s">
        <v>429</v>
      </c>
      <c r="O100" t="s">
        <v>429</v>
      </c>
      <c r="P100" t="s">
        <v>429</v>
      </c>
      <c r="Q100" t="s">
        <v>429</v>
      </c>
    </row>
    <row r="101" spans="1:17" x14ac:dyDescent="0.35">
      <c r="A101" s="175" t="str">
        <f t="shared" si="3"/>
        <v>BE_2030_107_53</v>
      </c>
      <c r="B101" s="175" t="str">
        <f t="shared" si="2"/>
        <v>BE</v>
      </c>
      <c r="C101">
        <v>1</v>
      </c>
      <c r="D101">
        <v>2030</v>
      </c>
      <c r="E101">
        <v>49003</v>
      </c>
      <c r="F101" t="s">
        <v>366</v>
      </c>
      <c r="G101">
        <v>53</v>
      </c>
      <c r="H101" t="s">
        <v>257</v>
      </c>
      <c r="I101">
        <v>107</v>
      </c>
      <c r="J101" t="s">
        <v>180</v>
      </c>
      <c r="K101">
        <v>1.2342000000000001E-2</v>
      </c>
      <c r="L101">
        <v>1.2342000000000001E-2</v>
      </c>
      <c r="M101" t="s">
        <v>429</v>
      </c>
      <c r="N101" t="s">
        <v>429</v>
      </c>
      <c r="O101" t="s">
        <v>429</v>
      </c>
      <c r="P101" t="s">
        <v>429</v>
      </c>
      <c r="Q101" t="s">
        <v>429</v>
      </c>
    </row>
    <row r="102" spans="1:17" x14ac:dyDescent="0.35">
      <c r="A102" s="175" t="str">
        <f t="shared" si="3"/>
        <v>BE_2030_110_53</v>
      </c>
      <c r="B102" s="175" t="str">
        <f t="shared" si="2"/>
        <v>BE</v>
      </c>
      <c r="C102">
        <v>1</v>
      </c>
      <c r="D102">
        <v>2030</v>
      </c>
      <c r="E102">
        <v>49003</v>
      </c>
      <c r="F102" t="s">
        <v>366</v>
      </c>
      <c r="G102">
        <v>53</v>
      </c>
      <c r="H102" t="s">
        <v>257</v>
      </c>
      <c r="I102">
        <v>110</v>
      </c>
      <c r="J102" t="s">
        <v>176</v>
      </c>
      <c r="K102">
        <v>1.2078E-2</v>
      </c>
      <c r="L102">
        <v>1.1849E-2</v>
      </c>
      <c r="M102">
        <v>1.5497E-2</v>
      </c>
      <c r="N102" t="s">
        <v>429</v>
      </c>
      <c r="O102" t="s">
        <v>429</v>
      </c>
      <c r="P102" t="s">
        <v>429</v>
      </c>
      <c r="Q102" t="s">
        <v>429</v>
      </c>
    </row>
    <row r="103" spans="1:17" x14ac:dyDescent="0.35">
      <c r="A103" s="175" t="str">
        <f t="shared" si="3"/>
        <v>BE_2030_116_53</v>
      </c>
      <c r="B103" s="175" t="str">
        <f t="shared" si="2"/>
        <v>BE</v>
      </c>
      <c r="C103">
        <v>1</v>
      </c>
      <c r="D103">
        <v>2030</v>
      </c>
      <c r="E103">
        <v>49003</v>
      </c>
      <c r="F103" t="s">
        <v>366</v>
      </c>
      <c r="G103">
        <v>53</v>
      </c>
      <c r="H103" t="s">
        <v>257</v>
      </c>
      <c r="I103">
        <v>116</v>
      </c>
      <c r="J103" t="s">
        <v>181</v>
      </c>
      <c r="K103">
        <v>2.64E-3</v>
      </c>
      <c r="L103">
        <v>2.64E-3</v>
      </c>
      <c r="M103" t="s">
        <v>429</v>
      </c>
      <c r="N103" t="s">
        <v>429</v>
      </c>
      <c r="O103" t="s">
        <v>429</v>
      </c>
      <c r="P103" t="s">
        <v>429</v>
      </c>
      <c r="Q103" t="s">
        <v>429</v>
      </c>
    </row>
    <row r="104" spans="1:17" x14ac:dyDescent="0.35">
      <c r="A104" s="175" t="str">
        <f t="shared" si="3"/>
        <v>BE_2030_117_53</v>
      </c>
      <c r="B104" s="175" t="str">
        <f t="shared" si="2"/>
        <v>BE</v>
      </c>
      <c r="C104">
        <v>1</v>
      </c>
      <c r="D104">
        <v>2030</v>
      </c>
      <c r="E104">
        <v>49003</v>
      </c>
      <c r="F104" t="s">
        <v>366</v>
      </c>
      <c r="G104">
        <v>53</v>
      </c>
      <c r="H104" t="s">
        <v>257</v>
      </c>
      <c r="I104">
        <v>117</v>
      </c>
      <c r="J104" t="s">
        <v>182</v>
      </c>
      <c r="K104">
        <v>1.851E-3</v>
      </c>
      <c r="L104">
        <v>1.851E-3</v>
      </c>
      <c r="M104" t="s">
        <v>429</v>
      </c>
      <c r="N104" t="s">
        <v>429</v>
      </c>
      <c r="O104" t="s">
        <v>429</v>
      </c>
      <c r="P104" t="s">
        <v>429</v>
      </c>
      <c r="Q104" t="s">
        <v>429</v>
      </c>
    </row>
    <row r="105" spans="1:17" x14ac:dyDescent="0.35">
      <c r="A105" s="175" t="str">
        <f t="shared" si="3"/>
        <v>BE_2030_2_54</v>
      </c>
      <c r="B105" s="175" t="str">
        <f t="shared" si="2"/>
        <v>BE</v>
      </c>
      <c r="C105">
        <v>1</v>
      </c>
      <c r="D105">
        <v>2030</v>
      </c>
      <c r="E105">
        <v>49003</v>
      </c>
      <c r="F105" t="s">
        <v>366</v>
      </c>
      <c r="G105">
        <v>54</v>
      </c>
      <c r="H105" t="s">
        <v>258</v>
      </c>
      <c r="I105">
        <v>2</v>
      </c>
      <c r="J105" t="s">
        <v>173</v>
      </c>
      <c r="K105">
        <v>14.870466</v>
      </c>
      <c r="L105">
        <v>13.938300999999999</v>
      </c>
      <c r="M105">
        <v>44.788421999999997</v>
      </c>
      <c r="N105" t="s">
        <v>429</v>
      </c>
      <c r="O105" t="s">
        <v>429</v>
      </c>
      <c r="P105" t="s">
        <v>429</v>
      </c>
      <c r="Q105" t="s">
        <v>429</v>
      </c>
    </row>
    <row r="106" spans="1:17" x14ac:dyDescent="0.35">
      <c r="A106" s="175" t="str">
        <f t="shared" si="3"/>
        <v>BE_2030_3_54</v>
      </c>
      <c r="B106" s="175" t="str">
        <f t="shared" si="2"/>
        <v>BE</v>
      </c>
      <c r="C106">
        <v>1</v>
      </c>
      <c r="D106">
        <v>2030</v>
      </c>
      <c r="E106">
        <v>49003</v>
      </c>
      <c r="F106" t="s">
        <v>366</v>
      </c>
      <c r="G106">
        <v>54</v>
      </c>
      <c r="H106" t="s">
        <v>258</v>
      </c>
      <c r="I106">
        <v>3</v>
      </c>
      <c r="J106" t="s">
        <v>174</v>
      </c>
      <c r="K106">
        <v>1.4274929999999999</v>
      </c>
      <c r="L106">
        <v>1.377435</v>
      </c>
      <c r="M106">
        <v>2.4051809999999998</v>
      </c>
      <c r="N106" t="s">
        <v>429</v>
      </c>
      <c r="O106" t="s">
        <v>429</v>
      </c>
      <c r="P106" t="s">
        <v>429</v>
      </c>
      <c r="Q106" t="s">
        <v>429</v>
      </c>
    </row>
    <row r="107" spans="1:17" x14ac:dyDescent="0.35">
      <c r="A107" s="175" t="str">
        <f t="shared" si="3"/>
        <v>BE_2030_87_54</v>
      </c>
      <c r="B107" s="175" t="str">
        <f t="shared" si="2"/>
        <v>BE</v>
      </c>
      <c r="C107">
        <v>1</v>
      </c>
      <c r="D107">
        <v>2030</v>
      </c>
      <c r="E107">
        <v>49003</v>
      </c>
      <c r="F107" t="s">
        <v>366</v>
      </c>
      <c r="G107">
        <v>54</v>
      </c>
      <c r="H107" t="s">
        <v>258</v>
      </c>
      <c r="I107">
        <v>87</v>
      </c>
      <c r="J107" t="s">
        <v>175</v>
      </c>
      <c r="K107">
        <v>0.28672900000000001</v>
      </c>
      <c r="L107">
        <v>0.15734899999999999</v>
      </c>
      <c r="M107">
        <v>3.074236</v>
      </c>
      <c r="N107">
        <v>6.5396999999999997E-2</v>
      </c>
      <c r="O107">
        <v>5.4394999999999999E-2</v>
      </c>
      <c r="P107" t="s">
        <v>429</v>
      </c>
      <c r="Q107" t="s">
        <v>429</v>
      </c>
    </row>
    <row r="108" spans="1:17" x14ac:dyDescent="0.35">
      <c r="A108" s="175" t="str">
        <f t="shared" si="3"/>
        <v>BE_2030_90_54</v>
      </c>
      <c r="B108" s="175" t="str">
        <f t="shared" si="2"/>
        <v>BE</v>
      </c>
      <c r="C108">
        <v>1</v>
      </c>
      <c r="D108">
        <v>2030</v>
      </c>
      <c r="E108">
        <v>49003</v>
      </c>
      <c r="F108" t="s">
        <v>366</v>
      </c>
      <c r="G108">
        <v>54</v>
      </c>
      <c r="H108" t="s">
        <v>258</v>
      </c>
      <c r="I108">
        <v>90</v>
      </c>
      <c r="J108" t="s">
        <v>178</v>
      </c>
      <c r="K108">
        <v>1076.0992429999999</v>
      </c>
      <c r="L108">
        <v>1069.119995</v>
      </c>
      <c r="M108">
        <v>335.335419</v>
      </c>
      <c r="N108" t="s">
        <v>429</v>
      </c>
      <c r="O108" t="s">
        <v>429</v>
      </c>
      <c r="P108" t="s">
        <v>429</v>
      </c>
      <c r="Q108" t="s">
        <v>429</v>
      </c>
    </row>
    <row r="109" spans="1:17" x14ac:dyDescent="0.35">
      <c r="A109" s="175" t="str">
        <f t="shared" si="3"/>
        <v>BE_2030_100_54</v>
      </c>
      <c r="B109" s="175" t="str">
        <f t="shared" si="2"/>
        <v>BE</v>
      </c>
      <c r="C109">
        <v>1</v>
      </c>
      <c r="D109">
        <v>2030</v>
      </c>
      <c r="E109">
        <v>49003</v>
      </c>
      <c r="F109" t="s">
        <v>366</v>
      </c>
      <c r="G109">
        <v>54</v>
      </c>
      <c r="H109" t="s">
        <v>258</v>
      </c>
      <c r="I109">
        <v>100</v>
      </c>
      <c r="J109" t="s">
        <v>177</v>
      </c>
      <c r="K109">
        <v>4.3110999999999997E-2</v>
      </c>
      <c r="L109">
        <v>3.7338000000000003E-2</v>
      </c>
      <c r="M109">
        <v>0.27735500000000002</v>
      </c>
      <c r="N109" t="s">
        <v>429</v>
      </c>
      <c r="O109" t="s">
        <v>429</v>
      </c>
      <c r="P109" t="s">
        <v>429</v>
      </c>
      <c r="Q109" t="s">
        <v>429</v>
      </c>
    </row>
    <row r="110" spans="1:17" x14ac:dyDescent="0.35">
      <c r="A110" s="175" t="str">
        <f t="shared" si="3"/>
        <v>BE_2030_106_54</v>
      </c>
      <c r="B110" s="175" t="str">
        <f t="shared" si="2"/>
        <v>BE</v>
      </c>
      <c r="C110">
        <v>1</v>
      </c>
      <c r="D110">
        <v>2030</v>
      </c>
      <c r="E110">
        <v>49003</v>
      </c>
      <c r="F110" t="s">
        <v>366</v>
      </c>
      <c r="G110">
        <v>54</v>
      </c>
      <c r="H110" t="s">
        <v>258</v>
      </c>
      <c r="I110">
        <v>106</v>
      </c>
      <c r="J110" t="s">
        <v>179</v>
      </c>
      <c r="K110">
        <v>3.0099999999999998E-2</v>
      </c>
      <c r="L110">
        <v>3.0099999999999998E-2</v>
      </c>
      <c r="M110" t="s">
        <v>429</v>
      </c>
      <c r="N110" t="s">
        <v>429</v>
      </c>
      <c r="O110" t="s">
        <v>429</v>
      </c>
      <c r="P110" t="s">
        <v>429</v>
      </c>
      <c r="Q110" t="s">
        <v>429</v>
      </c>
    </row>
    <row r="111" spans="1:17" x14ac:dyDescent="0.35">
      <c r="A111" s="175" t="str">
        <f t="shared" si="3"/>
        <v>BE_2030_107_54</v>
      </c>
      <c r="B111" s="175" t="str">
        <f t="shared" si="2"/>
        <v>BE</v>
      </c>
      <c r="C111">
        <v>1</v>
      </c>
      <c r="D111">
        <v>2030</v>
      </c>
      <c r="E111">
        <v>49003</v>
      </c>
      <c r="F111" t="s">
        <v>366</v>
      </c>
      <c r="G111">
        <v>54</v>
      </c>
      <c r="H111" t="s">
        <v>258</v>
      </c>
      <c r="I111">
        <v>107</v>
      </c>
      <c r="J111" t="s">
        <v>180</v>
      </c>
      <c r="K111">
        <v>1.359E-2</v>
      </c>
      <c r="L111">
        <v>1.359E-2</v>
      </c>
      <c r="M111" t="s">
        <v>429</v>
      </c>
      <c r="N111" t="s">
        <v>429</v>
      </c>
      <c r="O111" t="s">
        <v>429</v>
      </c>
      <c r="P111" t="s">
        <v>429</v>
      </c>
      <c r="Q111" t="s">
        <v>429</v>
      </c>
    </row>
    <row r="112" spans="1:17" x14ac:dyDescent="0.35">
      <c r="A112" s="175" t="str">
        <f t="shared" si="3"/>
        <v>BE_2030_110_54</v>
      </c>
      <c r="B112" s="175" t="str">
        <f t="shared" si="2"/>
        <v>BE</v>
      </c>
      <c r="C112">
        <v>1</v>
      </c>
      <c r="D112">
        <v>2030</v>
      </c>
      <c r="E112">
        <v>49003</v>
      </c>
      <c r="F112" t="s">
        <v>366</v>
      </c>
      <c r="G112">
        <v>54</v>
      </c>
      <c r="H112" t="s">
        <v>258</v>
      </c>
      <c r="I112">
        <v>110</v>
      </c>
      <c r="J112" t="s">
        <v>176</v>
      </c>
      <c r="K112">
        <v>3.9185999999999999E-2</v>
      </c>
      <c r="L112">
        <v>3.4077999999999997E-2</v>
      </c>
      <c r="M112">
        <v>0.245447</v>
      </c>
      <c r="N112" t="s">
        <v>429</v>
      </c>
      <c r="O112" t="s">
        <v>429</v>
      </c>
      <c r="P112" t="s">
        <v>429</v>
      </c>
      <c r="Q112" t="s">
        <v>429</v>
      </c>
    </row>
    <row r="113" spans="1:17" x14ac:dyDescent="0.35">
      <c r="A113" s="175" t="str">
        <f t="shared" si="3"/>
        <v>BE_2030_116_54</v>
      </c>
      <c r="B113" s="175" t="str">
        <f t="shared" si="2"/>
        <v>BE</v>
      </c>
      <c r="C113">
        <v>1</v>
      </c>
      <c r="D113">
        <v>2030</v>
      </c>
      <c r="E113">
        <v>49003</v>
      </c>
      <c r="F113" t="s">
        <v>366</v>
      </c>
      <c r="G113">
        <v>54</v>
      </c>
      <c r="H113" t="s">
        <v>258</v>
      </c>
      <c r="I113">
        <v>116</v>
      </c>
      <c r="J113" t="s">
        <v>181</v>
      </c>
      <c r="K113">
        <v>3.7629999999999999E-3</v>
      </c>
      <c r="L113">
        <v>3.7629999999999999E-3</v>
      </c>
      <c r="M113" t="s">
        <v>429</v>
      </c>
      <c r="N113" t="s">
        <v>429</v>
      </c>
      <c r="O113" t="s">
        <v>429</v>
      </c>
      <c r="P113" t="s">
        <v>429</v>
      </c>
      <c r="Q113" t="s">
        <v>429</v>
      </c>
    </row>
    <row r="114" spans="1:17" x14ac:dyDescent="0.35">
      <c r="A114" s="175" t="str">
        <f t="shared" si="3"/>
        <v>BE_2030_117_54</v>
      </c>
      <c r="B114" s="175" t="str">
        <f t="shared" si="2"/>
        <v>BE</v>
      </c>
      <c r="C114">
        <v>1</v>
      </c>
      <c r="D114">
        <v>2030</v>
      </c>
      <c r="E114">
        <v>49003</v>
      </c>
      <c r="F114" t="s">
        <v>366</v>
      </c>
      <c r="G114">
        <v>54</v>
      </c>
      <c r="H114" t="s">
        <v>258</v>
      </c>
      <c r="I114">
        <v>117</v>
      </c>
      <c r="J114" t="s">
        <v>182</v>
      </c>
      <c r="K114">
        <v>2.039E-3</v>
      </c>
      <c r="L114">
        <v>2.039E-3</v>
      </c>
      <c r="M114" t="s">
        <v>429</v>
      </c>
      <c r="N114" t="s">
        <v>429</v>
      </c>
      <c r="O114" t="s">
        <v>429</v>
      </c>
      <c r="P114" t="s">
        <v>429</v>
      </c>
      <c r="Q114" t="s">
        <v>429</v>
      </c>
    </row>
    <row r="115" spans="1:17" x14ac:dyDescent="0.35">
      <c r="A115" s="175" t="str">
        <f t="shared" si="3"/>
        <v>BE_2030_2_61</v>
      </c>
      <c r="B115" s="175" t="str">
        <f t="shared" si="2"/>
        <v>BE</v>
      </c>
      <c r="C115">
        <v>1</v>
      </c>
      <c r="D115">
        <v>2030</v>
      </c>
      <c r="E115">
        <v>49003</v>
      </c>
      <c r="F115" t="s">
        <v>366</v>
      </c>
      <c r="G115">
        <v>61</v>
      </c>
      <c r="H115" t="s">
        <v>259</v>
      </c>
      <c r="I115">
        <v>2</v>
      </c>
      <c r="J115" t="s">
        <v>173</v>
      </c>
      <c r="K115">
        <v>1.4025460000000001</v>
      </c>
      <c r="L115">
        <v>1.3788629999999999</v>
      </c>
      <c r="M115">
        <v>0.70119299999999996</v>
      </c>
      <c r="N115" t="s">
        <v>429</v>
      </c>
      <c r="O115" t="s">
        <v>429</v>
      </c>
      <c r="P115" t="s">
        <v>429</v>
      </c>
      <c r="Q115" t="s">
        <v>429</v>
      </c>
    </row>
    <row r="116" spans="1:17" x14ac:dyDescent="0.35">
      <c r="A116" s="175" t="str">
        <f t="shared" si="3"/>
        <v>BE_2030_3_61</v>
      </c>
      <c r="B116" s="175" t="str">
        <f t="shared" si="2"/>
        <v>BE</v>
      </c>
      <c r="C116">
        <v>1</v>
      </c>
      <c r="D116">
        <v>2030</v>
      </c>
      <c r="E116">
        <v>49003</v>
      </c>
      <c r="F116" t="s">
        <v>366</v>
      </c>
      <c r="G116">
        <v>61</v>
      </c>
      <c r="H116" t="s">
        <v>259</v>
      </c>
      <c r="I116">
        <v>3</v>
      </c>
      <c r="J116" t="s">
        <v>174</v>
      </c>
      <c r="K116">
        <v>2.9253420000000001</v>
      </c>
      <c r="L116">
        <v>2.9048409999999998</v>
      </c>
      <c r="M116">
        <v>0.60698200000000002</v>
      </c>
      <c r="N116" t="s">
        <v>429</v>
      </c>
      <c r="O116" t="s">
        <v>429</v>
      </c>
      <c r="P116" t="s">
        <v>429</v>
      </c>
      <c r="Q116" t="s">
        <v>429</v>
      </c>
    </row>
    <row r="117" spans="1:17" x14ac:dyDescent="0.35">
      <c r="A117" s="175" t="str">
        <f t="shared" si="3"/>
        <v>BE_2030_87_61</v>
      </c>
      <c r="B117" s="175" t="str">
        <f t="shared" si="2"/>
        <v>BE</v>
      </c>
      <c r="C117">
        <v>1</v>
      </c>
      <c r="D117">
        <v>2030</v>
      </c>
      <c r="E117">
        <v>49003</v>
      </c>
      <c r="F117" t="s">
        <v>366</v>
      </c>
      <c r="G117">
        <v>61</v>
      </c>
      <c r="H117" t="s">
        <v>259</v>
      </c>
      <c r="I117">
        <v>87</v>
      </c>
      <c r="J117" t="s">
        <v>175</v>
      </c>
      <c r="K117">
        <v>9.4252000000000002E-2</v>
      </c>
      <c r="L117">
        <v>7.3956999999999995E-2</v>
      </c>
      <c r="M117">
        <v>0.60086200000000001</v>
      </c>
      <c r="N117">
        <v>9.9999999999999995E-7</v>
      </c>
      <c r="O117">
        <v>5.0000000000000004E-6</v>
      </c>
      <c r="P117" t="s">
        <v>429</v>
      </c>
      <c r="Q117" t="s">
        <v>429</v>
      </c>
    </row>
    <row r="118" spans="1:17" x14ac:dyDescent="0.35">
      <c r="A118" s="175" t="str">
        <f t="shared" si="3"/>
        <v>BE_2030_90_61</v>
      </c>
      <c r="B118" s="175" t="str">
        <f t="shared" si="2"/>
        <v>BE</v>
      </c>
      <c r="C118">
        <v>1</v>
      </c>
      <c r="D118">
        <v>2030</v>
      </c>
      <c r="E118">
        <v>49003</v>
      </c>
      <c r="F118" t="s">
        <v>366</v>
      </c>
      <c r="G118">
        <v>61</v>
      </c>
      <c r="H118" t="s">
        <v>259</v>
      </c>
      <c r="I118">
        <v>90</v>
      </c>
      <c r="J118" t="s">
        <v>178</v>
      </c>
      <c r="K118">
        <v>1470.0485839999999</v>
      </c>
      <c r="L118">
        <v>1468.19165</v>
      </c>
      <c r="M118">
        <v>54.979922999999999</v>
      </c>
      <c r="N118" t="s">
        <v>429</v>
      </c>
      <c r="O118" t="s">
        <v>429</v>
      </c>
      <c r="P118" t="s">
        <v>429</v>
      </c>
      <c r="Q118" t="s">
        <v>429</v>
      </c>
    </row>
    <row r="119" spans="1:17" x14ac:dyDescent="0.35">
      <c r="A119" s="175" t="str">
        <f t="shared" si="3"/>
        <v>BE_2030_100_61</v>
      </c>
      <c r="B119" s="175" t="str">
        <f t="shared" si="2"/>
        <v>BE</v>
      </c>
      <c r="C119">
        <v>1</v>
      </c>
      <c r="D119">
        <v>2030</v>
      </c>
      <c r="E119">
        <v>49003</v>
      </c>
      <c r="F119" t="s">
        <v>366</v>
      </c>
      <c r="G119">
        <v>61</v>
      </c>
      <c r="H119" t="s">
        <v>259</v>
      </c>
      <c r="I119">
        <v>100</v>
      </c>
      <c r="J119" t="s">
        <v>177</v>
      </c>
      <c r="K119">
        <v>3.4873000000000001E-2</v>
      </c>
      <c r="L119">
        <v>3.4828999999999999E-2</v>
      </c>
      <c r="M119">
        <v>1.3029999999999999E-3</v>
      </c>
      <c r="N119" t="s">
        <v>429</v>
      </c>
      <c r="O119" t="s">
        <v>429</v>
      </c>
      <c r="P119" t="s">
        <v>429</v>
      </c>
      <c r="Q119" t="s">
        <v>429</v>
      </c>
    </row>
    <row r="120" spans="1:17" x14ac:dyDescent="0.35">
      <c r="A120" s="175" t="str">
        <f t="shared" si="3"/>
        <v>BE_2030_106_61</v>
      </c>
      <c r="B120" s="175" t="str">
        <f t="shared" si="2"/>
        <v>BE</v>
      </c>
      <c r="C120">
        <v>1</v>
      </c>
      <c r="D120">
        <v>2030</v>
      </c>
      <c r="E120">
        <v>49003</v>
      </c>
      <c r="F120" t="s">
        <v>366</v>
      </c>
      <c r="G120">
        <v>61</v>
      </c>
      <c r="H120" t="s">
        <v>259</v>
      </c>
      <c r="I120">
        <v>106</v>
      </c>
      <c r="J120" t="s">
        <v>179</v>
      </c>
      <c r="K120">
        <v>3.2353E-2</v>
      </c>
      <c r="L120">
        <v>3.2353E-2</v>
      </c>
      <c r="M120" t="s">
        <v>429</v>
      </c>
      <c r="N120" t="s">
        <v>429</v>
      </c>
      <c r="O120" t="s">
        <v>429</v>
      </c>
      <c r="P120" t="s">
        <v>429</v>
      </c>
      <c r="Q120" t="s">
        <v>429</v>
      </c>
    </row>
    <row r="121" spans="1:17" x14ac:dyDescent="0.35">
      <c r="A121" s="175" t="str">
        <f t="shared" si="3"/>
        <v>BE_2030_107_61</v>
      </c>
      <c r="B121" s="175" t="str">
        <f t="shared" si="2"/>
        <v>BE</v>
      </c>
      <c r="C121">
        <v>1</v>
      </c>
      <c r="D121">
        <v>2030</v>
      </c>
      <c r="E121">
        <v>49003</v>
      </c>
      <c r="F121" t="s">
        <v>366</v>
      </c>
      <c r="G121">
        <v>61</v>
      </c>
      <c r="H121" t="s">
        <v>259</v>
      </c>
      <c r="I121">
        <v>107</v>
      </c>
      <c r="J121" t="s">
        <v>180</v>
      </c>
      <c r="K121">
        <v>2.1767000000000002E-2</v>
      </c>
      <c r="L121">
        <v>2.1767000000000002E-2</v>
      </c>
      <c r="M121" t="s">
        <v>429</v>
      </c>
      <c r="N121" t="s">
        <v>429</v>
      </c>
      <c r="O121" t="s">
        <v>429</v>
      </c>
      <c r="P121" t="s">
        <v>429</v>
      </c>
      <c r="Q121" t="s">
        <v>429</v>
      </c>
    </row>
    <row r="122" spans="1:17" x14ac:dyDescent="0.35">
      <c r="A122" s="175" t="str">
        <f t="shared" si="3"/>
        <v>BE_2030_110_61</v>
      </c>
      <c r="B122" s="175" t="str">
        <f t="shared" si="2"/>
        <v>BE</v>
      </c>
      <c r="C122">
        <v>1</v>
      </c>
      <c r="D122">
        <v>2030</v>
      </c>
      <c r="E122">
        <v>49003</v>
      </c>
      <c r="F122" t="s">
        <v>366</v>
      </c>
      <c r="G122">
        <v>61</v>
      </c>
      <c r="H122" t="s">
        <v>259</v>
      </c>
      <c r="I122">
        <v>110</v>
      </c>
      <c r="J122" t="s">
        <v>176</v>
      </c>
      <c r="K122">
        <v>3.2083E-2</v>
      </c>
      <c r="L122">
        <v>3.2043000000000002E-2</v>
      </c>
      <c r="M122">
        <v>1.199E-3</v>
      </c>
      <c r="N122" t="s">
        <v>429</v>
      </c>
      <c r="O122" t="s">
        <v>429</v>
      </c>
      <c r="P122" t="s">
        <v>429</v>
      </c>
      <c r="Q122" t="s">
        <v>429</v>
      </c>
    </row>
    <row r="123" spans="1:17" x14ac:dyDescent="0.35">
      <c r="A123" s="175" t="str">
        <f t="shared" si="3"/>
        <v>BE_2030_116_61</v>
      </c>
      <c r="B123" s="175" t="str">
        <f t="shared" si="2"/>
        <v>BE</v>
      </c>
      <c r="C123">
        <v>1</v>
      </c>
      <c r="D123">
        <v>2030</v>
      </c>
      <c r="E123">
        <v>49003</v>
      </c>
      <c r="F123" t="s">
        <v>366</v>
      </c>
      <c r="G123">
        <v>61</v>
      </c>
      <c r="H123" t="s">
        <v>259</v>
      </c>
      <c r="I123">
        <v>116</v>
      </c>
      <c r="J123" t="s">
        <v>181</v>
      </c>
      <c r="K123">
        <v>4.0439999999999999E-3</v>
      </c>
      <c r="L123">
        <v>4.0439999999999999E-3</v>
      </c>
      <c r="M123" t="s">
        <v>429</v>
      </c>
      <c r="N123" t="s">
        <v>429</v>
      </c>
      <c r="O123" t="s">
        <v>429</v>
      </c>
      <c r="P123" t="s">
        <v>429</v>
      </c>
      <c r="Q123" t="s">
        <v>429</v>
      </c>
    </row>
    <row r="124" spans="1:17" x14ac:dyDescent="0.35">
      <c r="A124" s="175" t="str">
        <f t="shared" si="3"/>
        <v>BE_2030_117_61</v>
      </c>
      <c r="B124" s="175" t="str">
        <f t="shared" si="2"/>
        <v>BE</v>
      </c>
      <c r="C124">
        <v>1</v>
      </c>
      <c r="D124">
        <v>2030</v>
      </c>
      <c r="E124">
        <v>49003</v>
      </c>
      <c r="F124" t="s">
        <v>366</v>
      </c>
      <c r="G124">
        <v>61</v>
      </c>
      <c r="H124" t="s">
        <v>259</v>
      </c>
      <c r="I124">
        <v>117</v>
      </c>
      <c r="J124" t="s">
        <v>182</v>
      </c>
      <c r="K124">
        <v>3.2650000000000001E-3</v>
      </c>
      <c r="L124">
        <v>3.2650000000000001E-3</v>
      </c>
      <c r="M124" t="s">
        <v>429</v>
      </c>
      <c r="N124" t="s">
        <v>429</v>
      </c>
      <c r="O124" t="s">
        <v>429</v>
      </c>
      <c r="P124" t="s">
        <v>429</v>
      </c>
      <c r="Q124" t="s">
        <v>429</v>
      </c>
    </row>
    <row r="125" spans="1:17" x14ac:dyDescent="0.35">
      <c r="A125" s="175" t="str">
        <f t="shared" si="3"/>
        <v>BE_2030_2_62</v>
      </c>
      <c r="B125" s="175" t="str">
        <f t="shared" si="2"/>
        <v>BE</v>
      </c>
      <c r="C125">
        <v>1</v>
      </c>
      <c r="D125">
        <v>2030</v>
      </c>
      <c r="E125">
        <v>49003</v>
      </c>
      <c r="F125" t="s">
        <v>366</v>
      </c>
      <c r="G125">
        <v>62</v>
      </c>
      <c r="H125" t="s">
        <v>260</v>
      </c>
      <c r="I125">
        <v>2</v>
      </c>
      <c r="J125" t="s">
        <v>173</v>
      </c>
      <c r="K125">
        <v>1.578884</v>
      </c>
      <c r="L125">
        <v>1.4633959999999999</v>
      </c>
      <c r="M125">
        <v>6.4601600000000001</v>
      </c>
      <c r="N125" t="s">
        <v>429</v>
      </c>
      <c r="O125" t="s">
        <v>429</v>
      </c>
      <c r="P125">
        <v>40.393658000000002</v>
      </c>
      <c r="Q125" t="s">
        <v>429</v>
      </c>
    </row>
    <row r="126" spans="1:17" x14ac:dyDescent="0.35">
      <c r="A126" s="175" t="str">
        <f t="shared" si="3"/>
        <v>BE_2030_3_62</v>
      </c>
      <c r="B126" s="175" t="str">
        <f t="shared" si="2"/>
        <v>BE</v>
      </c>
      <c r="C126">
        <v>1</v>
      </c>
      <c r="D126">
        <v>2030</v>
      </c>
      <c r="E126">
        <v>49003</v>
      </c>
      <c r="F126" t="s">
        <v>366</v>
      </c>
      <c r="G126">
        <v>62</v>
      </c>
      <c r="H126" t="s">
        <v>260</v>
      </c>
      <c r="I126">
        <v>3</v>
      </c>
      <c r="J126" t="s">
        <v>174</v>
      </c>
      <c r="K126">
        <v>3.1445050000000001</v>
      </c>
      <c r="L126">
        <v>2.9872960000000002</v>
      </c>
      <c r="M126">
        <v>5.1277549999999996</v>
      </c>
      <c r="N126" t="s">
        <v>429</v>
      </c>
      <c r="O126" t="s">
        <v>429</v>
      </c>
      <c r="P126">
        <v>56.849857</v>
      </c>
      <c r="Q126" t="s">
        <v>429</v>
      </c>
    </row>
    <row r="127" spans="1:17" x14ac:dyDescent="0.35">
      <c r="A127" s="175" t="str">
        <f t="shared" si="3"/>
        <v>BE_2030_87_62</v>
      </c>
      <c r="B127" s="175" t="str">
        <f t="shared" si="2"/>
        <v>BE</v>
      </c>
      <c r="C127">
        <v>1</v>
      </c>
      <c r="D127">
        <v>2030</v>
      </c>
      <c r="E127">
        <v>49003</v>
      </c>
      <c r="F127" t="s">
        <v>366</v>
      </c>
      <c r="G127">
        <v>62</v>
      </c>
      <c r="H127" t="s">
        <v>260</v>
      </c>
      <c r="I127">
        <v>87</v>
      </c>
      <c r="J127" t="s">
        <v>175</v>
      </c>
      <c r="K127">
        <v>8.2858000000000001E-2</v>
      </c>
      <c r="L127">
        <v>7.2941000000000006E-2</v>
      </c>
      <c r="M127">
        <v>1.2012989999999999</v>
      </c>
      <c r="N127" t="s">
        <v>429</v>
      </c>
      <c r="O127" t="s">
        <v>429</v>
      </c>
      <c r="P127">
        <v>3.1399539999999999</v>
      </c>
      <c r="Q127" t="s">
        <v>429</v>
      </c>
    </row>
    <row r="128" spans="1:17" x14ac:dyDescent="0.35">
      <c r="A128" s="175" t="str">
        <f t="shared" si="3"/>
        <v>BE_2030_90_62</v>
      </c>
      <c r="B128" s="175" t="str">
        <f t="shared" si="2"/>
        <v>BE</v>
      </c>
      <c r="C128">
        <v>1</v>
      </c>
      <c r="D128">
        <v>2030</v>
      </c>
      <c r="E128">
        <v>49003</v>
      </c>
      <c r="F128" t="s">
        <v>366</v>
      </c>
      <c r="G128">
        <v>62</v>
      </c>
      <c r="H128" t="s">
        <v>260</v>
      </c>
      <c r="I128">
        <v>90</v>
      </c>
      <c r="J128" t="s">
        <v>178</v>
      </c>
      <c r="K128">
        <v>1465.1885990000001</v>
      </c>
      <c r="L128">
        <v>1445.4598390000001</v>
      </c>
      <c r="M128">
        <v>426.978973</v>
      </c>
      <c r="N128" t="s">
        <v>429</v>
      </c>
      <c r="O128" t="s">
        <v>429</v>
      </c>
      <c r="P128">
        <v>7244.3325199999999</v>
      </c>
      <c r="Q128" t="s">
        <v>429</v>
      </c>
    </row>
    <row r="129" spans="1:17" x14ac:dyDescent="0.35">
      <c r="A129" s="175" t="str">
        <f t="shared" si="3"/>
        <v>BE_2030_100_62</v>
      </c>
      <c r="B129" s="175" t="str">
        <f t="shared" si="2"/>
        <v>BE</v>
      </c>
      <c r="C129">
        <v>1</v>
      </c>
      <c r="D129">
        <v>2030</v>
      </c>
      <c r="E129">
        <v>49003</v>
      </c>
      <c r="F129" t="s">
        <v>366</v>
      </c>
      <c r="G129">
        <v>62</v>
      </c>
      <c r="H129" t="s">
        <v>260</v>
      </c>
      <c r="I129">
        <v>100</v>
      </c>
      <c r="J129" t="s">
        <v>177</v>
      </c>
      <c r="K129">
        <v>3.4973999999999998E-2</v>
      </c>
      <c r="L129">
        <v>3.3364999999999999E-2</v>
      </c>
      <c r="M129">
        <v>1.1155999999999999E-2</v>
      </c>
      <c r="N129" t="s">
        <v>429</v>
      </c>
      <c r="O129" t="s">
        <v>429</v>
      </c>
      <c r="P129">
        <v>0.60292400000000002</v>
      </c>
      <c r="Q129" t="s">
        <v>429</v>
      </c>
    </row>
    <row r="130" spans="1:17" x14ac:dyDescent="0.35">
      <c r="A130" s="175" t="str">
        <f t="shared" si="3"/>
        <v>BE_2030_106_62</v>
      </c>
      <c r="B130" s="175" t="str">
        <f t="shared" si="2"/>
        <v>BE</v>
      </c>
      <c r="C130">
        <v>1</v>
      </c>
      <c r="D130">
        <v>2030</v>
      </c>
      <c r="E130">
        <v>49003</v>
      </c>
      <c r="F130" t="s">
        <v>366</v>
      </c>
      <c r="G130">
        <v>62</v>
      </c>
      <c r="H130" t="s">
        <v>260</v>
      </c>
      <c r="I130">
        <v>106</v>
      </c>
      <c r="J130" t="s">
        <v>179</v>
      </c>
      <c r="K130">
        <v>3.6044E-2</v>
      </c>
      <c r="L130">
        <v>3.6044E-2</v>
      </c>
      <c r="M130" t="s">
        <v>429</v>
      </c>
      <c r="N130" t="s">
        <v>429</v>
      </c>
      <c r="O130" t="s">
        <v>429</v>
      </c>
      <c r="P130" t="s">
        <v>429</v>
      </c>
      <c r="Q130" t="s">
        <v>429</v>
      </c>
    </row>
    <row r="131" spans="1:17" x14ac:dyDescent="0.35">
      <c r="A131" s="175" t="str">
        <f t="shared" si="3"/>
        <v>BE_2030_107_62</v>
      </c>
      <c r="B131" s="175" t="str">
        <f t="shared" si="2"/>
        <v>BE</v>
      </c>
      <c r="C131">
        <v>1</v>
      </c>
      <c r="D131">
        <v>2030</v>
      </c>
      <c r="E131">
        <v>49003</v>
      </c>
      <c r="F131" t="s">
        <v>366</v>
      </c>
      <c r="G131">
        <v>62</v>
      </c>
      <c r="H131" t="s">
        <v>260</v>
      </c>
      <c r="I131">
        <v>107</v>
      </c>
      <c r="J131" t="s">
        <v>180</v>
      </c>
      <c r="K131">
        <v>2.4424999999999999E-2</v>
      </c>
      <c r="L131">
        <v>2.4424999999999999E-2</v>
      </c>
      <c r="M131" t="s">
        <v>429</v>
      </c>
      <c r="N131" t="s">
        <v>429</v>
      </c>
      <c r="O131" t="s">
        <v>429</v>
      </c>
      <c r="P131" t="s">
        <v>429</v>
      </c>
      <c r="Q131" t="s">
        <v>429</v>
      </c>
    </row>
    <row r="132" spans="1:17" x14ac:dyDescent="0.35">
      <c r="A132" s="175" t="str">
        <f t="shared" si="3"/>
        <v>BE_2030_110_62</v>
      </c>
      <c r="B132" s="175" t="str">
        <f t="shared" si="2"/>
        <v>BE</v>
      </c>
      <c r="C132">
        <v>1</v>
      </c>
      <c r="D132">
        <v>2030</v>
      </c>
      <c r="E132">
        <v>49003</v>
      </c>
      <c r="F132" t="s">
        <v>366</v>
      </c>
      <c r="G132">
        <v>62</v>
      </c>
      <c r="H132" t="s">
        <v>260</v>
      </c>
      <c r="I132">
        <v>110</v>
      </c>
      <c r="J132" t="s">
        <v>176</v>
      </c>
      <c r="K132">
        <v>3.2176000000000003E-2</v>
      </c>
      <c r="L132">
        <v>3.0696000000000001E-2</v>
      </c>
      <c r="M132">
        <v>1.0234E-2</v>
      </c>
      <c r="N132" t="s">
        <v>429</v>
      </c>
      <c r="O132" t="s">
        <v>429</v>
      </c>
      <c r="P132">
        <v>0.55469400000000002</v>
      </c>
      <c r="Q132" t="s">
        <v>429</v>
      </c>
    </row>
    <row r="133" spans="1:17" x14ac:dyDescent="0.35">
      <c r="A133" s="175" t="str">
        <f t="shared" si="3"/>
        <v>BE_2030_116_62</v>
      </c>
      <c r="B133" s="175" t="str">
        <f t="shared" ref="B133:B196" si="4">VLOOKUP(E133,County_ID,2,FALSE)</f>
        <v>BE</v>
      </c>
      <c r="C133">
        <v>1</v>
      </c>
      <c r="D133">
        <v>2030</v>
      </c>
      <c r="E133">
        <v>49003</v>
      </c>
      <c r="F133" t="s">
        <v>366</v>
      </c>
      <c r="G133">
        <v>62</v>
      </c>
      <c r="H133" t="s">
        <v>260</v>
      </c>
      <c r="I133">
        <v>116</v>
      </c>
      <c r="J133" t="s">
        <v>181</v>
      </c>
      <c r="K133">
        <v>4.5050000000000003E-3</v>
      </c>
      <c r="L133">
        <v>4.5050000000000003E-3</v>
      </c>
      <c r="M133" t="s">
        <v>429</v>
      </c>
      <c r="N133" t="s">
        <v>429</v>
      </c>
      <c r="O133" t="s">
        <v>429</v>
      </c>
      <c r="P133" t="s">
        <v>429</v>
      </c>
      <c r="Q133" t="s">
        <v>429</v>
      </c>
    </row>
    <row r="134" spans="1:17" x14ac:dyDescent="0.35">
      <c r="A134" s="175" t="str">
        <f t="shared" ref="A134:A197" si="5">B134&amp;"_"&amp;D134&amp;"_"&amp;I134&amp;"_"&amp;G134</f>
        <v>BE_2030_117_62</v>
      </c>
      <c r="B134" s="175" t="str">
        <f t="shared" si="4"/>
        <v>BE</v>
      </c>
      <c r="C134">
        <v>1</v>
      </c>
      <c r="D134">
        <v>2030</v>
      </c>
      <c r="E134">
        <v>49003</v>
      </c>
      <c r="F134" t="s">
        <v>366</v>
      </c>
      <c r="G134">
        <v>62</v>
      </c>
      <c r="H134" t="s">
        <v>260</v>
      </c>
      <c r="I134">
        <v>117</v>
      </c>
      <c r="J134" t="s">
        <v>182</v>
      </c>
      <c r="K134">
        <v>3.6640000000000002E-3</v>
      </c>
      <c r="L134">
        <v>3.6640000000000002E-3</v>
      </c>
      <c r="M134" t="s">
        <v>429</v>
      </c>
      <c r="N134" t="s">
        <v>429</v>
      </c>
      <c r="O134" t="s">
        <v>429</v>
      </c>
      <c r="P134" t="s">
        <v>429</v>
      </c>
      <c r="Q134" t="s">
        <v>429</v>
      </c>
    </row>
    <row r="135" spans="1:17" x14ac:dyDescent="0.35">
      <c r="A135" s="175" t="str">
        <f t="shared" si="5"/>
        <v>DA_2030_2_11</v>
      </c>
      <c r="B135" s="175" t="str">
        <f t="shared" si="4"/>
        <v>DA</v>
      </c>
      <c r="C135">
        <v>2</v>
      </c>
      <c r="D135">
        <v>2030</v>
      </c>
      <c r="E135">
        <v>49011</v>
      </c>
      <c r="F135" t="s">
        <v>233</v>
      </c>
      <c r="G135">
        <v>11</v>
      </c>
      <c r="H135" t="s">
        <v>248</v>
      </c>
      <c r="I135">
        <v>2</v>
      </c>
      <c r="J135" t="s">
        <v>173</v>
      </c>
      <c r="K135">
        <v>11.341034000000001</v>
      </c>
      <c r="L135">
        <v>10.970984</v>
      </c>
      <c r="M135">
        <v>15.040222</v>
      </c>
      <c r="N135" t="s">
        <v>429</v>
      </c>
      <c r="O135" t="s">
        <v>429</v>
      </c>
      <c r="P135" t="s">
        <v>429</v>
      </c>
      <c r="Q135" t="s">
        <v>429</v>
      </c>
    </row>
    <row r="136" spans="1:17" x14ac:dyDescent="0.35">
      <c r="A136" s="175" t="str">
        <f t="shared" si="5"/>
        <v>DA_2030_3_11</v>
      </c>
      <c r="B136" s="175" t="str">
        <f t="shared" si="4"/>
        <v>DA</v>
      </c>
      <c r="C136">
        <v>2</v>
      </c>
      <c r="D136">
        <v>2030</v>
      </c>
      <c r="E136">
        <v>49011</v>
      </c>
      <c r="F136" t="s">
        <v>233</v>
      </c>
      <c r="G136">
        <v>11</v>
      </c>
      <c r="H136" t="s">
        <v>248</v>
      </c>
      <c r="I136">
        <v>3</v>
      </c>
      <c r="J136" t="s">
        <v>174</v>
      </c>
      <c r="K136">
        <v>0.74432399999999999</v>
      </c>
      <c r="L136">
        <v>0.73487999999999998</v>
      </c>
      <c r="M136">
        <v>0.38383400000000001</v>
      </c>
      <c r="N136" t="s">
        <v>429</v>
      </c>
      <c r="O136" t="s">
        <v>429</v>
      </c>
      <c r="P136" t="s">
        <v>429</v>
      </c>
      <c r="Q136" t="s">
        <v>429</v>
      </c>
    </row>
    <row r="137" spans="1:17" x14ac:dyDescent="0.35">
      <c r="A137" s="175" t="str">
        <f t="shared" si="5"/>
        <v>DA_2030_87_11</v>
      </c>
      <c r="B137" s="175" t="str">
        <f t="shared" si="4"/>
        <v>DA</v>
      </c>
      <c r="C137">
        <v>2</v>
      </c>
      <c r="D137">
        <v>2030</v>
      </c>
      <c r="E137">
        <v>49011</v>
      </c>
      <c r="F137" t="s">
        <v>233</v>
      </c>
      <c r="G137">
        <v>11</v>
      </c>
      <c r="H137" t="s">
        <v>248</v>
      </c>
      <c r="I137">
        <v>87</v>
      </c>
      <c r="J137" t="s">
        <v>175</v>
      </c>
      <c r="K137">
        <v>2.7747630000000001</v>
      </c>
      <c r="L137">
        <v>0.50224899999999995</v>
      </c>
      <c r="M137">
        <v>1.775013</v>
      </c>
      <c r="N137">
        <v>2.1306790000000002</v>
      </c>
      <c r="O137">
        <v>0.124615</v>
      </c>
      <c r="P137" t="s">
        <v>429</v>
      </c>
      <c r="Q137">
        <v>0.13778799999999999</v>
      </c>
    </row>
    <row r="138" spans="1:17" x14ac:dyDescent="0.35">
      <c r="A138" s="175" t="str">
        <f t="shared" si="5"/>
        <v>DA_2030_90_11</v>
      </c>
      <c r="B138" s="175" t="str">
        <f t="shared" si="4"/>
        <v>DA</v>
      </c>
      <c r="C138">
        <v>2</v>
      </c>
      <c r="D138">
        <v>2030</v>
      </c>
      <c r="E138">
        <v>49011</v>
      </c>
      <c r="F138" t="s">
        <v>233</v>
      </c>
      <c r="G138">
        <v>11</v>
      </c>
      <c r="H138" t="s">
        <v>248</v>
      </c>
      <c r="I138">
        <v>90</v>
      </c>
      <c r="J138" t="s">
        <v>178</v>
      </c>
      <c r="K138">
        <v>380.13760400000001</v>
      </c>
      <c r="L138">
        <v>376.00134300000002</v>
      </c>
      <c r="M138">
        <v>168.11193800000001</v>
      </c>
      <c r="N138" t="s">
        <v>429</v>
      </c>
      <c r="O138" t="s">
        <v>429</v>
      </c>
      <c r="P138" t="s">
        <v>429</v>
      </c>
      <c r="Q138" t="s">
        <v>429</v>
      </c>
    </row>
    <row r="139" spans="1:17" x14ac:dyDescent="0.35">
      <c r="A139" s="175" t="str">
        <f t="shared" si="5"/>
        <v>DA_2030_100_11</v>
      </c>
      <c r="B139" s="175" t="str">
        <f t="shared" si="4"/>
        <v>DA</v>
      </c>
      <c r="C139">
        <v>2</v>
      </c>
      <c r="D139">
        <v>2030</v>
      </c>
      <c r="E139">
        <v>49011</v>
      </c>
      <c r="F139" t="s">
        <v>233</v>
      </c>
      <c r="G139">
        <v>11</v>
      </c>
      <c r="H139" t="s">
        <v>248</v>
      </c>
      <c r="I139">
        <v>100</v>
      </c>
      <c r="J139" t="s">
        <v>177</v>
      </c>
      <c r="K139">
        <v>2.1654E-2</v>
      </c>
      <c r="L139">
        <v>2.1232999999999998E-2</v>
      </c>
      <c r="M139">
        <v>1.7092E-2</v>
      </c>
      <c r="N139" t="s">
        <v>429</v>
      </c>
      <c r="O139" t="s">
        <v>429</v>
      </c>
      <c r="P139" t="s">
        <v>429</v>
      </c>
      <c r="Q139" t="s">
        <v>429</v>
      </c>
    </row>
    <row r="140" spans="1:17" x14ac:dyDescent="0.35">
      <c r="A140" s="175" t="str">
        <f t="shared" si="5"/>
        <v>DA_2030_106_11</v>
      </c>
      <c r="B140" s="175" t="str">
        <f t="shared" si="4"/>
        <v>DA</v>
      </c>
      <c r="C140">
        <v>2</v>
      </c>
      <c r="D140">
        <v>2030</v>
      </c>
      <c r="E140">
        <v>49011</v>
      </c>
      <c r="F140" t="s">
        <v>233</v>
      </c>
      <c r="G140">
        <v>11</v>
      </c>
      <c r="H140" t="s">
        <v>248</v>
      </c>
      <c r="I140">
        <v>106</v>
      </c>
      <c r="J140" t="s">
        <v>179</v>
      </c>
      <c r="K140">
        <v>1.0518E-2</v>
      </c>
      <c r="L140">
        <v>1.0518E-2</v>
      </c>
      <c r="M140" t="s">
        <v>429</v>
      </c>
      <c r="N140" t="s">
        <v>429</v>
      </c>
      <c r="O140" t="s">
        <v>429</v>
      </c>
      <c r="P140" t="s">
        <v>429</v>
      </c>
      <c r="Q140" t="s">
        <v>429</v>
      </c>
    </row>
    <row r="141" spans="1:17" x14ac:dyDescent="0.35">
      <c r="A141" s="175" t="str">
        <f t="shared" si="5"/>
        <v>DA_2030_107_11</v>
      </c>
      <c r="B141" s="175" t="str">
        <f t="shared" si="4"/>
        <v>DA</v>
      </c>
      <c r="C141">
        <v>2</v>
      </c>
      <c r="D141">
        <v>2030</v>
      </c>
      <c r="E141">
        <v>49011</v>
      </c>
      <c r="F141" t="s">
        <v>233</v>
      </c>
      <c r="G141">
        <v>11</v>
      </c>
      <c r="H141" t="s">
        <v>248</v>
      </c>
      <c r="I141">
        <v>107</v>
      </c>
      <c r="J141" t="s">
        <v>180</v>
      </c>
      <c r="K141">
        <v>4.1570000000000001E-3</v>
      </c>
      <c r="L141">
        <v>4.1570000000000001E-3</v>
      </c>
      <c r="M141" t="s">
        <v>429</v>
      </c>
      <c r="N141" t="s">
        <v>429</v>
      </c>
      <c r="O141" t="s">
        <v>429</v>
      </c>
      <c r="P141" t="s">
        <v>429</v>
      </c>
      <c r="Q141" t="s">
        <v>429</v>
      </c>
    </row>
    <row r="142" spans="1:17" x14ac:dyDescent="0.35">
      <c r="A142" s="175" t="str">
        <f t="shared" si="5"/>
        <v>DA_2030_110_11</v>
      </c>
      <c r="B142" s="175" t="str">
        <f t="shared" si="4"/>
        <v>DA</v>
      </c>
      <c r="C142">
        <v>2</v>
      </c>
      <c r="D142">
        <v>2030</v>
      </c>
      <c r="E142">
        <v>49011</v>
      </c>
      <c r="F142" t="s">
        <v>233</v>
      </c>
      <c r="G142">
        <v>11</v>
      </c>
      <c r="H142" t="s">
        <v>248</v>
      </c>
      <c r="I142">
        <v>110</v>
      </c>
      <c r="J142" t="s">
        <v>176</v>
      </c>
      <c r="K142">
        <v>1.9154999999999998E-2</v>
      </c>
      <c r="L142">
        <v>1.8783000000000001E-2</v>
      </c>
      <c r="M142">
        <v>1.5136E-2</v>
      </c>
      <c r="N142" t="s">
        <v>429</v>
      </c>
      <c r="O142" t="s">
        <v>429</v>
      </c>
      <c r="P142" t="s">
        <v>429</v>
      </c>
      <c r="Q142" t="s">
        <v>429</v>
      </c>
    </row>
    <row r="143" spans="1:17" x14ac:dyDescent="0.35">
      <c r="A143" s="175" t="str">
        <f t="shared" si="5"/>
        <v>DA_2030_116_11</v>
      </c>
      <c r="B143" s="175" t="str">
        <f t="shared" si="4"/>
        <v>DA</v>
      </c>
      <c r="C143">
        <v>2</v>
      </c>
      <c r="D143">
        <v>2030</v>
      </c>
      <c r="E143">
        <v>49011</v>
      </c>
      <c r="F143" t="s">
        <v>233</v>
      </c>
      <c r="G143">
        <v>11</v>
      </c>
      <c r="H143" t="s">
        <v>248</v>
      </c>
      <c r="I143">
        <v>116</v>
      </c>
      <c r="J143" t="s">
        <v>181</v>
      </c>
      <c r="K143">
        <v>1.315E-3</v>
      </c>
      <c r="L143">
        <v>1.315E-3</v>
      </c>
      <c r="M143" t="s">
        <v>429</v>
      </c>
      <c r="N143" t="s">
        <v>429</v>
      </c>
      <c r="O143" t="s">
        <v>429</v>
      </c>
      <c r="P143" t="s">
        <v>429</v>
      </c>
      <c r="Q143" t="s">
        <v>429</v>
      </c>
    </row>
    <row r="144" spans="1:17" x14ac:dyDescent="0.35">
      <c r="A144" s="175" t="str">
        <f t="shared" si="5"/>
        <v>DA_2030_117_11</v>
      </c>
      <c r="B144" s="175" t="str">
        <f t="shared" si="4"/>
        <v>DA</v>
      </c>
      <c r="C144">
        <v>2</v>
      </c>
      <c r="D144">
        <v>2030</v>
      </c>
      <c r="E144">
        <v>49011</v>
      </c>
      <c r="F144" t="s">
        <v>233</v>
      </c>
      <c r="G144">
        <v>11</v>
      </c>
      <c r="H144" t="s">
        <v>248</v>
      </c>
      <c r="I144">
        <v>117</v>
      </c>
      <c r="J144" t="s">
        <v>182</v>
      </c>
      <c r="K144">
        <v>6.2399999999999999E-4</v>
      </c>
      <c r="L144">
        <v>6.2399999999999999E-4</v>
      </c>
      <c r="M144" t="s">
        <v>429</v>
      </c>
      <c r="N144" t="s">
        <v>429</v>
      </c>
      <c r="O144" t="s">
        <v>429</v>
      </c>
      <c r="P144" t="s">
        <v>429</v>
      </c>
      <c r="Q144" t="s">
        <v>429</v>
      </c>
    </row>
    <row r="145" spans="1:17" x14ac:dyDescent="0.35">
      <c r="A145" s="175" t="str">
        <f t="shared" si="5"/>
        <v>DA_2030_2_21</v>
      </c>
      <c r="B145" s="175" t="str">
        <f t="shared" si="4"/>
        <v>DA</v>
      </c>
      <c r="C145">
        <v>2</v>
      </c>
      <c r="D145">
        <v>2030</v>
      </c>
      <c r="E145">
        <v>49011</v>
      </c>
      <c r="F145" t="s">
        <v>233</v>
      </c>
      <c r="G145">
        <v>21</v>
      </c>
      <c r="H145" t="s">
        <v>249</v>
      </c>
      <c r="I145">
        <v>2</v>
      </c>
      <c r="J145" t="s">
        <v>173</v>
      </c>
      <c r="K145">
        <v>3.2031529999999999</v>
      </c>
      <c r="L145">
        <v>1.439746</v>
      </c>
      <c r="M145">
        <v>12.061286000000001</v>
      </c>
      <c r="N145" t="s">
        <v>429</v>
      </c>
      <c r="O145" t="s">
        <v>429</v>
      </c>
      <c r="P145" t="s">
        <v>429</v>
      </c>
      <c r="Q145" t="s">
        <v>429</v>
      </c>
    </row>
    <row r="146" spans="1:17" x14ac:dyDescent="0.35">
      <c r="A146" s="175" t="str">
        <f t="shared" si="5"/>
        <v>DA_2030_3_21</v>
      </c>
      <c r="B146" s="175" t="str">
        <f t="shared" si="4"/>
        <v>DA</v>
      </c>
      <c r="C146">
        <v>2</v>
      </c>
      <c r="D146">
        <v>2030</v>
      </c>
      <c r="E146">
        <v>49011</v>
      </c>
      <c r="F146" t="s">
        <v>233</v>
      </c>
      <c r="G146">
        <v>21</v>
      </c>
      <c r="H146" t="s">
        <v>249</v>
      </c>
      <c r="I146">
        <v>3</v>
      </c>
      <c r="J146" t="s">
        <v>174</v>
      </c>
      <c r="K146">
        <v>8.6601999999999998E-2</v>
      </c>
      <c r="L146">
        <v>2.5326000000000001E-2</v>
      </c>
      <c r="M146">
        <v>0.41911300000000001</v>
      </c>
      <c r="N146" t="s">
        <v>429</v>
      </c>
      <c r="O146" t="s">
        <v>429</v>
      </c>
      <c r="P146" t="s">
        <v>429</v>
      </c>
      <c r="Q146" t="s">
        <v>429</v>
      </c>
    </row>
    <row r="147" spans="1:17" x14ac:dyDescent="0.35">
      <c r="A147" s="175" t="str">
        <f t="shared" si="5"/>
        <v>DA_2030_87_21</v>
      </c>
      <c r="B147" s="175" t="str">
        <f t="shared" si="4"/>
        <v>DA</v>
      </c>
      <c r="C147">
        <v>2</v>
      </c>
      <c r="D147">
        <v>2030</v>
      </c>
      <c r="E147">
        <v>49011</v>
      </c>
      <c r="F147" t="s">
        <v>233</v>
      </c>
      <c r="G147">
        <v>21</v>
      </c>
      <c r="H147" t="s">
        <v>249</v>
      </c>
      <c r="I147">
        <v>87</v>
      </c>
      <c r="J147" t="s">
        <v>175</v>
      </c>
      <c r="K147">
        <v>0.275642</v>
      </c>
      <c r="L147">
        <v>8.9239999999999996E-3</v>
      </c>
      <c r="M147">
        <v>1.404174</v>
      </c>
      <c r="N147">
        <v>5.5023000000000002E-2</v>
      </c>
      <c r="O147">
        <v>5.0663E-2</v>
      </c>
      <c r="P147" t="s">
        <v>429</v>
      </c>
      <c r="Q147">
        <v>0.14139599999999999</v>
      </c>
    </row>
    <row r="148" spans="1:17" x14ac:dyDescent="0.35">
      <c r="A148" s="175" t="str">
        <f t="shared" si="5"/>
        <v>DA_2030_90_21</v>
      </c>
      <c r="B148" s="175" t="str">
        <f t="shared" si="4"/>
        <v>DA</v>
      </c>
      <c r="C148">
        <v>2</v>
      </c>
      <c r="D148">
        <v>2030</v>
      </c>
      <c r="E148">
        <v>49011</v>
      </c>
      <c r="F148" t="s">
        <v>233</v>
      </c>
      <c r="G148">
        <v>21</v>
      </c>
      <c r="H148" t="s">
        <v>249</v>
      </c>
      <c r="I148">
        <v>90</v>
      </c>
      <c r="J148" t="s">
        <v>178</v>
      </c>
      <c r="K148">
        <v>268.321777</v>
      </c>
      <c r="L148">
        <v>238.396851</v>
      </c>
      <c r="M148">
        <v>204.67915300000001</v>
      </c>
      <c r="N148" t="s">
        <v>429</v>
      </c>
      <c r="O148" t="s">
        <v>429</v>
      </c>
      <c r="P148" t="s">
        <v>429</v>
      </c>
      <c r="Q148" t="s">
        <v>429</v>
      </c>
    </row>
    <row r="149" spans="1:17" x14ac:dyDescent="0.35">
      <c r="A149" s="175" t="str">
        <f t="shared" si="5"/>
        <v>DA_2030_100_21</v>
      </c>
      <c r="B149" s="175" t="str">
        <f t="shared" si="4"/>
        <v>DA</v>
      </c>
      <c r="C149">
        <v>2</v>
      </c>
      <c r="D149">
        <v>2030</v>
      </c>
      <c r="E149">
        <v>49011</v>
      </c>
      <c r="F149" t="s">
        <v>233</v>
      </c>
      <c r="G149">
        <v>21</v>
      </c>
      <c r="H149" t="s">
        <v>249</v>
      </c>
      <c r="I149">
        <v>100</v>
      </c>
      <c r="J149" t="s">
        <v>177</v>
      </c>
      <c r="K149">
        <v>1.1702000000000001E-2</v>
      </c>
      <c r="L149">
        <v>1.371E-3</v>
      </c>
      <c r="M149">
        <v>7.0663000000000004E-2</v>
      </c>
      <c r="N149" t="s">
        <v>429</v>
      </c>
      <c r="O149" t="s">
        <v>429</v>
      </c>
      <c r="P149" t="s">
        <v>429</v>
      </c>
      <c r="Q149" t="s">
        <v>429</v>
      </c>
    </row>
    <row r="150" spans="1:17" x14ac:dyDescent="0.35">
      <c r="A150" s="175" t="str">
        <f t="shared" si="5"/>
        <v>DA_2030_106_21</v>
      </c>
      <c r="B150" s="175" t="str">
        <f t="shared" si="4"/>
        <v>DA</v>
      </c>
      <c r="C150">
        <v>2</v>
      </c>
      <c r="D150">
        <v>2030</v>
      </c>
      <c r="E150">
        <v>49011</v>
      </c>
      <c r="F150" t="s">
        <v>233</v>
      </c>
      <c r="G150">
        <v>21</v>
      </c>
      <c r="H150" t="s">
        <v>249</v>
      </c>
      <c r="I150">
        <v>106</v>
      </c>
      <c r="J150" t="s">
        <v>179</v>
      </c>
      <c r="K150">
        <v>1.9012000000000001E-2</v>
      </c>
      <c r="L150">
        <v>1.9012000000000001E-2</v>
      </c>
      <c r="M150" t="s">
        <v>429</v>
      </c>
      <c r="N150" t="s">
        <v>429</v>
      </c>
      <c r="O150" t="s">
        <v>429</v>
      </c>
      <c r="P150" t="s">
        <v>429</v>
      </c>
      <c r="Q150" t="s">
        <v>429</v>
      </c>
    </row>
    <row r="151" spans="1:17" x14ac:dyDescent="0.35">
      <c r="A151" s="175" t="str">
        <f t="shared" si="5"/>
        <v>DA_2030_107_21</v>
      </c>
      <c r="B151" s="175" t="str">
        <f t="shared" si="4"/>
        <v>DA</v>
      </c>
      <c r="C151">
        <v>2</v>
      </c>
      <c r="D151">
        <v>2030</v>
      </c>
      <c r="E151">
        <v>49011</v>
      </c>
      <c r="F151" t="s">
        <v>233</v>
      </c>
      <c r="G151">
        <v>21</v>
      </c>
      <c r="H151" t="s">
        <v>249</v>
      </c>
      <c r="I151">
        <v>107</v>
      </c>
      <c r="J151" t="s">
        <v>180</v>
      </c>
      <c r="K151">
        <v>8.3119999999999999E-3</v>
      </c>
      <c r="L151">
        <v>8.3119999999999999E-3</v>
      </c>
      <c r="M151" t="s">
        <v>429</v>
      </c>
      <c r="N151" t="s">
        <v>429</v>
      </c>
      <c r="O151" t="s">
        <v>429</v>
      </c>
      <c r="P151" t="s">
        <v>429</v>
      </c>
      <c r="Q151" t="s">
        <v>429</v>
      </c>
    </row>
    <row r="152" spans="1:17" x14ac:dyDescent="0.35">
      <c r="A152" s="175" t="str">
        <f t="shared" si="5"/>
        <v>DA_2030_110_21</v>
      </c>
      <c r="B152" s="175" t="str">
        <f t="shared" si="4"/>
        <v>DA</v>
      </c>
      <c r="C152">
        <v>2</v>
      </c>
      <c r="D152">
        <v>2030</v>
      </c>
      <c r="E152">
        <v>49011</v>
      </c>
      <c r="F152" t="s">
        <v>233</v>
      </c>
      <c r="G152">
        <v>21</v>
      </c>
      <c r="H152" t="s">
        <v>249</v>
      </c>
      <c r="I152">
        <v>110</v>
      </c>
      <c r="J152" t="s">
        <v>176</v>
      </c>
      <c r="K152">
        <v>1.0352999999999999E-2</v>
      </c>
      <c r="L152">
        <v>1.2130000000000001E-3</v>
      </c>
      <c r="M152">
        <v>6.2510999999999997E-2</v>
      </c>
      <c r="N152" t="s">
        <v>429</v>
      </c>
      <c r="O152" t="s">
        <v>429</v>
      </c>
      <c r="P152" t="s">
        <v>429</v>
      </c>
      <c r="Q152" t="s">
        <v>429</v>
      </c>
    </row>
    <row r="153" spans="1:17" x14ac:dyDescent="0.35">
      <c r="A153" s="175" t="str">
        <f t="shared" si="5"/>
        <v>DA_2030_116_21</v>
      </c>
      <c r="B153" s="175" t="str">
        <f t="shared" si="4"/>
        <v>DA</v>
      </c>
      <c r="C153">
        <v>2</v>
      </c>
      <c r="D153">
        <v>2030</v>
      </c>
      <c r="E153">
        <v>49011</v>
      </c>
      <c r="F153" t="s">
        <v>233</v>
      </c>
      <c r="G153">
        <v>21</v>
      </c>
      <c r="H153" t="s">
        <v>249</v>
      </c>
      <c r="I153">
        <v>116</v>
      </c>
      <c r="J153" t="s">
        <v>181</v>
      </c>
      <c r="K153">
        <v>2.3770000000000002E-3</v>
      </c>
      <c r="L153">
        <v>2.3770000000000002E-3</v>
      </c>
      <c r="M153" t="s">
        <v>429</v>
      </c>
      <c r="N153" t="s">
        <v>429</v>
      </c>
      <c r="O153" t="s">
        <v>429</v>
      </c>
      <c r="P153" t="s">
        <v>429</v>
      </c>
      <c r="Q153" t="s">
        <v>429</v>
      </c>
    </row>
    <row r="154" spans="1:17" x14ac:dyDescent="0.35">
      <c r="A154" s="175" t="str">
        <f t="shared" si="5"/>
        <v>DA_2030_117_21</v>
      </c>
      <c r="B154" s="175" t="str">
        <f t="shared" si="4"/>
        <v>DA</v>
      </c>
      <c r="C154">
        <v>2</v>
      </c>
      <c r="D154">
        <v>2030</v>
      </c>
      <c r="E154">
        <v>49011</v>
      </c>
      <c r="F154" t="s">
        <v>233</v>
      </c>
      <c r="G154">
        <v>21</v>
      </c>
      <c r="H154" t="s">
        <v>249</v>
      </c>
      <c r="I154">
        <v>117</v>
      </c>
      <c r="J154" t="s">
        <v>182</v>
      </c>
      <c r="K154">
        <v>1.2470000000000001E-3</v>
      </c>
      <c r="L154">
        <v>1.2470000000000001E-3</v>
      </c>
      <c r="M154" t="s">
        <v>429</v>
      </c>
      <c r="N154" t="s">
        <v>429</v>
      </c>
      <c r="O154" t="s">
        <v>429</v>
      </c>
      <c r="P154" t="s">
        <v>429</v>
      </c>
      <c r="Q154" t="s">
        <v>429</v>
      </c>
    </row>
    <row r="155" spans="1:17" x14ac:dyDescent="0.35">
      <c r="A155" s="175" t="str">
        <f t="shared" si="5"/>
        <v>DA_2030_2_31</v>
      </c>
      <c r="B155" s="175" t="str">
        <f t="shared" si="4"/>
        <v>DA</v>
      </c>
      <c r="C155">
        <v>2</v>
      </c>
      <c r="D155">
        <v>2030</v>
      </c>
      <c r="E155">
        <v>49011</v>
      </c>
      <c r="F155" t="s">
        <v>233</v>
      </c>
      <c r="G155">
        <v>31</v>
      </c>
      <c r="H155" t="s">
        <v>250</v>
      </c>
      <c r="I155">
        <v>2</v>
      </c>
      <c r="J155" t="s">
        <v>173</v>
      </c>
      <c r="K155">
        <v>3.0262639999999998</v>
      </c>
      <c r="L155">
        <v>1.5451170000000001</v>
      </c>
      <c r="M155">
        <v>10.560186</v>
      </c>
      <c r="N155" t="s">
        <v>429</v>
      </c>
      <c r="O155" t="s">
        <v>429</v>
      </c>
      <c r="P155" t="s">
        <v>429</v>
      </c>
      <c r="Q155" t="s">
        <v>429</v>
      </c>
    </row>
    <row r="156" spans="1:17" x14ac:dyDescent="0.35">
      <c r="A156" s="175" t="str">
        <f t="shared" si="5"/>
        <v>DA_2030_3_31</v>
      </c>
      <c r="B156" s="175" t="str">
        <f t="shared" si="4"/>
        <v>DA</v>
      </c>
      <c r="C156">
        <v>2</v>
      </c>
      <c r="D156">
        <v>2030</v>
      </c>
      <c r="E156">
        <v>49011</v>
      </c>
      <c r="F156" t="s">
        <v>233</v>
      </c>
      <c r="G156">
        <v>31</v>
      </c>
      <c r="H156" t="s">
        <v>250</v>
      </c>
      <c r="I156">
        <v>3</v>
      </c>
      <c r="J156" t="s">
        <v>174</v>
      </c>
      <c r="K156">
        <v>0.15847800000000001</v>
      </c>
      <c r="L156">
        <v>8.0326999999999996E-2</v>
      </c>
      <c r="M156">
        <v>0.55719399999999997</v>
      </c>
      <c r="N156" t="s">
        <v>429</v>
      </c>
      <c r="O156" t="s">
        <v>429</v>
      </c>
      <c r="P156" t="s">
        <v>429</v>
      </c>
      <c r="Q156" t="s">
        <v>429</v>
      </c>
    </row>
    <row r="157" spans="1:17" x14ac:dyDescent="0.35">
      <c r="A157" s="175" t="str">
        <f t="shared" si="5"/>
        <v>DA_2030_87_31</v>
      </c>
      <c r="B157" s="175" t="str">
        <f t="shared" si="4"/>
        <v>DA</v>
      </c>
      <c r="C157">
        <v>2</v>
      </c>
      <c r="D157">
        <v>2030</v>
      </c>
      <c r="E157">
        <v>49011</v>
      </c>
      <c r="F157" t="s">
        <v>233</v>
      </c>
      <c r="G157">
        <v>31</v>
      </c>
      <c r="H157" t="s">
        <v>250</v>
      </c>
      <c r="I157">
        <v>87</v>
      </c>
      <c r="J157" t="s">
        <v>175</v>
      </c>
      <c r="K157">
        <v>0.25632300000000002</v>
      </c>
      <c r="L157">
        <v>1.4753E-2</v>
      </c>
      <c r="M157">
        <v>1.354344</v>
      </c>
      <c r="N157">
        <v>4.2014000000000003E-2</v>
      </c>
      <c r="O157">
        <v>4.258E-2</v>
      </c>
      <c r="P157" t="s">
        <v>429</v>
      </c>
      <c r="Q157">
        <v>0.23346900000000001</v>
      </c>
    </row>
    <row r="158" spans="1:17" x14ac:dyDescent="0.35">
      <c r="A158" s="175" t="str">
        <f t="shared" si="5"/>
        <v>DA_2030_90_31</v>
      </c>
      <c r="B158" s="175" t="str">
        <f t="shared" si="4"/>
        <v>DA</v>
      </c>
      <c r="C158">
        <v>2</v>
      </c>
      <c r="D158">
        <v>2030</v>
      </c>
      <c r="E158">
        <v>49011</v>
      </c>
      <c r="F158" t="s">
        <v>233</v>
      </c>
      <c r="G158">
        <v>31</v>
      </c>
      <c r="H158" t="s">
        <v>250</v>
      </c>
      <c r="I158">
        <v>90</v>
      </c>
      <c r="J158" t="s">
        <v>178</v>
      </c>
      <c r="K158">
        <v>367.77819799999997</v>
      </c>
      <c r="L158">
        <v>333.65316799999999</v>
      </c>
      <c r="M158">
        <v>243.302322</v>
      </c>
      <c r="N158" t="s">
        <v>429</v>
      </c>
      <c r="O158" t="s">
        <v>429</v>
      </c>
      <c r="P158" t="s">
        <v>429</v>
      </c>
      <c r="Q158" t="s">
        <v>429</v>
      </c>
    </row>
    <row r="159" spans="1:17" x14ac:dyDescent="0.35">
      <c r="A159" s="175" t="str">
        <f t="shared" si="5"/>
        <v>DA_2030_100_31</v>
      </c>
      <c r="B159" s="175" t="str">
        <f t="shared" si="4"/>
        <v>DA</v>
      </c>
      <c r="C159">
        <v>2</v>
      </c>
      <c r="D159">
        <v>2030</v>
      </c>
      <c r="E159">
        <v>49011</v>
      </c>
      <c r="F159" t="s">
        <v>233</v>
      </c>
      <c r="G159">
        <v>31</v>
      </c>
      <c r="H159" t="s">
        <v>250</v>
      </c>
      <c r="I159">
        <v>100</v>
      </c>
      <c r="J159" t="s">
        <v>177</v>
      </c>
      <c r="K159">
        <v>1.5563E-2</v>
      </c>
      <c r="L159">
        <v>2.9369999999999999E-3</v>
      </c>
      <c r="M159">
        <v>9.0024999999999994E-2</v>
      </c>
      <c r="N159" t="s">
        <v>429</v>
      </c>
      <c r="O159" t="s">
        <v>429</v>
      </c>
      <c r="P159" t="s">
        <v>429</v>
      </c>
      <c r="Q159" t="s">
        <v>429</v>
      </c>
    </row>
    <row r="160" spans="1:17" x14ac:dyDescent="0.35">
      <c r="A160" s="175" t="str">
        <f t="shared" si="5"/>
        <v>DA_2030_106_31</v>
      </c>
      <c r="B160" s="175" t="str">
        <f t="shared" si="4"/>
        <v>DA</v>
      </c>
      <c r="C160">
        <v>2</v>
      </c>
      <c r="D160">
        <v>2030</v>
      </c>
      <c r="E160">
        <v>49011</v>
      </c>
      <c r="F160" t="s">
        <v>233</v>
      </c>
      <c r="G160">
        <v>31</v>
      </c>
      <c r="H160" t="s">
        <v>250</v>
      </c>
      <c r="I160">
        <v>106</v>
      </c>
      <c r="J160" t="s">
        <v>179</v>
      </c>
      <c r="K160">
        <v>2.1489999999999999E-2</v>
      </c>
      <c r="L160">
        <v>2.1489999999999999E-2</v>
      </c>
      <c r="M160" t="s">
        <v>429</v>
      </c>
      <c r="N160" t="s">
        <v>429</v>
      </c>
      <c r="O160" t="s">
        <v>429</v>
      </c>
      <c r="P160" t="s">
        <v>429</v>
      </c>
      <c r="Q160" t="s">
        <v>429</v>
      </c>
    </row>
    <row r="161" spans="1:17" x14ac:dyDescent="0.35">
      <c r="A161" s="175" t="str">
        <f t="shared" si="5"/>
        <v>DA_2030_107_31</v>
      </c>
      <c r="B161" s="175" t="str">
        <f t="shared" si="4"/>
        <v>DA</v>
      </c>
      <c r="C161">
        <v>2</v>
      </c>
      <c r="D161">
        <v>2030</v>
      </c>
      <c r="E161">
        <v>49011</v>
      </c>
      <c r="F161" t="s">
        <v>233</v>
      </c>
      <c r="G161">
        <v>31</v>
      </c>
      <c r="H161" t="s">
        <v>250</v>
      </c>
      <c r="I161">
        <v>107</v>
      </c>
      <c r="J161" t="s">
        <v>180</v>
      </c>
      <c r="K161">
        <v>8.5749999999999993E-3</v>
      </c>
      <c r="L161">
        <v>8.5749999999999993E-3</v>
      </c>
      <c r="M161" t="s">
        <v>429</v>
      </c>
      <c r="N161" t="s">
        <v>429</v>
      </c>
      <c r="O161" t="s">
        <v>429</v>
      </c>
      <c r="P161" t="s">
        <v>429</v>
      </c>
      <c r="Q161" t="s">
        <v>429</v>
      </c>
    </row>
    <row r="162" spans="1:17" x14ac:dyDescent="0.35">
      <c r="A162" s="175" t="str">
        <f t="shared" si="5"/>
        <v>DA_2030_110_31</v>
      </c>
      <c r="B162" s="175" t="str">
        <f t="shared" si="4"/>
        <v>DA</v>
      </c>
      <c r="C162">
        <v>2</v>
      </c>
      <c r="D162">
        <v>2030</v>
      </c>
      <c r="E162">
        <v>49011</v>
      </c>
      <c r="F162" t="s">
        <v>233</v>
      </c>
      <c r="G162">
        <v>31</v>
      </c>
      <c r="H162" t="s">
        <v>250</v>
      </c>
      <c r="I162">
        <v>110</v>
      </c>
      <c r="J162" t="s">
        <v>176</v>
      </c>
      <c r="K162">
        <v>1.3825E-2</v>
      </c>
      <c r="L162">
        <v>2.65E-3</v>
      </c>
      <c r="M162">
        <v>7.9673999999999995E-2</v>
      </c>
      <c r="N162" t="s">
        <v>429</v>
      </c>
      <c r="O162" t="s">
        <v>429</v>
      </c>
      <c r="P162" t="s">
        <v>429</v>
      </c>
      <c r="Q162" t="s">
        <v>429</v>
      </c>
    </row>
    <row r="163" spans="1:17" x14ac:dyDescent="0.35">
      <c r="A163" s="175" t="str">
        <f t="shared" si="5"/>
        <v>DA_2030_116_31</v>
      </c>
      <c r="B163" s="175" t="str">
        <f t="shared" si="4"/>
        <v>DA</v>
      </c>
      <c r="C163">
        <v>2</v>
      </c>
      <c r="D163">
        <v>2030</v>
      </c>
      <c r="E163">
        <v>49011</v>
      </c>
      <c r="F163" t="s">
        <v>233</v>
      </c>
      <c r="G163">
        <v>31</v>
      </c>
      <c r="H163" t="s">
        <v>250</v>
      </c>
      <c r="I163">
        <v>116</v>
      </c>
      <c r="J163" t="s">
        <v>181</v>
      </c>
      <c r="K163">
        <v>2.686E-3</v>
      </c>
      <c r="L163">
        <v>2.686E-3</v>
      </c>
      <c r="M163" t="s">
        <v>429</v>
      </c>
      <c r="N163" t="s">
        <v>429</v>
      </c>
      <c r="O163" t="s">
        <v>429</v>
      </c>
      <c r="P163" t="s">
        <v>429</v>
      </c>
      <c r="Q163" t="s">
        <v>429</v>
      </c>
    </row>
    <row r="164" spans="1:17" x14ac:dyDescent="0.35">
      <c r="A164" s="175" t="str">
        <f t="shared" si="5"/>
        <v>DA_2030_117_31</v>
      </c>
      <c r="B164" s="175" t="str">
        <f t="shared" si="4"/>
        <v>DA</v>
      </c>
      <c r="C164">
        <v>2</v>
      </c>
      <c r="D164">
        <v>2030</v>
      </c>
      <c r="E164">
        <v>49011</v>
      </c>
      <c r="F164" t="s">
        <v>233</v>
      </c>
      <c r="G164">
        <v>31</v>
      </c>
      <c r="H164" t="s">
        <v>250</v>
      </c>
      <c r="I164">
        <v>117</v>
      </c>
      <c r="J164" t="s">
        <v>182</v>
      </c>
      <c r="K164">
        <v>1.286E-3</v>
      </c>
      <c r="L164">
        <v>1.286E-3</v>
      </c>
      <c r="M164" t="s">
        <v>429</v>
      </c>
      <c r="N164" t="s">
        <v>429</v>
      </c>
      <c r="O164" t="s">
        <v>429</v>
      </c>
      <c r="P164" t="s">
        <v>429</v>
      </c>
      <c r="Q164" t="s">
        <v>429</v>
      </c>
    </row>
    <row r="165" spans="1:17" x14ac:dyDescent="0.35">
      <c r="A165" s="175" t="str">
        <f t="shared" si="5"/>
        <v>DA_2030_2_32</v>
      </c>
      <c r="B165" s="175" t="str">
        <f t="shared" si="4"/>
        <v>DA</v>
      </c>
      <c r="C165">
        <v>2</v>
      </c>
      <c r="D165">
        <v>2030</v>
      </c>
      <c r="E165">
        <v>49011</v>
      </c>
      <c r="F165" t="s">
        <v>233</v>
      </c>
      <c r="G165">
        <v>32</v>
      </c>
      <c r="H165" t="s">
        <v>251</v>
      </c>
      <c r="I165">
        <v>2</v>
      </c>
      <c r="J165" t="s">
        <v>173</v>
      </c>
      <c r="K165">
        <v>3.1476320000000002</v>
      </c>
      <c r="L165">
        <v>1.481833</v>
      </c>
      <c r="M165">
        <v>11.191661</v>
      </c>
      <c r="N165" t="s">
        <v>429</v>
      </c>
      <c r="O165" t="s">
        <v>429</v>
      </c>
      <c r="P165" t="s">
        <v>429</v>
      </c>
      <c r="Q165" t="s">
        <v>429</v>
      </c>
    </row>
    <row r="166" spans="1:17" x14ac:dyDescent="0.35">
      <c r="A166" s="175" t="str">
        <f t="shared" si="5"/>
        <v>DA_2030_3_32</v>
      </c>
      <c r="B166" s="175" t="str">
        <f t="shared" si="4"/>
        <v>DA</v>
      </c>
      <c r="C166">
        <v>2</v>
      </c>
      <c r="D166">
        <v>2030</v>
      </c>
      <c r="E166">
        <v>49011</v>
      </c>
      <c r="F166" t="s">
        <v>233</v>
      </c>
      <c r="G166">
        <v>32</v>
      </c>
      <c r="H166" t="s">
        <v>251</v>
      </c>
      <c r="I166">
        <v>3</v>
      </c>
      <c r="J166" t="s">
        <v>174</v>
      </c>
      <c r="K166">
        <v>0.187252</v>
      </c>
      <c r="L166">
        <v>9.4049999999999995E-2</v>
      </c>
      <c r="M166">
        <v>0.62617999999999996</v>
      </c>
      <c r="N166" t="s">
        <v>429</v>
      </c>
      <c r="O166" t="s">
        <v>429</v>
      </c>
      <c r="P166" t="s">
        <v>429</v>
      </c>
      <c r="Q166" t="s">
        <v>429</v>
      </c>
    </row>
    <row r="167" spans="1:17" x14ac:dyDescent="0.35">
      <c r="A167" s="175" t="str">
        <f t="shared" si="5"/>
        <v>DA_2030_87_32</v>
      </c>
      <c r="B167" s="175" t="str">
        <f t="shared" si="4"/>
        <v>DA</v>
      </c>
      <c r="C167">
        <v>2</v>
      </c>
      <c r="D167">
        <v>2030</v>
      </c>
      <c r="E167">
        <v>49011</v>
      </c>
      <c r="F167" t="s">
        <v>233</v>
      </c>
      <c r="G167">
        <v>32</v>
      </c>
      <c r="H167" t="s">
        <v>251</v>
      </c>
      <c r="I167">
        <v>87</v>
      </c>
      <c r="J167" t="s">
        <v>175</v>
      </c>
      <c r="K167">
        <v>0.27326699999999998</v>
      </c>
      <c r="L167">
        <v>1.7496000000000001E-2</v>
      </c>
      <c r="M167">
        <v>1.365734</v>
      </c>
      <c r="N167">
        <v>4.2291000000000002E-2</v>
      </c>
      <c r="O167">
        <v>4.2860000000000002E-2</v>
      </c>
      <c r="P167" t="s">
        <v>429</v>
      </c>
      <c r="Q167">
        <v>0.24809300000000001</v>
      </c>
    </row>
    <row r="168" spans="1:17" x14ac:dyDescent="0.35">
      <c r="A168" s="175" t="str">
        <f t="shared" si="5"/>
        <v>DA_2030_90_32</v>
      </c>
      <c r="B168" s="175" t="str">
        <f t="shared" si="4"/>
        <v>DA</v>
      </c>
      <c r="C168">
        <v>2</v>
      </c>
      <c r="D168">
        <v>2030</v>
      </c>
      <c r="E168">
        <v>49011</v>
      </c>
      <c r="F168" t="s">
        <v>233</v>
      </c>
      <c r="G168">
        <v>32</v>
      </c>
      <c r="H168" t="s">
        <v>251</v>
      </c>
      <c r="I168">
        <v>90</v>
      </c>
      <c r="J168" t="s">
        <v>178</v>
      </c>
      <c r="K168">
        <v>390.92663599999997</v>
      </c>
      <c r="L168">
        <v>354.38894699999997</v>
      </c>
      <c r="M168">
        <v>245.478195</v>
      </c>
      <c r="N168" t="s">
        <v>429</v>
      </c>
      <c r="O168" t="s">
        <v>429</v>
      </c>
      <c r="P168" t="s">
        <v>429</v>
      </c>
      <c r="Q168" t="s">
        <v>429</v>
      </c>
    </row>
    <row r="169" spans="1:17" x14ac:dyDescent="0.35">
      <c r="A169" s="175" t="str">
        <f t="shared" si="5"/>
        <v>DA_2030_100_32</v>
      </c>
      <c r="B169" s="175" t="str">
        <f t="shared" si="4"/>
        <v>DA</v>
      </c>
      <c r="C169">
        <v>2</v>
      </c>
      <c r="D169">
        <v>2030</v>
      </c>
      <c r="E169">
        <v>49011</v>
      </c>
      <c r="F169" t="s">
        <v>233</v>
      </c>
      <c r="G169">
        <v>32</v>
      </c>
      <c r="H169" t="s">
        <v>251</v>
      </c>
      <c r="I169">
        <v>100</v>
      </c>
      <c r="J169" t="s">
        <v>177</v>
      </c>
      <c r="K169">
        <v>1.6712999999999999E-2</v>
      </c>
      <c r="L169">
        <v>3.4269999999999999E-3</v>
      </c>
      <c r="M169">
        <v>8.9268E-2</v>
      </c>
      <c r="N169" t="s">
        <v>429</v>
      </c>
      <c r="O169" t="s">
        <v>429</v>
      </c>
      <c r="P169" t="s">
        <v>429</v>
      </c>
      <c r="Q169" t="s">
        <v>429</v>
      </c>
    </row>
    <row r="170" spans="1:17" x14ac:dyDescent="0.35">
      <c r="A170" s="175" t="str">
        <f t="shared" si="5"/>
        <v>DA_2030_106_32</v>
      </c>
      <c r="B170" s="175" t="str">
        <f t="shared" si="4"/>
        <v>DA</v>
      </c>
      <c r="C170">
        <v>2</v>
      </c>
      <c r="D170">
        <v>2030</v>
      </c>
      <c r="E170">
        <v>49011</v>
      </c>
      <c r="F170" t="s">
        <v>233</v>
      </c>
      <c r="G170">
        <v>32</v>
      </c>
      <c r="H170" t="s">
        <v>251</v>
      </c>
      <c r="I170">
        <v>106</v>
      </c>
      <c r="J170" t="s">
        <v>179</v>
      </c>
      <c r="K170">
        <v>2.1942E-2</v>
      </c>
      <c r="L170">
        <v>2.1942E-2</v>
      </c>
      <c r="M170" t="s">
        <v>429</v>
      </c>
      <c r="N170" t="s">
        <v>429</v>
      </c>
      <c r="O170" t="s">
        <v>429</v>
      </c>
      <c r="P170" t="s">
        <v>429</v>
      </c>
      <c r="Q170" t="s">
        <v>429</v>
      </c>
    </row>
    <row r="171" spans="1:17" x14ac:dyDescent="0.35">
      <c r="A171" s="175" t="str">
        <f t="shared" si="5"/>
        <v>DA_2030_107_32</v>
      </c>
      <c r="B171" s="175" t="str">
        <f t="shared" si="4"/>
        <v>DA</v>
      </c>
      <c r="C171">
        <v>2</v>
      </c>
      <c r="D171">
        <v>2030</v>
      </c>
      <c r="E171">
        <v>49011</v>
      </c>
      <c r="F171" t="s">
        <v>233</v>
      </c>
      <c r="G171">
        <v>32</v>
      </c>
      <c r="H171" t="s">
        <v>251</v>
      </c>
      <c r="I171">
        <v>107</v>
      </c>
      <c r="J171" t="s">
        <v>180</v>
      </c>
      <c r="K171">
        <v>8.8360000000000001E-3</v>
      </c>
      <c r="L171">
        <v>8.8360000000000001E-3</v>
      </c>
      <c r="M171" t="s">
        <v>429</v>
      </c>
      <c r="N171" t="s">
        <v>429</v>
      </c>
      <c r="O171" t="s">
        <v>429</v>
      </c>
      <c r="P171" t="s">
        <v>429</v>
      </c>
      <c r="Q171" t="s">
        <v>429</v>
      </c>
    </row>
    <row r="172" spans="1:17" x14ac:dyDescent="0.35">
      <c r="A172" s="175" t="str">
        <f t="shared" si="5"/>
        <v>DA_2030_110_32</v>
      </c>
      <c r="B172" s="175" t="str">
        <f t="shared" si="4"/>
        <v>DA</v>
      </c>
      <c r="C172">
        <v>2</v>
      </c>
      <c r="D172">
        <v>2030</v>
      </c>
      <c r="E172">
        <v>49011</v>
      </c>
      <c r="F172" t="s">
        <v>233</v>
      </c>
      <c r="G172">
        <v>32</v>
      </c>
      <c r="H172" t="s">
        <v>251</v>
      </c>
      <c r="I172">
        <v>110</v>
      </c>
      <c r="J172" t="s">
        <v>176</v>
      </c>
      <c r="K172">
        <v>1.4841999999999999E-2</v>
      </c>
      <c r="L172">
        <v>3.0839999999999999E-3</v>
      </c>
      <c r="M172">
        <v>7.8993999999999995E-2</v>
      </c>
      <c r="N172" t="s">
        <v>429</v>
      </c>
      <c r="O172" t="s">
        <v>429</v>
      </c>
      <c r="P172" t="s">
        <v>429</v>
      </c>
      <c r="Q172" t="s">
        <v>429</v>
      </c>
    </row>
    <row r="173" spans="1:17" x14ac:dyDescent="0.35">
      <c r="A173" s="175" t="str">
        <f t="shared" si="5"/>
        <v>DA_2030_116_32</v>
      </c>
      <c r="B173" s="175" t="str">
        <f t="shared" si="4"/>
        <v>DA</v>
      </c>
      <c r="C173">
        <v>2</v>
      </c>
      <c r="D173">
        <v>2030</v>
      </c>
      <c r="E173">
        <v>49011</v>
      </c>
      <c r="F173" t="s">
        <v>233</v>
      </c>
      <c r="G173">
        <v>32</v>
      </c>
      <c r="H173" t="s">
        <v>251</v>
      </c>
      <c r="I173">
        <v>116</v>
      </c>
      <c r="J173" t="s">
        <v>181</v>
      </c>
      <c r="K173">
        <v>2.7430000000000002E-3</v>
      </c>
      <c r="L173">
        <v>2.7430000000000002E-3</v>
      </c>
      <c r="M173" t="s">
        <v>429</v>
      </c>
      <c r="N173" t="s">
        <v>429</v>
      </c>
      <c r="O173" t="s">
        <v>429</v>
      </c>
      <c r="P173" t="s">
        <v>429</v>
      </c>
      <c r="Q173" t="s">
        <v>429</v>
      </c>
    </row>
    <row r="174" spans="1:17" x14ac:dyDescent="0.35">
      <c r="A174" s="175" t="str">
        <f t="shared" si="5"/>
        <v>DA_2030_117_32</v>
      </c>
      <c r="B174" s="175" t="str">
        <f t="shared" si="4"/>
        <v>DA</v>
      </c>
      <c r="C174">
        <v>2</v>
      </c>
      <c r="D174">
        <v>2030</v>
      </c>
      <c r="E174">
        <v>49011</v>
      </c>
      <c r="F174" t="s">
        <v>233</v>
      </c>
      <c r="G174">
        <v>32</v>
      </c>
      <c r="H174" t="s">
        <v>251</v>
      </c>
      <c r="I174">
        <v>117</v>
      </c>
      <c r="J174" t="s">
        <v>182</v>
      </c>
      <c r="K174">
        <v>1.325E-3</v>
      </c>
      <c r="L174">
        <v>1.325E-3</v>
      </c>
      <c r="M174" t="s">
        <v>429</v>
      </c>
      <c r="N174" t="s">
        <v>429</v>
      </c>
      <c r="O174" t="s">
        <v>429</v>
      </c>
      <c r="P174" t="s">
        <v>429</v>
      </c>
      <c r="Q174" t="s">
        <v>429</v>
      </c>
    </row>
    <row r="175" spans="1:17" x14ac:dyDescent="0.35">
      <c r="A175" s="175" t="str">
        <f t="shared" si="5"/>
        <v>DA_2030_2_41</v>
      </c>
      <c r="B175" s="175" t="str">
        <f t="shared" si="4"/>
        <v>DA</v>
      </c>
      <c r="C175">
        <v>2</v>
      </c>
      <c r="D175">
        <v>2030</v>
      </c>
      <c r="E175">
        <v>49011</v>
      </c>
      <c r="F175" t="s">
        <v>233</v>
      </c>
      <c r="G175">
        <v>41</v>
      </c>
      <c r="H175" t="s">
        <v>430</v>
      </c>
      <c r="I175">
        <v>2</v>
      </c>
      <c r="J175" t="s">
        <v>173</v>
      </c>
      <c r="K175">
        <v>10.272219</v>
      </c>
      <c r="L175">
        <v>10.083117</v>
      </c>
      <c r="M175">
        <v>4.4833889999999998</v>
      </c>
      <c r="N175" t="s">
        <v>429</v>
      </c>
      <c r="O175" t="s">
        <v>429</v>
      </c>
      <c r="P175" t="s">
        <v>429</v>
      </c>
      <c r="Q175" t="s">
        <v>429</v>
      </c>
    </row>
    <row r="176" spans="1:17" x14ac:dyDescent="0.35">
      <c r="A176" s="175" t="str">
        <f t="shared" si="5"/>
        <v>DA_2030_3_41</v>
      </c>
      <c r="B176" s="175" t="str">
        <f t="shared" si="4"/>
        <v>DA</v>
      </c>
      <c r="C176">
        <v>2</v>
      </c>
      <c r="D176">
        <v>2030</v>
      </c>
      <c r="E176">
        <v>49011</v>
      </c>
      <c r="F176" t="s">
        <v>233</v>
      </c>
      <c r="G176">
        <v>41</v>
      </c>
      <c r="H176" t="s">
        <v>430</v>
      </c>
      <c r="I176">
        <v>3</v>
      </c>
      <c r="J176" t="s">
        <v>174</v>
      </c>
      <c r="K176">
        <v>3.2183139999999999</v>
      </c>
      <c r="L176">
        <v>3.1773210000000001</v>
      </c>
      <c r="M176">
        <v>0.97189499999999995</v>
      </c>
      <c r="N176" t="s">
        <v>429</v>
      </c>
      <c r="O176" t="s">
        <v>429</v>
      </c>
      <c r="P176" t="s">
        <v>429</v>
      </c>
      <c r="Q176" t="s">
        <v>429</v>
      </c>
    </row>
    <row r="177" spans="1:17" x14ac:dyDescent="0.35">
      <c r="A177" s="175" t="str">
        <f t="shared" si="5"/>
        <v>DA_2030_87_41</v>
      </c>
      <c r="B177" s="175" t="str">
        <f t="shared" si="4"/>
        <v>DA</v>
      </c>
      <c r="C177">
        <v>2</v>
      </c>
      <c r="D177">
        <v>2030</v>
      </c>
      <c r="E177">
        <v>49011</v>
      </c>
      <c r="F177" t="s">
        <v>233</v>
      </c>
      <c r="G177">
        <v>41</v>
      </c>
      <c r="H177" t="s">
        <v>430</v>
      </c>
      <c r="I177">
        <v>87</v>
      </c>
      <c r="J177" t="s">
        <v>175</v>
      </c>
      <c r="K177">
        <v>0.301257</v>
      </c>
      <c r="L177">
        <v>0.16011700000000001</v>
      </c>
      <c r="M177">
        <v>0.836758</v>
      </c>
      <c r="N177">
        <v>6.5389999999999997E-3</v>
      </c>
      <c r="O177">
        <v>3.6151000000000003E-2</v>
      </c>
      <c r="P177" t="s">
        <v>429</v>
      </c>
      <c r="Q177">
        <v>13.176667999999999</v>
      </c>
    </row>
    <row r="178" spans="1:17" x14ac:dyDescent="0.35">
      <c r="A178" s="175" t="str">
        <f t="shared" si="5"/>
        <v>DA_2030_90_41</v>
      </c>
      <c r="B178" s="175" t="str">
        <f t="shared" si="4"/>
        <v>DA</v>
      </c>
      <c r="C178">
        <v>2</v>
      </c>
      <c r="D178">
        <v>2030</v>
      </c>
      <c r="E178">
        <v>49011</v>
      </c>
      <c r="F178" t="s">
        <v>233</v>
      </c>
      <c r="G178">
        <v>41</v>
      </c>
      <c r="H178" t="s">
        <v>430</v>
      </c>
      <c r="I178">
        <v>90</v>
      </c>
      <c r="J178" t="s">
        <v>178</v>
      </c>
      <c r="K178">
        <v>1542.47522</v>
      </c>
      <c r="L178">
        <v>1538.2998050000001</v>
      </c>
      <c r="M178">
        <v>98.992301999999995</v>
      </c>
      <c r="N178" t="s">
        <v>429</v>
      </c>
      <c r="O178" t="s">
        <v>429</v>
      </c>
      <c r="P178" t="s">
        <v>429</v>
      </c>
      <c r="Q178" t="s">
        <v>429</v>
      </c>
    </row>
    <row r="179" spans="1:17" x14ac:dyDescent="0.35">
      <c r="A179" s="175" t="str">
        <f t="shared" si="5"/>
        <v>DA_2030_100_41</v>
      </c>
      <c r="B179" s="175" t="str">
        <f t="shared" si="4"/>
        <v>DA</v>
      </c>
      <c r="C179">
        <v>2</v>
      </c>
      <c r="D179">
        <v>2030</v>
      </c>
      <c r="E179">
        <v>49011</v>
      </c>
      <c r="F179" t="s">
        <v>233</v>
      </c>
      <c r="G179">
        <v>41</v>
      </c>
      <c r="H179" t="s">
        <v>430</v>
      </c>
      <c r="I179">
        <v>100</v>
      </c>
      <c r="J179" t="s">
        <v>177</v>
      </c>
      <c r="K179">
        <v>4.0274999999999998E-2</v>
      </c>
      <c r="L179">
        <v>3.8202E-2</v>
      </c>
      <c r="M179">
        <v>4.9147000000000003E-2</v>
      </c>
      <c r="N179" t="s">
        <v>429</v>
      </c>
      <c r="O179" t="s">
        <v>429</v>
      </c>
      <c r="P179" t="s">
        <v>429</v>
      </c>
      <c r="Q179" t="s">
        <v>429</v>
      </c>
    </row>
    <row r="180" spans="1:17" x14ac:dyDescent="0.35">
      <c r="A180" s="175" t="str">
        <f t="shared" si="5"/>
        <v>DA_2030_106_41</v>
      </c>
      <c r="B180" s="175" t="str">
        <f t="shared" si="4"/>
        <v>DA</v>
      </c>
      <c r="C180">
        <v>2</v>
      </c>
      <c r="D180">
        <v>2030</v>
      </c>
      <c r="E180">
        <v>49011</v>
      </c>
      <c r="F180" t="s">
        <v>233</v>
      </c>
      <c r="G180">
        <v>41</v>
      </c>
      <c r="H180" t="s">
        <v>430</v>
      </c>
      <c r="I180">
        <v>106</v>
      </c>
      <c r="J180" t="s">
        <v>179</v>
      </c>
      <c r="K180">
        <v>0.10001400000000001</v>
      </c>
      <c r="L180">
        <v>0.10001400000000001</v>
      </c>
      <c r="M180" t="s">
        <v>429</v>
      </c>
      <c r="N180" t="s">
        <v>429</v>
      </c>
      <c r="O180" t="s">
        <v>429</v>
      </c>
      <c r="P180" t="s">
        <v>429</v>
      </c>
      <c r="Q180" t="s">
        <v>429</v>
      </c>
    </row>
    <row r="181" spans="1:17" x14ac:dyDescent="0.35">
      <c r="A181" s="175" t="str">
        <f t="shared" si="5"/>
        <v>DA_2030_107_41</v>
      </c>
      <c r="B181" s="175" t="str">
        <f t="shared" si="4"/>
        <v>DA</v>
      </c>
      <c r="C181">
        <v>2</v>
      </c>
      <c r="D181">
        <v>2030</v>
      </c>
      <c r="E181">
        <v>49011</v>
      </c>
      <c r="F181" t="s">
        <v>233</v>
      </c>
      <c r="G181">
        <v>41</v>
      </c>
      <c r="H181" t="s">
        <v>430</v>
      </c>
      <c r="I181">
        <v>107</v>
      </c>
      <c r="J181" t="s">
        <v>180</v>
      </c>
      <c r="K181">
        <v>2.4906000000000001E-2</v>
      </c>
      <c r="L181">
        <v>2.4906000000000001E-2</v>
      </c>
      <c r="M181" t="s">
        <v>429</v>
      </c>
      <c r="N181" t="s">
        <v>429</v>
      </c>
      <c r="O181" t="s">
        <v>429</v>
      </c>
      <c r="P181" t="s">
        <v>429</v>
      </c>
      <c r="Q181" t="s">
        <v>429</v>
      </c>
    </row>
    <row r="182" spans="1:17" x14ac:dyDescent="0.35">
      <c r="A182" s="175" t="str">
        <f t="shared" si="5"/>
        <v>DA_2030_110_41</v>
      </c>
      <c r="B182" s="175" t="str">
        <f t="shared" si="4"/>
        <v>DA</v>
      </c>
      <c r="C182">
        <v>2</v>
      </c>
      <c r="D182">
        <v>2030</v>
      </c>
      <c r="E182">
        <v>49011</v>
      </c>
      <c r="F182" t="s">
        <v>233</v>
      </c>
      <c r="G182">
        <v>41</v>
      </c>
      <c r="H182" t="s">
        <v>430</v>
      </c>
      <c r="I182">
        <v>110</v>
      </c>
      <c r="J182" t="s">
        <v>176</v>
      </c>
      <c r="K182">
        <v>3.6837000000000002E-2</v>
      </c>
      <c r="L182">
        <v>3.5004E-2</v>
      </c>
      <c r="M182">
        <v>4.3473999999999999E-2</v>
      </c>
      <c r="N182" t="s">
        <v>429</v>
      </c>
      <c r="O182" t="s">
        <v>429</v>
      </c>
      <c r="P182" t="s">
        <v>429</v>
      </c>
      <c r="Q182" t="s">
        <v>429</v>
      </c>
    </row>
    <row r="183" spans="1:17" x14ac:dyDescent="0.35">
      <c r="A183" s="175" t="str">
        <f t="shared" si="5"/>
        <v>DA_2030_116_41</v>
      </c>
      <c r="B183" s="175" t="str">
        <f t="shared" si="4"/>
        <v>DA</v>
      </c>
      <c r="C183">
        <v>2</v>
      </c>
      <c r="D183">
        <v>2030</v>
      </c>
      <c r="E183">
        <v>49011</v>
      </c>
      <c r="F183" t="s">
        <v>233</v>
      </c>
      <c r="G183">
        <v>41</v>
      </c>
      <c r="H183" t="s">
        <v>430</v>
      </c>
      <c r="I183">
        <v>116</v>
      </c>
      <c r="J183" t="s">
        <v>181</v>
      </c>
      <c r="K183">
        <v>1.2503E-2</v>
      </c>
      <c r="L183">
        <v>1.2503E-2</v>
      </c>
      <c r="M183" t="s">
        <v>429</v>
      </c>
      <c r="N183" t="s">
        <v>429</v>
      </c>
      <c r="O183" t="s">
        <v>429</v>
      </c>
      <c r="P183" t="s">
        <v>429</v>
      </c>
      <c r="Q183" t="s">
        <v>429</v>
      </c>
    </row>
    <row r="184" spans="1:17" x14ac:dyDescent="0.35">
      <c r="A184" s="175" t="str">
        <f t="shared" si="5"/>
        <v>DA_2030_117_41</v>
      </c>
      <c r="B184" s="175" t="str">
        <f t="shared" si="4"/>
        <v>DA</v>
      </c>
      <c r="C184">
        <v>2</v>
      </c>
      <c r="D184">
        <v>2030</v>
      </c>
      <c r="E184">
        <v>49011</v>
      </c>
      <c r="F184" t="s">
        <v>233</v>
      </c>
      <c r="G184">
        <v>41</v>
      </c>
      <c r="H184" t="s">
        <v>430</v>
      </c>
      <c r="I184">
        <v>117</v>
      </c>
      <c r="J184" t="s">
        <v>182</v>
      </c>
      <c r="K184">
        <v>3.7360000000000002E-3</v>
      </c>
      <c r="L184">
        <v>3.7360000000000002E-3</v>
      </c>
      <c r="M184" t="s">
        <v>429</v>
      </c>
      <c r="N184" t="s">
        <v>429</v>
      </c>
      <c r="O184" t="s">
        <v>429</v>
      </c>
      <c r="P184" t="s">
        <v>429</v>
      </c>
      <c r="Q184" t="s">
        <v>429</v>
      </c>
    </row>
    <row r="185" spans="1:17" x14ac:dyDescent="0.35">
      <c r="A185" s="175" t="str">
        <f t="shared" si="5"/>
        <v>DA_2030_2_42</v>
      </c>
      <c r="B185" s="175" t="str">
        <f t="shared" si="4"/>
        <v>DA</v>
      </c>
      <c r="C185">
        <v>2</v>
      </c>
      <c r="D185">
        <v>2030</v>
      </c>
      <c r="E185">
        <v>49011</v>
      </c>
      <c r="F185" t="s">
        <v>233</v>
      </c>
      <c r="G185">
        <v>42</v>
      </c>
      <c r="H185" t="s">
        <v>253</v>
      </c>
      <c r="I185">
        <v>2</v>
      </c>
      <c r="J185" t="s">
        <v>173</v>
      </c>
      <c r="K185">
        <v>10.508651</v>
      </c>
      <c r="L185">
        <v>10.321522</v>
      </c>
      <c r="M185">
        <v>4.0189430000000002</v>
      </c>
      <c r="N185" t="s">
        <v>429</v>
      </c>
      <c r="O185" t="s">
        <v>429</v>
      </c>
      <c r="P185" t="s">
        <v>429</v>
      </c>
      <c r="Q185" t="s">
        <v>429</v>
      </c>
    </row>
    <row r="186" spans="1:17" x14ac:dyDescent="0.35">
      <c r="A186" s="175" t="str">
        <f t="shared" si="5"/>
        <v>DA_2030_3_42</v>
      </c>
      <c r="B186" s="175" t="str">
        <f t="shared" si="4"/>
        <v>DA</v>
      </c>
      <c r="C186">
        <v>2</v>
      </c>
      <c r="D186">
        <v>2030</v>
      </c>
      <c r="E186">
        <v>49011</v>
      </c>
      <c r="F186" t="s">
        <v>233</v>
      </c>
      <c r="G186">
        <v>42</v>
      </c>
      <c r="H186" t="s">
        <v>253</v>
      </c>
      <c r="I186">
        <v>3</v>
      </c>
      <c r="J186" t="s">
        <v>174</v>
      </c>
      <c r="K186">
        <v>2.4537469999999999</v>
      </c>
      <c r="L186">
        <v>2.4073660000000001</v>
      </c>
      <c r="M186">
        <v>0.99612599999999996</v>
      </c>
      <c r="N186" t="s">
        <v>429</v>
      </c>
      <c r="O186" t="s">
        <v>429</v>
      </c>
      <c r="P186" t="s">
        <v>429</v>
      </c>
      <c r="Q186" t="s">
        <v>429</v>
      </c>
    </row>
    <row r="187" spans="1:17" x14ac:dyDescent="0.35">
      <c r="A187" s="175" t="str">
        <f t="shared" si="5"/>
        <v>DA_2030_87_42</v>
      </c>
      <c r="B187" s="175" t="str">
        <f t="shared" si="4"/>
        <v>DA</v>
      </c>
      <c r="C187">
        <v>2</v>
      </c>
      <c r="D187">
        <v>2030</v>
      </c>
      <c r="E187">
        <v>49011</v>
      </c>
      <c r="F187" t="s">
        <v>233</v>
      </c>
      <c r="G187">
        <v>42</v>
      </c>
      <c r="H187" t="s">
        <v>253</v>
      </c>
      <c r="I187">
        <v>87</v>
      </c>
      <c r="J187" t="s">
        <v>175</v>
      </c>
      <c r="K187">
        <v>0.269513</v>
      </c>
      <c r="L187">
        <v>0.12907299999999999</v>
      </c>
      <c r="M187">
        <v>0.81999599999999995</v>
      </c>
      <c r="N187">
        <v>5.4780000000000002E-3</v>
      </c>
      <c r="O187">
        <v>3.0657E-2</v>
      </c>
      <c r="P187" t="s">
        <v>429</v>
      </c>
      <c r="Q187">
        <v>12.998948</v>
      </c>
    </row>
    <row r="188" spans="1:17" x14ac:dyDescent="0.35">
      <c r="A188" s="175" t="str">
        <f t="shared" si="5"/>
        <v>DA_2030_90_42</v>
      </c>
      <c r="B188" s="175" t="str">
        <f t="shared" si="4"/>
        <v>DA</v>
      </c>
      <c r="C188">
        <v>2</v>
      </c>
      <c r="D188">
        <v>2030</v>
      </c>
      <c r="E188">
        <v>49011</v>
      </c>
      <c r="F188" t="s">
        <v>233</v>
      </c>
      <c r="G188">
        <v>42</v>
      </c>
      <c r="H188" t="s">
        <v>253</v>
      </c>
      <c r="I188">
        <v>90</v>
      </c>
      <c r="J188" t="s">
        <v>178</v>
      </c>
      <c r="K188">
        <v>1527.1345209999999</v>
      </c>
      <c r="L188">
        <v>1522.5770259999999</v>
      </c>
      <c r="M188">
        <v>97.881432000000004</v>
      </c>
      <c r="N188" t="s">
        <v>429</v>
      </c>
      <c r="O188" t="s">
        <v>429</v>
      </c>
      <c r="P188" t="s">
        <v>429</v>
      </c>
      <c r="Q188" t="s">
        <v>429</v>
      </c>
    </row>
    <row r="189" spans="1:17" x14ac:dyDescent="0.35">
      <c r="A189" s="175" t="str">
        <f t="shared" si="5"/>
        <v>DA_2030_100_42</v>
      </c>
      <c r="B189" s="175" t="str">
        <f t="shared" si="4"/>
        <v>DA</v>
      </c>
      <c r="C189">
        <v>2</v>
      </c>
      <c r="D189">
        <v>2030</v>
      </c>
      <c r="E189">
        <v>49011</v>
      </c>
      <c r="F189" t="s">
        <v>233</v>
      </c>
      <c r="G189">
        <v>42</v>
      </c>
      <c r="H189" t="s">
        <v>253</v>
      </c>
      <c r="I189">
        <v>100</v>
      </c>
      <c r="J189" t="s">
        <v>177</v>
      </c>
      <c r="K189">
        <v>1.6574999999999999E-2</v>
      </c>
      <c r="L189">
        <v>1.4175999999999999E-2</v>
      </c>
      <c r="M189">
        <v>5.1527000000000003E-2</v>
      </c>
      <c r="N189" t="s">
        <v>429</v>
      </c>
      <c r="O189" t="s">
        <v>429</v>
      </c>
      <c r="P189" t="s">
        <v>429</v>
      </c>
      <c r="Q189" t="s">
        <v>429</v>
      </c>
    </row>
    <row r="190" spans="1:17" x14ac:dyDescent="0.35">
      <c r="A190" s="175" t="str">
        <f t="shared" si="5"/>
        <v>DA_2030_106_42</v>
      </c>
      <c r="B190" s="175" t="str">
        <f t="shared" si="4"/>
        <v>DA</v>
      </c>
      <c r="C190">
        <v>2</v>
      </c>
      <c r="D190">
        <v>2030</v>
      </c>
      <c r="E190">
        <v>49011</v>
      </c>
      <c r="F190" t="s">
        <v>233</v>
      </c>
      <c r="G190">
        <v>42</v>
      </c>
      <c r="H190" t="s">
        <v>253</v>
      </c>
      <c r="I190">
        <v>106</v>
      </c>
      <c r="J190" t="s">
        <v>179</v>
      </c>
      <c r="K190">
        <v>5.5775999999999999E-2</v>
      </c>
      <c r="L190">
        <v>5.5775999999999999E-2</v>
      </c>
      <c r="M190" t="s">
        <v>429</v>
      </c>
      <c r="N190" t="s">
        <v>429</v>
      </c>
      <c r="O190" t="s">
        <v>429</v>
      </c>
      <c r="P190" t="s">
        <v>429</v>
      </c>
      <c r="Q190" t="s">
        <v>429</v>
      </c>
    </row>
    <row r="191" spans="1:17" x14ac:dyDescent="0.35">
      <c r="A191" s="175" t="str">
        <f t="shared" si="5"/>
        <v>DA_2030_107_42</v>
      </c>
      <c r="B191" s="175" t="str">
        <f t="shared" si="4"/>
        <v>DA</v>
      </c>
      <c r="C191">
        <v>2</v>
      </c>
      <c r="D191">
        <v>2030</v>
      </c>
      <c r="E191">
        <v>49011</v>
      </c>
      <c r="F191" t="s">
        <v>233</v>
      </c>
      <c r="G191">
        <v>42</v>
      </c>
      <c r="H191" t="s">
        <v>253</v>
      </c>
      <c r="I191">
        <v>107</v>
      </c>
      <c r="J191" t="s">
        <v>180</v>
      </c>
      <c r="K191">
        <v>1.5056E-2</v>
      </c>
      <c r="L191">
        <v>1.5056E-2</v>
      </c>
      <c r="M191" t="s">
        <v>429</v>
      </c>
      <c r="N191" t="s">
        <v>429</v>
      </c>
      <c r="O191" t="s">
        <v>429</v>
      </c>
      <c r="P191" t="s">
        <v>429</v>
      </c>
      <c r="Q191" t="s">
        <v>429</v>
      </c>
    </row>
    <row r="192" spans="1:17" x14ac:dyDescent="0.35">
      <c r="A192" s="175" t="str">
        <f t="shared" si="5"/>
        <v>DA_2030_110_42</v>
      </c>
      <c r="B192" s="175" t="str">
        <f t="shared" si="4"/>
        <v>DA</v>
      </c>
      <c r="C192">
        <v>2</v>
      </c>
      <c r="D192">
        <v>2030</v>
      </c>
      <c r="E192">
        <v>49011</v>
      </c>
      <c r="F192" t="s">
        <v>233</v>
      </c>
      <c r="G192">
        <v>42</v>
      </c>
      <c r="H192" t="s">
        <v>253</v>
      </c>
      <c r="I192">
        <v>110</v>
      </c>
      <c r="J192" t="s">
        <v>176</v>
      </c>
      <c r="K192">
        <v>1.5065E-2</v>
      </c>
      <c r="L192">
        <v>1.294E-2</v>
      </c>
      <c r="M192">
        <v>4.5649000000000002E-2</v>
      </c>
      <c r="N192" t="s">
        <v>429</v>
      </c>
      <c r="O192" t="s">
        <v>429</v>
      </c>
      <c r="P192" t="s">
        <v>429</v>
      </c>
      <c r="Q192" t="s">
        <v>429</v>
      </c>
    </row>
    <row r="193" spans="1:17" x14ac:dyDescent="0.35">
      <c r="A193" s="175" t="str">
        <f t="shared" si="5"/>
        <v>DA_2030_116_42</v>
      </c>
      <c r="B193" s="175" t="str">
        <f t="shared" si="4"/>
        <v>DA</v>
      </c>
      <c r="C193">
        <v>2</v>
      </c>
      <c r="D193">
        <v>2030</v>
      </c>
      <c r="E193">
        <v>49011</v>
      </c>
      <c r="F193" t="s">
        <v>233</v>
      </c>
      <c r="G193">
        <v>42</v>
      </c>
      <c r="H193" t="s">
        <v>253</v>
      </c>
      <c r="I193">
        <v>116</v>
      </c>
      <c r="J193" t="s">
        <v>181</v>
      </c>
      <c r="K193">
        <v>6.9719999999999999E-3</v>
      </c>
      <c r="L193">
        <v>6.9719999999999999E-3</v>
      </c>
      <c r="M193" t="s">
        <v>429</v>
      </c>
      <c r="N193" t="s">
        <v>429</v>
      </c>
      <c r="O193" t="s">
        <v>429</v>
      </c>
      <c r="P193" t="s">
        <v>429</v>
      </c>
      <c r="Q193" t="s">
        <v>429</v>
      </c>
    </row>
    <row r="194" spans="1:17" x14ac:dyDescent="0.35">
      <c r="A194" s="175" t="str">
        <f t="shared" si="5"/>
        <v>DA_2030_117_42</v>
      </c>
      <c r="B194" s="175" t="str">
        <f t="shared" si="4"/>
        <v>DA</v>
      </c>
      <c r="C194">
        <v>2</v>
      </c>
      <c r="D194">
        <v>2030</v>
      </c>
      <c r="E194">
        <v>49011</v>
      </c>
      <c r="F194" t="s">
        <v>233</v>
      </c>
      <c r="G194">
        <v>42</v>
      </c>
      <c r="H194" t="s">
        <v>253</v>
      </c>
      <c r="I194">
        <v>117</v>
      </c>
      <c r="J194" t="s">
        <v>182</v>
      </c>
      <c r="K194">
        <v>2.258E-3</v>
      </c>
      <c r="L194">
        <v>2.258E-3</v>
      </c>
      <c r="M194" t="s">
        <v>429</v>
      </c>
      <c r="N194" t="s">
        <v>429</v>
      </c>
      <c r="O194" t="s">
        <v>429</v>
      </c>
      <c r="P194" t="s">
        <v>429</v>
      </c>
      <c r="Q194" t="s">
        <v>429</v>
      </c>
    </row>
    <row r="195" spans="1:17" x14ac:dyDescent="0.35">
      <c r="A195" s="175" t="str">
        <f t="shared" si="5"/>
        <v>DA_2030_2_43</v>
      </c>
      <c r="B195" s="175" t="str">
        <f t="shared" si="4"/>
        <v>DA</v>
      </c>
      <c r="C195">
        <v>2</v>
      </c>
      <c r="D195">
        <v>2030</v>
      </c>
      <c r="E195">
        <v>49011</v>
      </c>
      <c r="F195" t="s">
        <v>233</v>
      </c>
      <c r="G195">
        <v>43</v>
      </c>
      <c r="H195" t="s">
        <v>254</v>
      </c>
      <c r="I195">
        <v>2</v>
      </c>
      <c r="J195" t="s">
        <v>173</v>
      </c>
      <c r="K195">
        <v>1.416525</v>
      </c>
      <c r="L195">
        <v>1.341421</v>
      </c>
      <c r="M195">
        <v>0.987738</v>
      </c>
      <c r="N195" t="s">
        <v>429</v>
      </c>
      <c r="O195" t="s">
        <v>429</v>
      </c>
      <c r="P195" t="s">
        <v>429</v>
      </c>
      <c r="Q195" t="s">
        <v>429</v>
      </c>
    </row>
    <row r="196" spans="1:17" x14ac:dyDescent="0.35">
      <c r="A196" s="175" t="str">
        <f t="shared" si="5"/>
        <v>DA_2030_3_43</v>
      </c>
      <c r="B196" s="175" t="str">
        <f t="shared" si="4"/>
        <v>DA</v>
      </c>
      <c r="C196">
        <v>2</v>
      </c>
      <c r="D196">
        <v>2030</v>
      </c>
      <c r="E196">
        <v>49011</v>
      </c>
      <c r="F196" t="s">
        <v>233</v>
      </c>
      <c r="G196">
        <v>43</v>
      </c>
      <c r="H196" t="s">
        <v>254</v>
      </c>
      <c r="I196">
        <v>3</v>
      </c>
      <c r="J196" t="s">
        <v>174</v>
      </c>
      <c r="K196">
        <v>1.6742589999999999</v>
      </c>
      <c r="L196">
        <v>1.6039730000000001</v>
      </c>
      <c r="M196">
        <v>0.92437899999999995</v>
      </c>
      <c r="N196" t="s">
        <v>429</v>
      </c>
      <c r="O196" t="s">
        <v>429</v>
      </c>
      <c r="P196" t="s">
        <v>429</v>
      </c>
      <c r="Q196" t="s">
        <v>429</v>
      </c>
    </row>
    <row r="197" spans="1:17" x14ac:dyDescent="0.35">
      <c r="A197" s="175" t="str">
        <f t="shared" si="5"/>
        <v>DA_2030_87_43</v>
      </c>
      <c r="B197" s="175" t="str">
        <f t="shared" ref="B197:B260" si="6">VLOOKUP(E197,County_ID,2,FALSE)</f>
        <v>DA</v>
      </c>
      <c r="C197">
        <v>2</v>
      </c>
      <c r="D197">
        <v>2030</v>
      </c>
      <c r="E197">
        <v>49011</v>
      </c>
      <c r="F197" t="s">
        <v>233</v>
      </c>
      <c r="G197">
        <v>43</v>
      </c>
      <c r="H197" t="s">
        <v>254</v>
      </c>
      <c r="I197">
        <v>87</v>
      </c>
      <c r="J197" t="s">
        <v>175</v>
      </c>
      <c r="K197">
        <v>0.16334599999999999</v>
      </c>
      <c r="L197">
        <v>7.2145000000000001E-2</v>
      </c>
      <c r="M197">
        <v>0.69597500000000001</v>
      </c>
      <c r="N197">
        <v>8.7000000000000001E-4</v>
      </c>
      <c r="O197">
        <v>1.6639999999999999E-3</v>
      </c>
      <c r="P197" t="s">
        <v>429</v>
      </c>
      <c r="Q197">
        <v>1.716385</v>
      </c>
    </row>
    <row r="198" spans="1:17" x14ac:dyDescent="0.35">
      <c r="A198" s="175" t="str">
        <f t="shared" ref="A198:A261" si="7">B198&amp;"_"&amp;D198&amp;"_"&amp;I198&amp;"_"&amp;G198</f>
        <v>DA_2030_90_43</v>
      </c>
      <c r="B198" s="175" t="str">
        <f t="shared" si="6"/>
        <v>DA</v>
      </c>
      <c r="C198">
        <v>2</v>
      </c>
      <c r="D198">
        <v>2030</v>
      </c>
      <c r="E198">
        <v>49011</v>
      </c>
      <c r="F198" t="s">
        <v>233</v>
      </c>
      <c r="G198">
        <v>43</v>
      </c>
      <c r="H198" t="s">
        <v>254</v>
      </c>
      <c r="I198">
        <v>90</v>
      </c>
      <c r="J198" t="s">
        <v>178</v>
      </c>
      <c r="K198">
        <v>1137.2120359999999</v>
      </c>
      <c r="L198">
        <v>1130.322876</v>
      </c>
      <c r="M198">
        <v>90.603286999999995</v>
      </c>
      <c r="N198" t="s">
        <v>429</v>
      </c>
      <c r="O198" t="s">
        <v>429</v>
      </c>
      <c r="P198" t="s">
        <v>429</v>
      </c>
      <c r="Q198" t="s">
        <v>429</v>
      </c>
    </row>
    <row r="199" spans="1:17" x14ac:dyDescent="0.35">
      <c r="A199" s="175" t="str">
        <f t="shared" si="7"/>
        <v>DA_2030_100_43</v>
      </c>
      <c r="B199" s="175" t="str">
        <f t="shared" si="6"/>
        <v>DA</v>
      </c>
      <c r="C199">
        <v>2</v>
      </c>
      <c r="D199">
        <v>2030</v>
      </c>
      <c r="E199">
        <v>49011</v>
      </c>
      <c r="F199" t="s">
        <v>233</v>
      </c>
      <c r="G199">
        <v>43</v>
      </c>
      <c r="H199" t="s">
        <v>254</v>
      </c>
      <c r="I199">
        <v>100</v>
      </c>
      <c r="J199" t="s">
        <v>177</v>
      </c>
      <c r="K199">
        <v>3.0915000000000002E-2</v>
      </c>
      <c r="L199">
        <v>3.0498999999999998E-2</v>
      </c>
      <c r="M199">
        <v>5.463E-3</v>
      </c>
      <c r="N199" t="s">
        <v>429</v>
      </c>
      <c r="O199" t="s">
        <v>429</v>
      </c>
      <c r="P199" t="s">
        <v>429</v>
      </c>
      <c r="Q199" t="s">
        <v>429</v>
      </c>
    </row>
    <row r="200" spans="1:17" x14ac:dyDescent="0.35">
      <c r="A200" s="175" t="str">
        <f t="shared" si="7"/>
        <v>DA_2030_106_43</v>
      </c>
      <c r="B200" s="175" t="str">
        <f t="shared" si="6"/>
        <v>DA</v>
      </c>
      <c r="C200">
        <v>2</v>
      </c>
      <c r="D200">
        <v>2030</v>
      </c>
      <c r="E200">
        <v>49011</v>
      </c>
      <c r="F200" t="s">
        <v>233</v>
      </c>
      <c r="G200">
        <v>43</v>
      </c>
      <c r="H200" t="s">
        <v>254</v>
      </c>
      <c r="I200">
        <v>106</v>
      </c>
      <c r="J200" t="s">
        <v>179</v>
      </c>
      <c r="K200">
        <v>5.6389000000000002E-2</v>
      </c>
      <c r="L200">
        <v>5.6389000000000002E-2</v>
      </c>
      <c r="M200" t="s">
        <v>429</v>
      </c>
      <c r="N200" t="s">
        <v>429</v>
      </c>
      <c r="O200" t="s">
        <v>429</v>
      </c>
      <c r="P200" t="s">
        <v>429</v>
      </c>
      <c r="Q200" t="s">
        <v>429</v>
      </c>
    </row>
    <row r="201" spans="1:17" x14ac:dyDescent="0.35">
      <c r="A201" s="175" t="str">
        <f t="shared" si="7"/>
        <v>DA_2030_107_43</v>
      </c>
      <c r="B201" s="175" t="str">
        <f t="shared" si="6"/>
        <v>DA</v>
      </c>
      <c r="C201">
        <v>2</v>
      </c>
      <c r="D201">
        <v>2030</v>
      </c>
      <c r="E201">
        <v>49011</v>
      </c>
      <c r="F201" t="s">
        <v>233</v>
      </c>
      <c r="G201">
        <v>43</v>
      </c>
      <c r="H201" t="s">
        <v>254</v>
      </c>
      <c r="I201">
        <v>107</v>
      </c>
      <c r="J201" t="s">
        <v>180</v>
      </c>
      <c r="K201">
        <v>1.4503E-2</v>
      </c>
      <c r="L201">
        <v>1.4503E-2</v>
      </c>
      <c r="M201" t="s">
        <v>429</v>
      </c>
      <c r="N201" t="s">
        <v>429</v>
      </c>
      <c r="O201" t="s">
        <v>429</v>
      </c>
      <c r="P201" t="s">
        <v>429</v>
      </c>
      <c r="Q201" t="s">
        <v>429</v>
      </c>
    </row>
    <row r="202" spans="1:17" x14ac:dyDescent="0.35">
      <c r="A202" s="175" t="str">
        <f t="shared" si="7"/>
        <v>DA_2030_110_43</v>
      </c>
      <c r="B202" s="175" t="str">
        <f t="shared" si="6"/>
        <v>DA</v>
      </c>
      <c r="C202">
        <v>2</v>
      </c>
      <c r="D202">
        <v>2030</v>
      </c>
      <c r="E202">
        <v>49011</v>
      </c>
      <c r="F202" t="s">
        <v>233</v>
      </c>
      <c r="G202">
        <v>43</v>
      </c>
      <c r="H202" t="s">
        <v>254</v>
      </c>
      <c r="I202">
        <v>110</v>
      </c>
      <c r="J202" t="s">
        <v>176</v>
      </c>
      <c r="K202">
        <v>2.8421999999999999E-2</v>
      </c>
      <c r="L202">
        <v>2.8049999999999999E-2</v>
      </c>
      <c r="M202">
        <v>4.8929999999999998E-3</v>
      </c>
      <c r="N202" t="s">
        <v>429</v>
      </c>
      <c r="O202" t="s">
        <v>429</v>
      </c>
      <c r="P202" t="s">
        <v>429</v>
      </c>
      <c r="Q202" t="s">
        <v>429</v>
      </c>
    </row>
    <row r="203" spans="1:17" x14ac:dyDescent="0.35">
      <c r="A203" s="175" t="str">
        <f t="shared" si="7"/>
        <v>DA_2030_116_43</v>
      </c>
      <c r="B203" s="175" t="str">
        <f t="shared" si="6"/>
        <v>DA</v>
      </c>
      <c r="C203">
        <v>2</v>
      </c>
      <c r="D203">
        <v>2030</v>
      </c>
      <c r="E203">
        <v>49011</v>
      </c>
      <c r="F203" t="s">
        <v>233</v>
      </c>
      <c r="G203">
        <v>43</v>
      </c>
      <c r="H203" t="s">
        <v>254</v>
      </c>
      <c r="I203">
        <v>116</v>
      </c>
      <c r="J203" t="s">
        <v>181</v>
      </c>
      <c r="K203">
        <v>7.0489999999999997E-3</v>
      </c>
      <c r="L203">
        <v>7.0489999999999997E-3</v>
      </c>
      <c r="M203" t="s">
        <v>429</v>
      </c>
      <c r="N203" t="s">
        <v>429</v>
      </c>
      <c r="O203" t="s">
        <v>429</v>
      </c>
      <c r="P203" t="s">
        <v>429</v>
      </c>
      <c r="Q203" t="s">
        <v>429</v>
      </c>
    </row>
    <row r="204" spans="1:17" x14ac:dyDescent="0.35">
      <c r="A204" s="175" t="str">
        <f t="shared" si="7"/>
        <v>DA_2030_117_43</v>
      </c>
      <c r="B204" s="175" t="str">
        <f t="shared" si="6"/>
        <v>DA</v>
      </c>
      <c r="C204">
        <v>2</v>
      </c>
      <c r="D204">
        <v>2030</v>
      </c>
      <c r="E204">
        <v>49011</v>
      </c>
      <c r="F204" t="s">
        <v>233</v>
      </c>
      <c r="G204">
        <v>43</v>
      </c>
      <c r="H204" t="s">
        <v>254</v>
      </c>
      <c r="I204">
        <v>117</v>
      </c>
      <c r="J204" t="s">
        <v>182</v>
      </c>
      <c r="K204">
        <v>2.176E-3</v>
      </c>
      <c r="L204">
        <v>2.176E-3</v>
      </c>
      <c r="M204" t="s">
        <v>429</v>
      </c>
      <c r="N204" t="s">
        <v>429</v>
      </c>
      <c r="O204" t="s">
        <v>429</v>
      </c>
      <c r="P204" t="s">
        <v>429</v>
      </c>
      <c r="Q204" t="s">
        <v>429</v>
      </c>
    </row>
    <row r="205" spans="1:17" x14ac:dyDescent="0.35">
      <c r="A205" s="175" t="str">
        <f t="shared" si="7"/>
        <v>DA_2030_2_51</v>
      </c>
      <c r="B205" s="175" t="str">
        <f t="shared" si="6"/>
        <v>DA</v>
      </c>
      <c r="C205">
        <v>2</v>
      </c>
      <c r="D205">
        <v>2030</v>
      </c>
      <c r="E205">
        <v>49011</v>
      </c>
      <c r="F205" t="s">
        <v>233</v>
      </c>
      <c r="G205">
        <v>51</v>
      </c>
      <c r="H205" t="s">
        <v>255</v>
      </c>
      <c r="I205">
        <v>2</v>
      </c>
      <c r="J205" t="s">
        <v>173</v>
      </c>
      <c r="K205">
        <v>7.7132569999999996</v>
      </c>
      <c r="L205">
        <v>7.5813030000000001</v>
      </c>
      <c r="M205">
        <v>3.6732209999999998</v>
      </c>
      <c r="N205" t="s">
        <v>429</v>
      </c>
      <c r="O205" t="s">
        <v>429</v>
      </c>
      <c r="P205" t="s">
        <v>429</v>
      </c>
      <c r="Q205" t="s">
        <v>429</v>
      </c>
    </row>
    <row r="206" spans="1:17" x14ac:dyDescent="0.35">
      <c r="A206" s="175" t="str">
        <f t="shared" si="7"/>
        <v>DA_2030_3_51</v>
      </c>
      <c r="B206" s="175" t="str">
        <f t="shared" si="6"/>
        <v>DA</v>
      </c>
      <c r="C206">
        <v>2</v>
      </c>
      <c r="D206">
        <v>2030</v>
      </c>
      <c r="E206">
        <v>49011</v>
      </c>
      <c r="F206" t="s">
        <v>233</v>
      </c>
      <c r="G206">
        <v>51</v>
      </c>
      <c r="H206" t="s">
        <v>255</v>
      </c>
      <c r="I206">
        <v>3</v>
      </c>
      <c r="J206" t="s">
        <v>174</v>
      </c>
      <c r="K206">
        <v>3.1916319999999998</v>
      </c>
      <c r="L206">
        <v>3.1246149999999999</v>
      </c>
      <c r="M206">
        <v>1.8655729999999999</v>
      </c>
      <c r="N206" t="s">
        <v>429</v>
      </c>
      <c r="O206" t="s">
        <v>429</v>
      </c>
      <c r="P206" t="s">
        <v>429</v>
      </c>
      <c r="Q206" t="s">
        <v>429</v>
      </c>
    </row>
    <row r="207" spans="1:17" x14ac:dyDescent="0.35">
      <c r="A207" s="175" t="str">
        <f t="shared" si="7"/>
        <v>DA_2030_87_51</v>
      </c>
      <c r="B207" s="175" t="str">
        <f t="shared" si="6"/>
        <v>DA</v>
      </c>
      <c r="C207">
        <v>2</v>
      </c>
      <c r="D207">
        <v>2030</v>
      </c>
      <c r="E207">
        <v>49011</v>
      </c>
      <c r="F207" t="s">
        <v>233</v>
      </c>
      <c r="G207">
        <v>51</v>
      </c>
      <c r="H207" t="s">
        <v>255</v>
      </c>
      <c r="I207">
        <v>87</v>
      </c>
      <c r="J207" t="s">
        <v>175</v>
      </c>
      <c r="K207">
        <v>0.28312999999999999</v>
      </c>
      <c r="L207">
        <v>0.22020000000000001</v>
      </c>
      <c r="M207">
        <v>0.69819200000000003</v>
      </c>
      <c r="N207">
        <v>1E-4</v>
      </c>
      <c r="O207">
        <v>1.74E-4</v>
      </c>
      <c r="P207" t="s">
        <v>429</v>
      </c>
      <c r="Q207">
        <v>1.576238</v>
      </c>
    </row>
    <row r="208" spans="1:17" x14ac:dyDescent="0.35">
      <c r="A208" s="175" t="str">
        <f t="shared" si="7"/>
        <v>DA_2030_90_51</v>
      </c>
      <c r="B208" s="175" t="str">
        <f t="shared" si="6"/>
        <v>DA</v>
      </c>
      <c r="C208">
        <v>2</v>
      </c>
      <c r="D208">
        <v>2030</v>
      </c>
      <c r="E208">
        <v>49011</v>
      </c>
      <c r="F208" t="s">
        <v>233</v>
      </c>
      <c r="G208">
        <v>51</v>
      </c>
      <c r="H208" t="s">
        <v>255</v>
      </c>
      <c r="I208">
        <v>90</v>
      </c>
      <c r="J208" t="s">
        <v>178</v>
      </c>
      <c r="K208">
        <v>1570.068726</v>
      </c>
      <c r="L208">
        <v>1563.2170410000001</v>
      </c>
      <c r="M208">
        <v>190.729645</v>
      </c>
      <c r="N208" t="s">
        <v>429</v>
      </c>
      <c r="O208" t="s">
        <v>429</v>
      </c>
      <c r="P208" t="s">
        <v>429</v>
      </c>
      <c r="Q208" t="s">
        <v>429</v>
      </c>
    </row>
    <row r="209" spans="1:17" x14ac:dyDescent="0.35">
      <c r="A209" s="175" t="str">
        <f t="shared" si="7"/>
        <v>DA_2030_100_51</v>
      </c>
      <c r="B209" s="175" t="str">
        <f t="shared" si="6"/>
        <v>DA</v>
      </c>
      <c r="C209">
        <v>2</v>
      </c>
      <c r="D209">
        <v>2030</v>
      </c>
      <c r="E209">
        <v>49011</v>
      </c>
      <c r="F209" t="s">
        <v>233</v>
      </c>
      <c r="G209">
        <v>51</v>
      </c>
      <c r="H209" t="s">
        <v>255</v>
      </c>
      <c r="I209">
        <v>100</v>
      </c>
      <c r="J209" t="s">
        <v>177</v>
      </c>
      <c r="K209">
        <v>2.8767999999999998E-2</v>
      </c>
      <c r="L209">
        <v>2.8597000000000001E-2</v>
      </c>
      <c r="M209">
        <v>4.7860000000000003E-3</v>
      </c>
      <c r="N209" t="s">
        <v>429</v>
      </c>
      <c r="O209" t="s">
        <v>429</v>
      </c>
      <c r="P209" t="s">
        <v>429</v>
      </c>
      <c r="Q209" t="s">
        <v>429</v>
      </c>
    </row>
    <row r="210" spans="1:17" x14ac:dyDescent="0.35">
      <c r="A210" s="175" t="str">
        <f t="shared" si="7"/>
        <v>DA_2030_106_51</v>
      </c>
      <c r="B210" s="175" t="str">
        <f t="shared" si="6"/>
        <v>DA</v>
      </c>
      <c r="C210">
        <v>2</v>
      </c>
      <c r="D210">
        <v>2030</v>
      </c>
      <c r="E210">
        <v>49011</v>
      </c>
      <c r="F210" t="s">
        <v>233</v>
      </c>
      <c r="G210">
        <v>51</v>
      </c>
      <c r="H210" t="s">
        <v>255</v>
      </c>
      <c r="I210">
        <v>106</v>
      </c>
      <c r="J210" t="s">
        <v>179</v>
      </c>
      <c r="K210">
        <v>9.0364E-2</v>
      </c>
      <c r="L210">
        <v>9.0364E-2</v>
      </c>
      <c r="M210" t="s">
        <v>429</v>
      </c>
      <c r="N210" t="s">
        <v>429</v>
      </c>
      <c r="O210" t="s">
        <v>429</v>
      </c>
      <c r="P210" t="s">
        <v>429</v>
      </c>
      <c r="Q210" t="s">
        <v>429</v>
      </c>
    </row>
    <row r="211" spans="1:17" x14ac:dyDescent="0.35">
      <c r="A211" s="175" t="str">
        <f t="shared" si="7"/>
        <v>DA_2030_107_51</v>
      </c>
      <c r="B211" s="175" t="str">
        <f t="shared" si="6"/>
        <v>DA</v>
      </c>
      <c r="C211">
        <v>2</v>
      </c>
      <c r="D211">
        <v>2030</v>
      </c>
      <c r="E211">
        <v>49011</v>
      </c>
      <c r="F211" t="s">
        <v>233</v>
      </c>
      <c r="G211">
        <v>51</v>
      </c>
      <c r="H211" t="s">
        <v>255</v>
      </c>
      <c r="I211">
        <v>107</v>
      </c>
      <c r="J211" t="s">
        <v>180</v>
      </c>
      <c r="K211">
        <v>2.4056000000000001E-2</v>
      </c>
      <c r="L211">
        <v>2.4056000000000001E-2</v>
      </c>
      <c r="M211" t="s">
        <v>429</v>
      </c>
      <c r="N211" t="s">
        <v>429</v>
      </c>
      <c r="O211" t="s">
        <v>429</v>
      </c>
      <c r="P211" t="s">
        <v>429</v>
      </c>
      <c r="Q211" t="s">
        <v>429</v>
      </c>
    </row>
    <row r="212" spans="1:17" x14ac:dyDescent="0.35">
      <c r="A212" s="175" t="str">
        <f t="shared" si="7"/>
        <v>DA_2030_110_51</v>
      </c>
      <c r="B212" s="175" t="str">
        <f t="shared" si="6"/>
        <v>DA</v>
      </c>
      <c r="C212">
        <v>2</v>
      </c>
      <c r="D212">
        <v>2030</v>
      </c>
      <c r="E212">
        <v>49011</v>
      </c>
      <c r="F212" t="s">
        <v>233</v>
      </c>
      <c r="G212">
        <v>51</v>
      </c>
      <c r="H212" t="s">
        <v>255</v>
      </c>
      <c r="I212">
        <v>110</v>
      </c>
      <c r="J212" t="s">
        <v>176</v>
      </c>
      <c r="K212">
        <v>2.6408000000000001E-2</v>
      </c>
      <c r="L212">
        <v>2.6251E-2</v>
      </c>
      <c r="M212">
        <v>4.3750000000000004E-3</v>
      </c>
      <c r="N212" t="s">
        <v>429</v>
      </c>
      <c r="O212" t="s">
        <v>429</v>
      </c>
      <c r="P212" t="s">
        <v>429</v>
      </c>
      <c r="Q212" t="s">
        <v>429</v>
      </c>
    </row>
    <row r="213" spans="1:17" x14ac:dyDescent="0.35">
      <c r="A213" s="175" t="str">
        <f t="shared" si="7"/>
        <v>DA_2030_116_51</v>
      </c>
      <c r="B213" s="175" t="str">
        <f t="shared" si="6"/>
        <v>DA</v>
      </c>
      <c r="C213">
        <v>2</v>
      </c>
      <c r="D213">
        <v>2030</v>
      </c>
      <c r="E213">
        <v>49011</v>
      </c>
      <c r="F213" t="s">
        <v>233</v>
      </c>
      <c r="G213">
        <v>51</v>
      </c>
      <c r="H213" t="s">
        <v>255</v>
      </c>
      <c r="I213">
        <v>116</v>
      </c>
      <c r="J213" t="s">
        <v>181</v>
      </c>
      <c r="K213">
        <v>1.1296E-2</v>
      </c>
      <c r="L213">
        <v>1.1296E-2</v>
      </c>
      <c r="M213" t="s">
        <v>429</v>
      </c>
      <c r="N213" t="s">
        <v>429</v>
      </c>
      <c r="O213" t="s">
        <v>429</v>
      </c>
      <c r="P213" t="s">
        <v>429</v>
      </c>
      <c r="Q213" t="s">
        <v>429</v>
      </c>
    </row>
    <row r="214" spans="1:17" x14ac:dyDescent="0.35">
      <c r="A214" s="175" t="str">
        <f t="shared" si="7"/>
        <v>DA_2030_117_51</v>
      </c>
      <c r="B214" s="175" t="str">
        <f t="shared" si="6"/>
        <v>DA</v>
      </c>
      <c r="C214">
        <v>2</v>
      </c>
      <c r="D214">
        <v>2030</v>
      </c>
      <c r="E214">
        <v>49011</v>
      </c>
      <c r="F214" t="s">
        <v>233</v>
      </c>
      <c r="G214">
        <v>51</v>
      </c>
      <c r="H214" t="s">
        <v>255</v>
      </c>
      <c r="I214">
        <v>117</v>
      </c>
      <c r="J214" t="s">
        <v>182</v>
      </c>
      <c r="K214">
        <v>3.6080000000000001E-3</v>
      </c>
      <c r="L214">
        <v>3.6080000000000001E-3</v>
      </c>
      <c r="M214" t="s">
        <v>429</v>
      </c>
      <c r="N214" t="s">
        <v>429</v>
      </c>
      <c r="O214" t="s">
        <v>429</v>
      </c>
      <c r="P214" t="s">
        <v>429</v>
      </c>
      <c r="Q214" t="s">
        <v>429</v>
      </c>
    </row>
    <row r="215" spans="1:17" x14ac:dyDescent="0.35">
      <c r="A215" s="175" t="str">
        <f t="shared" si="7"/>
        <v>DA_2030_2_52</v>
      </c>
      <c r="B215" s="175" t="str">
        <f t="shared" si="6"/>
        <v>DA</v>
      </c>
      <c r="C215">
        <v>2</v>
      </c>
      <c r="D215">
        <v>2030</v>
      </c>
      <c r="E215">
        <v>49011</v>
      </c>
      <c r="F215" t="s">
        <v>233</v>
      </c>
      <c r="G215">
        <v>52</v>
      </c>
      <c r="H215" t="s">
        <v>256</v>
      </c>
      <c r="I215">
        <v>2</v>
      </c>
      <c r="J215" t="s">
        <v>173</v>
      </c>
      <c r="K215">
        <v>3.2201919999999999</v>
      </c>
      <c r="L215">
        <v>2.5209830000000002</v>
      </c>
      <c r="M215">
        <v>1.1478839999999999</v>
      </c>
      <c r="N215" t="s">
        <v>429</v>
      </c>
      <c r="O215" t="s">
        <v>429</v>
      </c>
      <c r="P215" t="s">
        <v>429</v>
      </c>
      <c r="Q215" t="s">
        <v>429</v>
      </c>
    </row>
    <row r="216" spans="1:17" x14ac:dyDescent="0.35">
      <c r="A216" s="175" t="str">
        <f t="shared" si="7"/>
        <v>DA_2030_3_52</v>
      </c>
      <c r="B216" s="175" t="str">
        <f t="shared" si="6"/>
        <v>DA</v>
      </c>
      <c r="C216">
        <v>2</v>
      </c>
      <c r="D216">
        <v>2030</v>
      </c>
      <c r="E216">
        <v>49011</v>
      </c>
      <c r="F216" t="s">
        <v>233</v>
      </c>
      <c r="G216">
        <v>52</v>
      </c>
      <c r="H216" t="s">
        <v>256</v>
      </c>
      <c r="I216">
        <v>3</v>
      </c>
      <c r="J216" t="s">
        <v>174</v>
      </c>
      <c r="K216">
        <v>1.192855</v>
      </c>
      <c r="L216">
        <v>0.99520799999999998</v>
      </c>
      <c r="M216">
        <v>0.32447500000000001</v>
      </c>
      <c r="N216" t="s">
        <v>429</v>
      </c>
      <c r="O216" t="s">
        <v>429</v>
      </c>
      <c r="P216" t="s">
        <v>429</v>
      </c>
      <c r="Q216" t="s">
        <v>429</v>
      </c>
    </row>
    <row r="217" spans="1:17" x14ac:dyDescent="0.35">
      <c r="A217" s="175" t="str">
        <f t="shared" si="7"/>
        <v>DA_2030_87_52</v>
      </c>
      <c r="B217" s="175" t="str">
        <f t="shared" si="6"/>
        <v>DA</v>
      </c>
      <c r="C217">
        <v>2</v>
      </c>
      <c r="D217">
        <v>2030</v>
      </c>
      <c r="E217">
        <v>49011</v>
      </c>
      <c r="F217" t="s">
        <v>233</v>
      </c>
      <c r="G217">
        <v>52</v>
      </c>
      <c r="H217" t="s">
        <v>256</v>
      </c>
      <c r="I217">
        <v>87</v>
      </c>
      <c r="J217" t="s">
        <v>175</v>
      </c>
      <c r="K217">
        <v>0.44247599999999998</v>
      </c>
      <c r="L217">
        <v>4.9151E-2</v>
      </c>
      <c r="M217">
        <v>0.53950299999999995</v>
      </c>
      <c r="N217">
        <v>2.0368000000000001E-2</v>
      </c>
      <c r="O217">
        <v>2.4265999999999999E-2</v>
      </c>
      <c r="P217" t="s">
        <v>429</v>
      </c>
      <c r="Q217">
        <v>1.267574</v>
      </c>
    </row>
    <row r="218" spans="1:17" x14ac:dyDescent="0.35">
      <c r="A218" s="175" t="str">
        <f t="shared" si="7"/>
        <v>DA_2030_90_52</v>
      </c>
      <c r="B218" s="175" t="str">
        <f t="shared" si="6"/>
        <v>DA</v>
      </c>
      <c r="C218">
        <v>2</v>
      </c>
      <c r="D218">
        <v>2030</v>
      </c>
      <c r="E218">
        <v>49011</v>
      </c>
      <c r="F218" t="s">
        <v>233</v>
      </c>
      <c r="G218">
        <v>52</v>
      </c>
      <c r="H218" t="s">
        <v>256</v>
      </c>
      <c r="I218">
        <v>90</v>
      </c>
      <c r="J218" t="s">
        <v>178</v>
      </c>
      <c r="K218">
        <v>915.81036400000005</v>
      </c>
      <c r="L218">
        <v>897.146973</v>
      </c>
      <c r="M218">
        <v>30.639448000000002</v>
      </c>
      <c r="N218" t="s">
        <v>429</v>
      </c>
      <c r="O218" t="s">
        <v>429</v>
      </c>
      <c r="P218" t="s">
        <v>429</v>
      </c>
      <c r="Q218" t="s">
        <v>429</v>
      </c>
    </row>
    <row r="219" spans="1:17" x14ac:dyDescent="0.35">
      <c r="A219" s="175" t="str">
        <f t="shared" si="7"/>
        <v>DA_2030_100_52</v>
      </c>
      <c r="B219" s="175" t="str">
        <f t="shared" si="6"/>
        <v>DA</v>
      </c>
      <c r="C219">
        <v>2</v>
      </c>
      <c r="D219">
        <v>2030</v>
      </c>
      <c r="E219">
        <v>49011</v>
      </c>
      <c r="F219" t="s">
        <v>233</v>
      </c>
      <c r="G219">
        <v>52</v>
      </c>
      <c r="H219" t="s">
        <v>256</v>
      </c>
      <c r="I219">
        <v>100</v>
      </c>
      <c r="J219" t="s">
        <v>177</v>
      </c>
      <c r="K219">
        <v>2.2858E-2</v>
      </c>
      <c r="L219">
        <v>1.1235999999999999E-2</v>
      </c>
      <c r="M219">
        <v>1.908E-2</v>
      </c>
      <c r="N219" t="s">
        <v>429</v>
      </c>
      <c r="O219" t="s">
        <v>429</v>
      </c>
      <c r="P219" t="s">
        <v>429</v>
      </c>
      <c r="Q219" t="s">
        <v>429</v>
      </c>
    </row>
    <row r="220" spans="1:17" x14ac:dyDescent="0.35">
      <c r="A220" s="175" t="str">
        <f t="shared" si="7"/>
        <v>DA_2030_106_52</v>
      </c>
      <c r="B220" s="175" t="str">
        <f t="shared" si="6"/>
        <v>DA</v>
      </c>
      <c r="C220">
        <v>2</v>
      </c>
      <c r="D220">
        <v>2030</v>
      </c>
      <c r="E220">
        <v>49011</v>
      </c>
      <c r="F220" t="s">
        <v>233</v>
      </c>
      <c r="G220">
        <v>52</v>
      </c>
      <c r="H220" t="s">
        <v>256</v>
      </c>
      <c r="I220">
        <v>106</v>
      </c>
      <c r="J220" t="s">
        <v>179</v>
      </c>
      <c r="K220">
        <v>5.8788E-2</v>
      </c>
      <c r="L220">
        <v>5.8788E-2</v>
      </c>
      <c r="M220" t="s">
        <v>429</v>
      </c>
      <c r="N220" t="s">
        <v>429</v>
      </c>
      <c r="O220" t="s">
        <v>429</v>
      </c>
      <c r="P220" t="s">
        <v>429</v>
      </c>
      <c r="Q220" t="s">
        <v>429</v>
      </c>
    </row>
    <row r="221" spans="1:17" x14ac:dyDescent="0.35">
      <c r="A221" s="175" t="str">
        <f t="shared" si="7"/>
        <v>DA_2030_107_52</v>
      </c>
      <c r="B221" s="175" t="str">
        <f t="shared" si="6"/>
        <v>DA</v>
      </c>
      <c r="C221">
        <v>2</v>
      </c>
      <c r="D221">
        <v>2030</v>
      </c>
      <c r="E221">
        <v>49011</v>
      </c>
      <c r="F221" t="s">
        <v>233</v>
      </c>
      <c r="G221">
        <v>52</v>
      </c>
      <c r="H221" t="s">
        <v>256</v>
      </c>
      <c r="I221">
        <v>107</v>
      </c>
      <c r="J221" t="s">
        <v>180</v>
      </c>
      <c r="K221">
        <v>1.4905E-2</v>
      </c>
      <c r="L221">
        <v>1.4905E-2</v>
      </c>
      <c r="M221" t="s">
        <v>429</v>
      </c>
      <c r="N221" t="s">
        <v>429</v>
      </c>
      <c r="O221" t="s">
        <v>429</v>
      </c>
      <c r="P221" t="s">
        <v>429</v>
      </c>
      <c r="Q221" t="s">
        <v>429</v>
      </c>
    </row>
    <row r="222" spans="1:17" x14ac:dyDescent="0.35">
      <c r="A222" s="175" t="str">
        <f t="shared" si="7"/>
        <v>DA_2030_110_52</v>
      </c>
      <c r="B222" s="175" t="str">
        <f t="shared" si="6"/>
        <v>DA</v>
      </c>
      <c r="C222">
        <v>2</v>
      </c>
      <c r="D222">
        <v>2030</v>
      </c>
      <c r="E222">
        <v>49011</v>
      </c>
      <c r="F222" t="s">
        <v>233</v>
      </c>
      <c r="G222">
        <v>52</v>
      </c>
      <c r="H222" t="s">
        <v>256</v>
      </c>
      <c r="I222">
        <v>110</v>
      </c>
      <c r="J222" t="s">
        <v>176</v>
      </c>
      <c r="K222">
        <v>2.0542000000000001E-2</v>
      </c>
      <c r="L222">
        <v>1.0253999999999999E-2</v>
      </c>
      <c r="M222">
        <v>1.6889999999999999E-2</v>
      </c>
      <c r="N222" t="s">
        <v>429</v>
      </c>
      <c r="O222" t="s">
        <v>429</v>
      </c>
      <c r="P222" t="s">
        <v>429</v>
      </c>
      <c r="Q222" t="s">
        <v>429</v>
      </c>
    </row>
    <row r="223" spans="1:17" x14ac:dyDescent="0.35">
      <c r="A223" s="175" t="str">
        <f t="shared" si="7"/>
        <v>DA_2030_116_52</v>
      </c>
      <c r="B223" s="175" t="str">
        <f t="shared" si="6"/>
        <v>DA</v>
      </c>
      <c r="C223">
        <v>2</v>
      </c>
      <c r="D223">
        <v>2030</v>
      </c>
      <c r="E223">
        <v>49011</v>
      </c>
      <c r="F223" t="s">
        <v>233</v>
      </c>
      <c r="G223">
        <v>52</v>
      </c>
      <c r="H223" t="s">
        <v>256</v>
      </c>
      <c r="I223">
        <v>116</v>
      </c>
      <c r="J223" t="s">
        <v>181</v>
      </c>
      <c r="K223">
        <v>7.3480000000000004E-3</v>
      </c>
      <c r="L223">
        <v>7.3480000000000004E-3</v>
      </c>
      <c r="M223" t="s">
        <v>429</v>
      </c>
      <c r="N223" t="s">
        <v>429</v>
      </c>
      <c r="O223" t="s">
        <v>429</v>
      </c>
      <c r="P223" t="s">
        <v>429</v>
      </c>
      <c r="Q223" t="s">
        <v>429</v>
      </c>
    </row>
    <row r="224" spans="1:17" x14ac:dyDescent="0.35">
      <c r="A224" s="175" t="str">
        <f t="shared" si="7"/>
        <v>DA_2030_117_52</v>
      </c>
      <c r="B224" s="175" t="str">
        <f t="shared" si="6"/>
        <v>DA</v>
      </c>
      <c r="C224">
        <v>2</v>
      </c>
      <c r="D224">
        <v>2030</v>
      </c>
      <c r="E224">
        <v>49011</v>
      </c>
      <c r="F224" t="s">
        <v>233</v>
      </c>
      <c r="G224">
        <v>52</v>
      </c>
      <c r="H224" t="s">
        <v>256</v>
      </c>
      <c r="I224">
        <v>117</v>
      </c>
      <c r="J224" t="s">
        <v>182</v>
      </c>
      <c r="K224">
        <v>2.2360000000000001E-3</v>
      </c>
      <c r="L224">
        <v>2.2360000000000001E-3</v>
      </c>
      <c r="M224" t="s">
        <v>429</v>
      </c>
      <c r="N224" t="s">
        <v>429</v>
      </c>
      <c r="O224" t="s">
        <v>429</v>
      </c>
      <c r="P224" t="s">
        <v>429</v>
      </c>
      <c r="Q224" t="s">
        <v>429</v>
      </c>
    </row>
    <row r="225" spans="1:17" x14ac:dyDescent="0.35">
      <c r="A225" s="175" t="str">
        <f t="shared" si="7"/>
        <v>DA_2030_2_53</v>
      </c>
      <c r="B225" s="175" t="str">
        <f t="shared" si="6"/>
        <v>DA</v>
      </c>
      <c r="C225">
        <v>2</v>
      </c>
      <c r="D225">
        <v>2030</v>
      </c>
      <c r="E225">
        <v>49011</v>
      </c>
      <c r="F225" t="s">
        <v>233</v>
      </c>
      <c r="G225">
        <v>53</v>
      </c>
      <c r="H225" t="s">
        <v>257</v>
      </c>
      <c r="I225">
        <v>2</v>
      </c>
      <c r="J225" t="s">
        <v>173</v>
      </c>
      <c r="K225">
        <v>2.3789739999999999</v>
      </c>
      <c r="L225">
        <v>2.3465910000000001</v>
      </c>
      <c r="M225">
        <v>1.2096910000000001</v>
      </c>
      <c r="N225" t="s">
        <v>429</v>
      </c>
      <c r="O225" t="s">
        <v>429</v>
      </c>
      <c r="P225" t="s">
        <v>429</v>
      </c>
      <c r="Q225" t="s">
        <v>429</v>
      </c>
    </row>
    <row r="226" spans="1:17" x14ac:dyDescent="0.35">
      <c r="A226" s="175" t="str">
        <f t="shared" si="7"/>
        <v>DA_2030_3_53</v>
      </c>
      <c r="B226" s="175" t="str">
        <f t="shared" si="6"/>
        <v>DA</v>
      </c>
      <c r="C226">
        <v>2</v>
      </c>
      <c r="D226">
        <v>2030</v>
      </c>
      <c r="E226">
        <v>49011</v>
      </c>
      <c r="F226" t="s">
        <v>233</v>
      </c>
      <c r="G226">
        <v>53</v>
      </c>
      <c r="H226" t="s">
        <v>257</v>
      </c>
      <c r="I226">
        <v>3</v>
      </c>
      <c r="J226" t="s">
        <v>174</v>
      </c>
      <c r="K226">
        <v>1.033201</v>
      </c>
      <c r="L226">
        <v>1.0244869999999999</v>
      </c>
      <c r="M226">
        <v>0.325486</v>
      </c>
      <c r="N226" t="s">
        <v>429</v>
      </c>
      <c r="O226" t="s">
        <v>429</v>
      </c>
      <c r="P226" t="s">
        <v>429</v>
      </c>
      <c r="Q226" t="s">
        <v>429</v>
      </c>
    </row>
    <row r="227" spans="1:17" x14ac:dyDescent="0.35">
      <c r="A227" s="175" t="str">
        <f t="shared" si="7"/>
        <v>DA_2030_87_53</v>
      </c>
      <c r="B227" s="175" t="str">
        <f t="shared" si="6"/>
        <v>DA</v>
      </c>
      <c r="C227">
        <v>2</v>
      </c>
      <c r="D227">
        <v>2030</v>
      </c>
      <c r="E227">
        <v>49011</v>
      </c>
      <c r="F227" t="s">
        <v>233</v>
      </c>
      <c r="G227">
        <v>53</v>
      </c>
      <c r="H227" t="s">
        <v>257</v>
      </c>
      <c r="I227">
        <v>87</v>
      </c>
      <c r="J227" t="s">
        <v>175</v>
      </c>
      <c r="K227">
        <v>0.13483400000000001</v>
      </c>
      <c r="L227">
        <v>5.7320000000000003E-2</v>
      </c>
      <c r="M227">
        <v>0.54486800000000002</v>
      </c>
      <c r="N227">
        <v>1.9040000000000001E-2</v>
      </c>
      <c r="O227">
        <v>3.4479000000000003E-2</v>
      </c>
      <c r="P227" t="s">
        <v>429</v>
      </c>
      <c r="Q227">
        <v>1.90741</v>
      </c>
    </row>
    <row r="228" spans="1:17" x14ac:dyDescent="0.35">
      <c r="A228" s="175" t="str">
        <f t="shared" si="7"/>
        <v>DA_2030_90_53</v>
      </c>
      <c r="B228" s="175" t="str">
        <f t="shared" si="6"/>
        <v>DA</v>
      </c>
      <c r="C228">
        <v>2</v>
      </c>
      <c r="D228">
        <v>2030</v>
      </c>
      <c r="E228">
        <v>49011</v>
      </c>
      <c r="F228" t="s">
        <v>233</v>
      </c>
      <c r="G228">
        <v>53</v>
      </c>
      <c r="H228" t="s">
        <v>257</v>
      </c>
      <c r="I228">
        <v>90</v>
      </c>
      <c r="J228" t="s">
        <v>178</v>
      </c>
      <c r="K228">
        <v>861.35119599999996</v>
      </c>
      <c r="L228">
        <v>860.53161599999999</v>
      </c>
      <c r="M228">
        <v>30.618393000000001</v>
      </c>
      <c r="N228" t="s">
        <v>429</v>
      </c>
      <c r="O228" t="s">
        <v>429</v>
      </c>
      <c r="P228" t="s">
        <v>429</v>
      </c>
      <c r="Q228" t="s">
        <v>429</v>
      </c>
    </row>
    <row r="229" spans="1:17" x14ac:dyDescent="0.35">
      <c r="A229" s="175" t="str">
        <f t="shared" si="7"/>
        <v>DA_2030_100_53</v>
      </c>
      <c r="B229" s="175" t="str">
        <f t="shared" si="6"/>
        <v>DA</v>
      </c>
      <c r="C229">
        <v>2</v>
      </c>
      <c r="D229">
        <v>2030</v>
      </c>
      <c r="E229">
        <v>49011</v>
      </c>
      <c r="F229" t="s">
        <v>233</v>
      </c>
      <c r="G229">
        <v>53</v>
      </c>
      <c r="H229" t="s">
        <v>257</v>
      </c>
      <c r="I229">
        <v>100</v>
      </c>
      <c r="J229" t="s">
        <v>177</v>
      </c>
      <c r="K229">
        <v>1.5623E-2</v>
      </c>
      <c r="L229">
        <v>1.5127E-2</v>
      </c>
      <c r="M229">
        <v>1.8509999999999999E-2</v>
      </c>
      <c r="N229" t="s">
        <v>429</v>
      </c>
      <c r="O229" t="s">
        <v>429</v>
      </c>
      <c r="P229" t="s">
        <v>429</v>
      </c>
      <c r="Q229" t="s">
        <v>429</v>
      </c>
    </row>
    <row r="230" spans="1:17" x14ac:dyDescent="0.35">
      <c r="A230" s="175" t="str">
        <f t="shared" si="7"/>
        <v>DA_2030_106_53</v>
      </c>
      <c r="B230" s="175" t="str">
        <f t="shared" si="6"/>
        <v>DA</v>
      </c>
      <c r="C230">
        <v>2</v>
      </c>
      <c r="D230">
        <v>2030</v>
      </c>
      <c r="E230">
        <v>49011</v>
      </c>
      <c r="F230" t="s">
        <v>233</v>
      </c>
      <c r="G230">
        <v>53</v>
      </c>
      <c r="H230" t="s">
        <v>257</v>
      </c>
      <c r="I230">
        <v>106</v>
      </c>
      <c r="J230" t="s">
        <v>179</v>
      </c>
      <c r="K230">
        <v>6.0222999999999999E-2</v>
      </c>
      <c r="L230">
        <v>6.0222999999999999E-2</v>
      </c>
      <c r="M230" t="s">
        <v>429</v>
      </c>
      <c r="N230" t="s">
        <v>429</v>
      </c>
      <c r="O230" t="s">
        <v>429</v>
      </c>
      <c r="P230" t="s">
        <v>429</v>
      </c>
      <c r="Q230" t="s">
        <v>429</v>
      </c>
    </row>
    <row r="231" spans="1:17" x14ac:dyDescent="0.35">
      <c r="A231" s="175" t="str">
        <f t="shared" si="7"/>
        <v>DA_2030_107_53</v>
      </c>
      <c r="B231" s="175" t="str">
        <f t="shared" si="6"/>
        <v>DA</v>
      </c>
      <c r="C231">
        <v>2</v>
      </c>
      <c r="D231">
        <v>2030</v>
      </c>
      <c r="E231">
        <v>49011</v>
      </c>
      <c r="F231" t="s">
        <v>233</v>
      </c>
      <c r="G231">
        <v>53</v>
      </c>
      <c r="H231" t="s">
        <v>257</v>
      </c>
      <c r="I231">
        <v>107</v>
      </c>
      <c r="J231" t="s">
        <v>180</v>
      </c>
      <c r="K231">
        <v>1.491E-2</v>
      </c>
      <c r="L231">
        <v>1.491E-2</v>
      </c>
      <c r="M231" t="s">
        <v>429</v>
      </c>
      <c r="N231" t="s">
        <v>429</v>
      </c>
      <c r="O231" t="s">
        <v>429</v>
      </c>
      <c r="P231" t="s">
        <v>429</v>
      </c>
      <c r="Q231" t="s">
        <v>429</v>
      </c>
    </row>
    <row r="232" spans="1:17" x14ac:dyDescent="0.35">
      <c r="A232" s="175" t="str">
        <f t="shared" si="7"/>
        <v>DA_2030_110_53</v>
      </c>
      <c r="B232" s="175" t="str">
        <f t="shared" si="6"/>
        <v>DA</v>
      </c>
      <c r="C232">
        <v>2</v>
      </c>
      <c r="D232">
        <v>2030</v>
      </c>
      <c r="E232">
        <v>49011</v>
      </c>
      <c r="F232" t="s">
        <v>233</v>
      </c>
      <c r="G232">
        <v>53</v>
      </c>
      <c r="H232" t="s">
        <v>257</v>
      </c>
      <c r="I232">
        <v>110</v>
      </c>
      <c r="J232" t="s">
        <v>176</v>
      </c>
      <c r="K232">
        <v>1.4272E-2</v>
      </c>
      <c r="L232">
        <v>1.3834000000000001E-2</v>
      </c>
      <c r="M232">
        <v>1.6368000000000001E-2</v>
      </c>
      <c r="N232" t="s">
        <v>429</v>
      </c>
      <c r="O232" t="s">
        <v>429</v>
      </c>
      <c r="P232" t="s">
        <v>429</v>
      </c>
      <c r="Q232" t="s">
        <v>429</v>
      </c>
    </row>
    <row r="233" spans="1:17" x14ac:dyDescent="0.35">
      <c r="A233" s="175" t="str">
        <f t="shared" si="7"/>
        <v>DA_2030_116_53</v>
      </c>
      <c r="B233" s="175" t="str">
        <f t="shared" si="6"/>
        <v>DA</v>
      </c>
      <c r="C233">
        <v>2</v>
      </c>
      <c r="D233">
        <v>2030</v>
      </c>
      <c r="E233">
        <v>49011</v>
      </c>
      <c r="F233" t="s">
        <v>233</v>
      </c>
      <c r="G233">
        <v>53</v>
      </c>
      <c r="H233" t="s">
        <v>257</v>
      </c>
      <c r="I233">
        <v>116</v>
      </c>
      <c r="J233" t="s">
        <v>181</v>
      </c>
      <c r="K233">
        <v>7.528E-3</v>
      </c>
      <c r="L233">
        <v>7.528E-3</v>
      </c>
      <c r="M233" t="s">
        <v>429</v>
      </c>
      <c r="N233" t="s">
        <v>429</v>
      </c>
      <c r="O233" t="s">
        <v>429</v>
      </c>
      <c r="P233" t="s">
        <v>429</v>
      </c>
      <c r="Q233" t="s">
        <v>429</v>
      </c>
    </row>
    <row r="234" spans="1:17" x14ac:dyDescent="0.35">
      <c r="A234" s="175" t="str">
        <f t="shared" si="7"/>
        <v>DA_2030_117_53</v>
      </c>
      <c r="B234" s="175" t="str">
        <f t="shared" si="6"/>
        <v>DA</v>
      </c>
      <c r="C234">
        <v>2</v>
      </c>
      <c r="D234">
        <v>2030</v>
      </c>
      <c r="E234">
        <v>49011</v>
      </c>
      <c r="F234" t="s">
        <v>233</v>
      </c>
      <c r="G234">
        <v>53</v>
      </c>
      <c r="H234" t="s">
        <v>257</v>
      </c>
      <c r="I234">
        <v>117</v>
      </c>
      <c r="J234" t="s">
        <v>182</v>
      </c>
      <c r="K234">
        <v>2.2369999999999998E-3</v>
      </c>
      <c r="L234">
        <v>2.2369999999999998E-3</v>
      </c>
      <c r="M234" t="s">
        <v>429</v>
      </c>
      <c r="N234" t="s">
        <v>429</v>
      </c>
      <c r="O234" t="s">
        <v>429</v>
      </c>
      <c r="P234" t="s">
        <v>429</v>
      </c>
      <c r="Q234" t="s">
        <v>429</v>
      </c>
    </row>
    <row r="235" spans="1:17" x14ac:dyDescent="0.35">
      <c r="A235" s="175" t="str">
        <f t="shared" si="7"/>
        <v>DA_2030_2_54</v>
      </c>
      <c r="B235" s="175" t="str">
        <f t="shared" si="6"/>
        <v>DA</v>
      </c>
      <c r="C235">
        <v>2</v>
      </c>
      <c r="D235">
        <v>2030</v>
      </c>
      <c r="E235">
        <v>49011</v>
      </c>
      <c r="F235" t="s">
        <v>233</v>
      </c>
      <c r="G235">
        <v>54</v>
      </c>
      <c r="H235" t="s">
        <v>258</v>
      </c>
      <c r="I235">
        <v>2</v>
      </c>
      <c r="J235" t="s">
        <v>173</v>
      </c>
      <c r="K235">
        <v>13.170893</v>
      </c>
      <c r="L235">
        <v>11.469592</v>
      </c>
      <c r="M235">
        <v>45.104202000000001</v>
      </c>
      <c r="N235" t="s">
        <v>429</v>
      </c>
      <c r="O235" t="s">
        <v>429</v>
      </c>
      <c r="P235" t="s">
        <v>429</v>
      </c>
      <c r="Q235" t="s">
        <v>429</v>
      </c>
    </row>
    <row r="236" spans="1:17" x14ac:dyDescent="0.35">
      <c r="A236" s="175" t="str">
        <f t="shared" si="7"/>
        <v>DA_2030_3_54</v>
      </c>
      <c r="B236" s="175" t="str">
        <f t="shared" si="6"/>
        <v>DA</v>
      </c>
      <c r="C236">
        <v>2</v>
      </c>
      <c r="D236">
        <v>2030</v>
      </c>
      <c r="E236">
        <v>49011</v>
      </c>
      <c r="F236" t="s">
        <v>233</v>
      </c>
      <c r="G236">
        <v>54</v>
      </c>
      <c r="H236" t="s">
        <v>258</v>
      </c>
      <c r="I236">
        <v>3</v>
      </c>
      <c r="J236" t="s">
        <v>174</v>
      </c>
      <c r="K236">
        <v>1.7415560000000001</v>
      </c>
      <c r="L236">
        <v>1.6506810000000001</v>
      </c>
      <c r="M236">
        <v>2.4092419999999999</v>
      </c>
      <c r="N236" t="s">
        <v>429</v>
      </c>
      <c r="O236" t="s">
        <v>429</v>
      </c>
      <c r="P236" t="s">
        <v>429</v>
      </c>
      <c r="Q236" t="s">
        <v>429</v>
      </c>
    </row>
    <row r="237" spans="1:17" x14ac:dyDescent="0.35">
      <c r="A237" s="175" t="str">
        <f t="shared" si="7"/>
        <v>DA_2030_87_54</v>
      </c>
      <c r="B237" s="175" t="str">
        <f t="shared" si="6"/>
        <v>DA</v>
      </c>
      <c r="C237">
        <v>2</v>
      </c>
      <c r="D237">
        <v>2030</v>
      </c>
      <c r="E237">
        <v>49011</v>
      </c>
      <c r="F237" t="s">
        <v>233</v>
      </c>
      <c r="G237">
        <v>54</v>
      </c>
      <c r="H237" t="s">
        <v>258</v>
      </c>
      <c r="I237">
        <v>87</v>
      </c>
      <c r="J237" t="s">
        <v>175</v>
      </c>
      <c r="K237">
        <v>0.60663900000000004</v>
      </c>
      <c r="L237">
        <v>0.194885</v>
      </c>
      <c r="M237">
        <v>3.1250179999999999</v>
      </c>
      <c r="N237">
        <v>0.112556</v>
      </c>
      <c r="O237">
        <v>5.1658000000000003E-2</v>
      </c>
      <c r="P237" t="s">
        <v>429</v>
      </c>
      <c r="Q237">
        <v>1.997242</v>
      </c>
    </row>
    <row r="238" spans="1:17" x14ac:dyDescent="0.35">
      <c r="A238" s="175" t="str">
        <f t="shared" si="7"/>
        <v>DA_2030_90_54</v>
      </c>
      <c r="B238" s="175" t="str">
        <f t="shared" si="6"/>
        <v>DA</v>
      </c>
      <c r="C238">
        <v>2</v>
      </c>
      <c r="D238">
        <v>2030</v>
      </c>
      <c r="E238">
        <v>49011</v>
      </c>
      <c r="F238" t="s">
        <v>233</v>
      </c>
      <c r="G238">
        <v>54</v>
      </c>
      <c r="H238" t="s">
        <v>258</v>
      </c>
      <c r="I238">
        <v>90</v>
      </c>
      <c r="J238" t="s">
        <v>178</v>
      </c>
      <c r="K238">
        <v>1159.184082</v>
      </c>
      <c r="L238">
        <v>1146.315918</v>
      </c>
      <c r="M238">
        <v>341.15399200000002</v>
      </c>
      <c r="N238" t="s">
        <v>429</v>
      </c>
      <c r="O238" t="s">
        <v>429</v>
      </c>
      <c r="P238" t="s">
        <v>429</v>
      </c>
      <c r="Q238" t="s">
        <v>429</v>
      </c>
    </row>
    <row r="239" spans="1:17" x14ac:dyDescent="0.35">
      <c r="A239" s="175" t="str">
        <f t="shared" si="7"/>
        <v>DA_2030_100_54</v>
      </c>
      <c r="B239" s="175" t="str">
        <f t="shared" si="6"/>
        <v>DA</v>
      </c>
      <c r="C239">
        <v>2</v>
      </c>
      <c r="D239">
        <v>2030</v>
      </c>
      <c r="E239">
        <v>49011</v>
      </c>
      <c r="F239" t="s">
        <v>233</v>
      </c>
      <c r="G239">
        <v>54</v>
      </c>
      <c r="H239" t="s">
        <v>258</v>
      </c>
      <c r="I239">
        <v>100</v>
      </c>
      <c r="J239" t="s">
        <v>177</v>
      </c>
      <c r="K239">
        <v>5.5717000000000003E-2</v>
      </c>
      <c r="L239">
        <v>4.4747000000000002E-2</v>
      </c>
      <c r="M239">
        <v>0.29084399999999999</v>
      </c>
      <c r="N239" t="s">
        <v>429</v>
      </c>
      <c r="O239" t="s">
        <v>429</v>
      </c>
      <c r="P239" t="s">
        <v>429</v>
      </c>
      <c r="Q239" t="s">
        <v>429</v>
      </c>
    </row>
    <row r="240" spans="1:17" x14ac:dyDescent="0.35">
      <c r="A240" s="175" t="str">
        <f t="shared" si="7"/>
        <v>DA_2030_106_54</v>
      </c>
      <c r="B240" s="175" t="str">
        <f t="shared" si="6"/>
        <v>DA</v>
      </c>
      <c r="C240">
        <v>2</v>
      </c>
      <c r="D240">
        <v>2030</v>
      </c>
      <c r="E240">
        <v>49011</v>
      </c>
      <c r="F240" t="s">
        <v>233</v>
      </c>
      <c r="G240">
        <v>54</v>
      </c>
      <c r="H240" t="s">
        <v>258</v>
      </c>
      <c r="I240">
        <v>106</v>
      </c>
      <c r="J240" t="s">
        <v>179</v>
      </c>
      <c r="K240">
        <v>8.4336999999999995E-2</v>
      </c>
      <c r="L240">
        <v>8.4336999999999995E-2</v>
      </c>
      <c r="M240" t="s">
        <v>429</v>
      </c>
      <c r="N240" t="s">
        <v>429</v>
      </c>
      <c r="O240" t="s">
        <v>429</v>
      </c>
      <c r="P240" t="s">
        <v>429</v>
      </c>
      <c r="Q240" t="s">
        <v>429</v>
      </c>
    </row>
    <row r="241" spans="1:17" x14ac:dyDescent="0.35">
      <c r="A241" s="175" t="str">
        <f t="shared" si="7"/>
        <v>DA_2030_107_54</v>
      </c>
      <c r="B241" s="175" t="str">
        <f t="shared" si="6"/>
        <v>DA</v>
      </c>
      <c r="C241">
        <v>2</v>
      </c>
      <c r="D241">
        <v>2030</v>
      </c>
      <c r="E241">
        <v>49011</v>
      </c>
      <c r="F241" t="s">
        <v>233</v>
      </c>
      <c r="G241">
        <v>54</v>
      </c>
      <c r="H241" t="s">
        <v>258</v>
      </c>
      <c r="I241">
        <v>107</v>
      </c>
      <c r="J241" t="s">
        <v>180</v>
      </c>
      <c r="K241">
        <v>1.6404999999999999E-2</v>
      </c>
      <c r="L241">
        <v>1.6404999999999999E-2</v>
      </c>
      <c r="M241" t="s">
        <v>429</v>
      </c>
      <c r="N241" t="s">
        <v>429</v>
      </c>
      <c r="O241" t="s">
        <v>429</v>
      </c>
      <c r="P241" t="s">
        <v>429</v>
      </c>
      <c r="Q241" t="s">
        <v>429</v>
      </c>
    </row>
    <row r="242" spans="1:17" x14ac:dyDescent="0.35">
      <c r="A242" s="175" t="str">
        <f t="shared" si="7"/>
        <v>DA_2030_110_54</v>
      </c>
      <c r="B242" s="175" t="str">
        <f t="shared" si="6"/>
        <v>DA</v>
      </c>
      <c r="C242">
        <v>2</v>
      </c>
      <c r="D242">
        <v>2030</v>
      </c>
      <c r="E242">
        <v>49011</v>
      </c>
      <c r="F242" t="s">
        <v>233</v>
      </c>
      <c r="G242">
        <v>54</v>
      </c>
      <c r="H242" t="s">
        <v>258</v>
      </c>
      <c r="I242">
        <v>110</v>
      </c>
      <c r="J242" t="s">
        <v>176</v>
      </c>
      <c r="K242">
        <v>5.0571999999999999E-2</v>
      </c>
      <c r="L242">
        <v>4.0862000000000002E-2</v>
      </c>
      <c r="M242">
        <v>0.25740800000000003</v>
      </c>
      <c r="N242" t="s">
        <v>429</v>
      </c>
      <c r="O242" t="s">
        <v>429</v>
      </c>
      <c r="P242" t="s">
        <v>429</v>
      </c>
      <c r="Q242" t="s">
        <v>429</v>
      </c>
    </row>
    <row r="243" spans="1:17" x14ac:dyDescent="0.35">
      <c r="A243" s="175" t="str">
        <f t="shared" si="7"/>
        <v>DA_2030_116_54</v>
      </c>
      <c r="B243" s="175" t="str">
        <f t="shared" si="6"/>
        <v>DA</v>
      </c>
      <c r="C243">
        <v>2</v>
      </c>
      <c r="D243">
        <v>2030</v>
      </c>
      <c r="E243">
        <v>49011</v>
      </c>
      <c r="F243" t="s">
        <v>233</v>
      </c>
      <c r="G243">
        <v>54</v>
      </c>
      <c r="H243" t="s">
        <v>258</v>
      </c>
      <c r="I243">
        <v>116</v>
      </c>
      <c r="J243" t="s">
        <v>181</v>
      </c>
      <c r="K243">
        <v>1.0541999999999999E-2</v>
      </c>
      <c r="L243">
        <v>1.0541999999999999E-2</v>
      </c>
      <c r="M243" t="s">
        <v>429</v>
      </c>
      <c r="N243" t="s">
        <v>429</v>
      </c>
      <c r="O243" t="s">
        <v>429</v>
      </c>
      <c r="P243" t="s">
        <v>429</v>
      </c>
      <c r="Q243" t="s">
        <v>429</v>
      </c>
    </row>
    <row r="244" spans="1:17" x14ac:dyDescent="0.35">
      <c r="A244" s="175" t="str">
        <f t="shared" si="7"/>
        <v>DA_2030_117_54</v>
      </c>
      <c r="B244" s="175" t="str">
        <f t="shared" si="6"/>
        <v>DA</v>
      </c>
      <c r="C244">
        <v>2</v>
      </c>
      <c r="D244">
        <v>2030</v>
      </c>
      <c r="E244">
        <v>49011</v>
      </c>
      <c r="F244" t="s">
        <v>233</v>
      </c>
      <c r="G244">
        <v>54</v>
      </c>
      <c r="H244" t="s">
        <v>258</v>
      </c>
      <c r="I244">
        <v>117</v>
      </c>
      <c r="J244" t="s">
        <v>182</v>
      </c>
      <c r="K244">
        <v>2.4610000000000001E-3</v>
      </c>
      <c r="L244">
        <v>2.4610000000000001E-3</v>
      </c>
      <c r="M244" t="s">
        <v>429</v>
      </c>
      <c r="N244" t="s">
        <v>429</v>
      </c>
      <c r="O244" t="s">
        <v>429</v>
      </c>
      <c r="P244" t="s">
        <v>429</v>
      </c>
      <c r="Q244" t="s">
        <v>429</v>
      </c>
    </row>
    <row r="245" spans="1:17" x14ac:dyDescent="0.35">
      <c r="A245" s="175" t="str">
        <f t="shared" si="7"/>
        <v>DA_2030_2_61</v>
      </c>
      <c r="B245" s="175" t="str">
        <f t="shared" si="6"/>
        <v>DA</v>
      </c>
      <c r="C245">
        <v>2</v>
      </c>
      <c r="D245">
        <v>2030</v>
      </c>
      <c r="E245">
        <v>49011</v>
      </c>
      <c r="F245" t="s">
        <v>233</v>
      </c>
      <c r="G245">
        <v>61</v>
      </c>
      <c r="H245" t="s">
        <v>259</v>
      </c>
      <c r="I245">
        <v>2</v>
      </c>
      <c r="J245" t="s">
        <v>173</v>
      </c>
      <c r="K245">
        <v>2.7249509999999999</v>
      </c>
      <c r="L245">
        <v>2.6769340000000001</v>
      </c>
      <c r="M245">
        <v>0.76266699999999998</v>
      </c>
      <c r="N245" t="s">
        <v>429</v>
      </c>
      <c r="O245" t="s">
        <v>429</v>
      </c>
      <c r="P245" t="s">
        <v>429</v>
      </c>
      <c r="Q245" t="s">
        <v>429</v>
      </c>
    </row>
    <row r="246" spans="1:17" x14ac:dyDescent="0.35">
      <c r="A246" s="175" t="str">
        <f t="shared" si="7"/>
        <v>DA_2030_3_61</v>
      </c>
      <c r="B246" s="175" t="str">
        <f t="shared" si="6"/>
        <v>DA</v>
      </c>
      <c r="C246">
        <v>2</v>
      </c>
      <c r="D246">
        <v>2030</v>
      </c>
      <c r="E246">
        <v>49011</v>
      </c>
      <c r="F246" t="s">
        <v>233</v>
      </c>
      <c r="G246">
        <v>61</v>
      </c>
      <c r="H246" t="s">
        <v>259</v>
      </c>
      <c r="I246">
        <v>3</v>
      </c>
      <c r="J246" t="s">
        <v>174</v>
      </c>
      <c r="K246">
        <v>3.5473859999999999</v>
      </c>
      <c r="L246">
        <v>3.5105</v>
      </c>
      <c r="M246">
        <v>0.58586899999999997</v>
      </c>
      <c r="N246" t="s">
        <v>429</v>
      </c>
      <c r="O246" t="s">
        <v>429</v>
      </c>
      <c r="P246" t="s">
        <v>429</v>
      </c>
      <c r="Q246" t="s">
        <v>429</v>
      </c>
    </row>
    <row r="247" spans="1:17" x14ac:dyDescent="0.35">
      <c r="A247" s="175" t="str">
        <f t="shared" si="7"/>
        <v>DA_2030_87_61</v>
      </c>
      <c r="B247" s="175" t="str">
        <f t="shared" si="6"/>
        <v>DA</v>
      </c>
      <c r="C247">
        <v>2</v>
      </c>
      <c r="D247">
        <v>2030</v>
      </c>
      <c r="E247">
        <v>49011</v>
      </c>
      <c r="F247" t="s">
        <v>233</v>
      </c>
      <c r="G247">
        <v>61</v>
      </c>
      <c r="H247" t="s">
        <v>259</v>
      </c>
      <c r="I247">
        <v>87</v>
      </c>
      <c r="J247" t="s">
        <v>175</v>
      </c>
      <c r="K247">
        <v>0.18580099999999999</v>
      </c>
      <c r="L247">
        <v>0.105019</v>
      </c>
      <c r="M247">
        <v>0.59354200000000001</v>
      </c>
      <c r="N247">
        <v>9.9999999999999995E-7</v>
      </c>
      <c r="O247">
        <v>3.9999999999999998E-6</v>
      </c>
      <c r="P247" t="s">
        <v>429</v>
      </c>
      <c r="Q247">
        <v>3.5473460000000001</v>
      </c>
    </row>
    <row r="248" spans="1:17" x14ac:dyDescent="0.35">
      <c r="A248" s="175" t="str">
        <f t="shared" si="7"/>
        <v>DA_2030_90_61</v>
      </c>
      <c r="B248" s="175" t="str">
        <f t="shared" si="6"/>
        <v>DA</v>
      </c>
      <c r="C248">
        <v>2</v>
      </c>
      <c r="D248">
        <v>2030</v>
      </c>
      <c r="E248">
        <v>49011</v>
      </c>
      <c r="F248" t="s">
        <v>233</v>
      </c>
      <c r="G248">
        <v>61</v>
      </c>
      <c r="H248" t="s">
        <v>259</v>
      </c>
      <c r="I248">
        <v>90</v>
      </c>
      <c r="J248" t="s">
        <v>178</v>
      </c>
      <c r="K248">
        <v>1515.36499</v>
      </c>
      <c r="L248">
        <v>1511.886841</v>
      </c>
      <c r="M248">
        <v>55.244007000000003</v>
      </c>
      <c r="N248" t="s">
        <v>429</v>
      </c>
      <c r="O248" t="s">
        <v>429</v>
      </c>
      <c r="P248" t="s">
        <v>429</v>
      </c>
      <c r="Q248" t="s">
        <v>429</v>
      </c>
    </row>
    <row r="249" spans="1:17" x14ac:dyDescent="0.35">
      <c r="A249" s="175" t="str">
        <f t="shared" si="7"/>
        <v>DA_2030_100_61</v>
      </c>
      <c r="B249" s="175" t="str">
        <f t="shared" si="6"/>
        <v>DA</v>
      </c>
      <c r="C249">
        <v>2</v>
      </c>
      <c r="D249">
        <v>2030</v>
      </c>
      <c r="E249">
        <v>49011</v>
      </c>
      <c r="F249" t="s">
        <v>233</v>
      </c>
      <c r="G249">
        <v>61</v>
      </c>
      <c r="H249" t="s">
        <v>259</v>
      </c>
      <c r="I249">
        <v>100</v>
      </c>
      <c r="J249" t="s">
        <v>177</v>
      </c>
      <c r="K249">
        <v>4.0217000000000003E-2</v>
      </c>
      <c r="L249">
        <v>4.0135999999999998E-2</v>
      </c>
      <c r="M249">
        <v>1.2830000000000001E-3</v>
      </c>
      <c r="N249" t="s">
        <v>429</v>
      </c>
      <c r="O249" t="s">
        <v>429</v>
      </c>
      <c r="P249" t="s">
        <v>429</v>
      </c>
      <c r="Q249" t="s">
        <v>429</v>
      </c>
    </row>
    <row r="250" spans="1:17" x14ac:dyDescent="0.35">
      <c r="A250" s="175" t="str">
        <f t="shared" si="7"/>
        <v>DA_2030_106_61</v>
      </c>
      <c r="B250" s="175" t="str">
        <f t="shared" si="6"/>
        <v>DA</v>
      </c>
      <c r="C250">
        <v>2</v>
      </c>
      <c r="D250">
        <v>2030</v>
      </c>
      <c r="E250">
        <v>49011</v>
      </c>
      <c r="F250" t="s">
        <v>233</v>
      </c>
      <c r="G250">
        <v>61</v>
      </c>
      <c r="H250" t="s">
        <v>259</v>
      </c>
      <c r="I250">
        <v>106</v>
      </c>
      <c r="J250" t="s">
        <v>179</v>
      </c>
      <c r="K250">
        <v>9.9860000000000004E-2</v>
      </c>
      <c r="L250">
        <v>9.9860000000000004E-2</v>
      </c>
      <c r="M250" t="s">
        <v>429</v>
      </c>
      <c r="N250" t="s">
        <v>429</v>
      </c>
      <c r="O250" t="s">
        <v>429</v>
      </c>
      <c r="P250" t="s">
        <v>429</v>
      </c>
      <c r="Q250" t="s">
        <v>429</v>
      </c>
    </row>
    <row r="251" spans="1:17" x14ac:dyDescent="0.35">
      <c r="A251" s="175" t="str">
        <f t="shared" si="7"/>
        <v>DA_2030_107_61</v>
      </c>
      <c r="B251" s="175" t="str">
        <f t="shared" si="6"/>
        <v>DA</v>
      </c>
      <c r="C251">
        <v>2</v>
      </c>
      <c r="D251">
        <v>2030</v>
      </c>
      <c r="E251">
        <v>49011</v>
      </c>
      <c r="F251" t="s">
        <v>233</v>
      </c>
      <c r="G251">
        <v>61</v>
      </c>
      <c r="H251" t="s">
        <v>259</v>
      </c>
      <c r="I251">
        <v>107</v>
      </c>
      <c r="J251" t="s">
        <v>180</v>
      </c>
      <c r="K251">
        <v>2.5915000000000001E-2</v>
      </c>
      <c r="L251">
        <v>2.5915000000000001E-2</v>
      </c>
      <c r="M251" t="s">
        <v>429</v>
      </c>
      <c r="N251" t="s">
        <v>429</v>
      </c>
      <c r="O251" t="s">
        <v>429</v>
      </c>
      <c r="P251" t="s">
        <v>429</v>
      </c>
      <c r="Q251" t="s">
        <v>429</v>
      </c>
    </row>
    <row r="252" spans="1:17" x14ac:dyDescent="0.35">
      <c r="A252" s="175" t="str">
        <f t="shared" si="7"/>
        <v>DA_2030_110_61</v>
      </c>
      <c r="B252" s="175" t="str">
        <f t="shared" si="6"/>
        <v>DA</v>
      </c>
      <c r="C252">
        <v>2</v>
      </c>
      <c r="D252">
        <v>2030</v>
      </c>
      <c r="E252">
        <v>49011</v>
      </c>
      <c r="F252" t="s">
        <v>233</v>
      </c>
      <c r="G252">
        <v>61</v>
      </c>
      <c r="H252" t="s">
        <v>259</v>
      </c>
      <c r="I252">
        <v>110</v>
      </c>
      <c r="J252" t="s">
        <v>176</v>
      </c>
      <c r="K252">
        <v>3.6990000000000002E-2</v>
      </c>
      <c r="L252">
        <v>3.6915999999999997E-2</v>
      </c>
      <c r="M252">
        <v>1.1800000000000001E-3</v>
      </c>
      <c r="N252" t="s">
        <v>429</v>
      </c>
      <c r="O252" t="s">
        <v>429</v>
      </c>
      <c r="P252" t="s">
        <v>429</v>
      </c>
      <c r="Q252" t="s">
        <v>429</v>
      </c>
    </row>
    <row r="253" spans="1:17" x14ac:dyDescent="0.35">
      <c r="A253" s="175" t="str">
        <f t="shared" si="7"/>
        <v>DA_2030_116_61</v>
      </c>
      <c r="B253" s="175" t="str">
        <f t="shared" si="6"/>
        <v>DA</v>
      </c>
      <c r="C253">
        <v>2</v>
      </c>
      <c r="D253">
        <v>2030</v>
      </c>
      <c r="E253">
        <v>49011</v>
      </c>
      <c r="F253" t="s">
        <v>233</v>
      </c>
      <c r="G253">
        <v>61</v>
      </c>
      <c r="H253" t="s">
        <v>259</v>
      </c>
      <c r="I253">
        <v>116</v>
      </c>
      <c r="J253" t="s">
        <v>181</v>
      </c>
      <c r="K253">
        <v>1.2482999999999999E-2</v>
      </c>
      <c r="L253">
        <v>1.2482999999999999E-2</v>
      </c>
      <c r="M253" t="s">
        <v>429</v>
      </c>
      <c r="N253" t="s">
        <v>429</v>
      </c>
      <c r="O253" t="s">
        <v>429</v>
      </c>
      <c r="P253" t="s">
        <v>429</v>
      </c>
      <c r="Q253" t="s">
        <v>429</v>
      </c>
    </row>
    <row r="254" spans="1:17" x14ac:dyDescent="0.35">
      <c r="A254" s="175" t="str">
        <f t="shared" si="7"/>
        <v>DA_2030_117_61</v>
      </c>
      <c r="B254" s="175" t="str">
        <f t="shared" si="6"/>
        <v>DA</v>
      </c>
      <c r="C254">
        <v>2</v>
      </c>
      <c r="D254">
        <v>2030</v>
      </c>
      <c r="E254">
        <v>49011</v>
      </c>
      <c r="F254" t="s">
        <v>233</v>
      </c>
      <c r="G254">
        <v>61</v>
      </c>
      <c r="H254" t="s">
        <v>259</v>
      </c>
      <c r="I254">
        <v>117</v>
      </c>
      <c r="J254" t="s">
        <v>182</v>
      </c>
      <c r="K254">
        <v>3.8869999999999998E-3</v>
      </c>
      <c r="L254">
        <v>3.8869999999999998E-3</v>
      </c>
      <c r="M254" t="s">
        <v>429</v>
      </c>
      <c r="N254" t="s">
        <v>429</v>
      </c>
      <c r="O254" t="s">
        <v>429</v>
      </c>
      <c r="P254" t="s">
        <v>429</v>
      </c>
      <c r="Q254" t="s">
        <v>429</v>
      </c>
    </row>
    <row r="255" spans="1:17" x14ac:dyDescent="0.35">
      <c r="A255" s="175" t="str">
        <f t="shared" si="7"/>
        <v>DA_2030_2_62</v>
      </c>
      <c r="B255" s="175" t="str">
        <f t="shared" si="6"/>
        <v>DA</v>
      </c>
      <c r="C255">
        <v>2</v>
      </c>
      <c r="D255">
        <v>2030</v>
      </c>
      <c r="E255">
        <v>49011</v>
      </c>
      <c r="F255" t="s">
        <v>233</v>
      </c>
      <c r="G255">
        <v>62</v>
      </c>
      <c r="H255" t="s">
        <v>260</v>
      </c>
      <c r="I255">
        <v>2</v>
      </c>
      <c r="J255" t="s">
        <v>173</v>
      </c>
      <c r="K255">
        <v>2.0308809999999999</v>
      </c>
      <c r="L255">
        <v>1.9148149999999999</v>
      </c>
      <c r="M255">
        <v>6.4603070000000002</v>
      </c>
      <c r="N255" t="s">
        <v>429</v>
      </c>
      <c r="O255" t="s">
        <v>429</v>
      </c>
      <c r="P255">
        <v>44.860619</v>
      </c>
      <c r="Q255" t="s">
        <v>429</v>
      </c>
    </row>
    <row r="256" spans="1:17" x14ac:dyDescent="0.35">
      <c r="A256" s="175" t="str">
        <f t="shared" si="7"/>
        <v>DA_2030_3_62</v>
      </c>
      <c r="B256" s="175" t="str">
        <f t="shared" si="6"/>
        <v>DA</v>
      </c>
      <c r="C256">
        <v>2</v>
      </c>
      <c r="D256">
        <v>2030</v>
      </c>
      <c r="E256">
        <v>49011</v>
      </c>
      <c r="F256" t="s">
        <v>233</v>
      </c>
      <c r="G256">
        <v>62</v>
      </c>
      <c r="H256" t="s">
        <v>260</v>
      </c>
      <c r="I256">
        <v>3</v>
      </c>
      <c r="J256" t="s">
        <v>174</v>
      </c>
      <c r="K256">
        <v>3.86321</v>
      </c>
      <c r="L256">
        <v>3.704685</v>
      </c>
      <c r="M256">
        <v>5.127872</v>
      </c>
      <c r="N256" t="s">
        <v>429</v>
      </c>
      <c r="O256" t="s">
        <v>429</v>
      </c>
      <c r="P256">
        <v>65.430473000000006</v>
      </c>
      <c r="Q256" t="s">
        <v>429</v>
      </c>
    </row>
    <row r="257" spans="1:17" x14ac:dyDescent="0.35">
      <c r="A257" s="175" t="str">
        <f t="shared" si="7"/>
        <v>DA_2030_87_62</v>
      </c>
      <c r="B257" s="175" t="str">
        <f t="shared" si="6"/>
        <v>DA</v>
      </c>
      <c r="C257">
        <v>2</v>
      </c>
      <c r="D257">
        <v>2030</v>
      </c>
      <c r="E257">
        <v>49011</v>
      </c>
      <c r="F257" t="s">
        <v>233</v>
      </c>
      <c r="G257">
        <v>62</v>
      </c>
      <c r="H257" t="s">
        <v>260</v>
      </c>
      <c r="I257">
        <v>87</v>
      </c>
      <c r="J257" t="s">
        <v>175</v>
      </c>
      <c r="K257">
        <v>0.14066000000000001</v>
      </c>
      <c r="L257">
        <v>8.2668000000000005E-2</v>
      </c>
      <c r="M257">
        <v>1.226613</v>
      </c>
      <c r="N257" t="s">
        <v>429</v>
      </c>
      <c r="O257" t="s">
        <v>429</v>
      </c>
      <c r="P257">
        <v>3.5484909999999998</v>
      </c>
      <c r="Q257">
        <v>8.3712060000000008</v>
      </c>
    </row>
    <row r="258" spans="1:17" x14ac:dyDescent="0.35">
      <c r="A258" s="175" t="str">
        <f t="shared" si="7"/>
        <v>DA_2030_90_62</v>
      </c>
      <c r="B258" s="175" t="str">
        <f t="shared" si="6"/>
        <v>DA</v>
      </c>
      <c r="C258">
        <v>2</v>
      </c>
      <c r="D258">
        <v>2030</v>
      </c>
      <c r="E258">
        <v>49011</v>
      </c>
      <c r="F258" t="s">
        <v>233</v>
      </c>
      <c r="G258">
        <v>62</v>
      </c>
      <c r="H258" t="s">
        <v>260</v>
      </c>
      <c r="I258">
        <v>90</v>
      </c>
      <c r="J258" t="s">
        <v>178</v>
      </c>
      <c r="K258">
        <v>1523.616577</v>
      </c>
      <c r="L258">
        <v>1502.8310550000001</v>
      </c>
      <c r="M258">
        <v>432.52279700000003</v>
      </c>
      <c r="N258" t="s">
        <v>429</v>
      </c>
      <c r="O258" t="s">
        <v>429</v>
      </c>
      <c r="P258">
        <v>8848.9951170000004</v>
      </c>
      <c r="Q258" t="s">
        <v>429</v>
      </c>
    </row>
    <row r="259" spans="1:17" x14ac:dyDescent="0.35">
      <c r="A259" s="175" t="str">
        <f t="shared" si="7"/>
        <v>DA_2030_100_62</v>
      </c>
      <c r="B259" s="175" t="str">
        <f t="shared" si="6"/>
        <v>DA</v>
      </c>
      <c r="C259">
        <v>2</v>
      </c>
      <c r="D259">
        <v>2030</v>
      </c>
      <c r="E259">
        <v>49011</v>
      </c>
      <c r="F259" t="s">
        <v>233</v>
      </c>
      <c r="G259">
        <v>62</v>
      </c>
      <c r="H259" t="s">
        <v>260</v>
      </c>
      <c r="I259">
        <v>100</v>
      </c>
      <c r="J259" t="s">
        <v>177</v>
      </c>
      <c r="K259">
        <v>4.1508000000000003E-2</v>
      </c>
      <c r="L259">
        <v>3.9979000000000001E-2</v>
      </c>
      <c r="M259">
        <v>1.1134E-2</v>
      </c>
      <c r="N259" t="s">
        <v>429</v>
      </c>
      <c r="O259" t="s">
        <v>429</v>
      </c>
      <c r="P259">
        <v>0.67437100000000005</v>
      </c>
      <c r="Q259" t="s">
        <v>429</v>
      </c>
    </row>
    <row r="260" spans="1:17" x14ac:dyDescent="0.35">
      <c r="A260" s="175" t="str">
        <f t="shared" si="7"/>
        <v>DA_2030_106_62</v>
      </c>
      <c r="B260" s="175" t="str">
        <f t="shared" si="6"/>
        <v>DA</v>
      </c>
      <c r="C260">
        <v>2</v>
      </c>
      <c r="D260">
        <v>2030</v>
      </c>
      <c r="E260">
        <v>49011</v>
      </c>
      <c r="F260" t="s">
        <v>233</v>
      </c>
      <c r="G260">
        <v>62</v>
      </c>
      <c r="H260" t="s">
        <v>260</v>
      </c>
      <c r="I260">
        <v>106</v>
      </c>
      <c r="J260" t="s">
        <v>179</v>
      </c>
      <c r="K260">
        <v>0.111081</v>
      </c>
      <c r="L260">
        <v>0.111081</v>
      </c>
      <c r="M260" t="s">
        <v>429</v>
      </c>
      <c r="N260" t="s">
        <v>429</v>
      </c>
      <c r="O260" t="s">
        <v>429</v>
      </c>
      <c r="P260" t="s">
        <v>429</v>
      </c>
      <c r="Q260" t="s">
        <v>429</v>
      </c>
    </row>
    <row r="261" spans="1:17" x14ac:dyDescent="0.35">
      <c r="A261" s="175" t="str">
        <f t="shared" si="7"/>
        <v>DA_2030_107_62</v>
      </c>
      <c r="B261" s="175" t="str">
        <f t="shared" ref="B261:B324" si="8">VLOOKUP(E261,County_ID,2,FALSE)</f>
        <v>DA</v>
      </c>
      <c r="C261">
        <v>2</v>
      </c>
      <c r="D261">
        <v>2030</v>
      </c>
      <c r="E261">
        <v>49011</v>
      </c>
      <c r="F261" t="s">
        <v>233</v>
      </c>
      <c r="G261">
        <v>62</v>
      </c>
      <c r="H261" t="s">
        <v>260</v>
      </c>
      <c r="I261">
        <v>107</v>
      </c>
      <c r="J261" t="s">
        <v>180</v>
      </c>
      <c r="K261">
        <v>2.9485000000000001E-2</v>
      </c>
      <c r="L261">
        <v>2.9485000000000001E-2</v>
      </c>
      <c r="M261" t="s">
        <v>429</v>
      </c>
      <c r="N261" t="s">
        <v>429</v>
      </c>
      <c r="O261" t="s">
        <v>429</v>
      </c>
      <c r="P261" t="s">
        <v>429</v>
      </c>
      <c r="Q261" t="s">
        <v>429</v>
      </c>
    </row>
    <row r="262" spans="1:17" x14ac:dyDescent="0.35">
      <c r="A262" s="175" t="str">
        <f t="shared" ref="A262:A325" si="9">B262&amp;"_"&amp;D262&amp;"_"&amp;I262&amp;"_"&amp;G262</f>
        <v>DA_2030_110_62</v>
      </c>
      <c r="B262" s="175" t="str">
        <f t="shared" si="8"/>
        <v>DA</v>
      </c>
      <c r="C262">
        <v>2</v>
      </c>
      <c r="D262">
        <v>2030</v>
      </c>
      <c r="E262">
        <v>49011</v>
      </c>
      <c r="F262" t="s">
        <v>233</v>
      </c>
      <c r="G262">
        <v>62</v>
      </c>
      <c r="H262" t="s">
        <v>260</v>
      </c>
      <c r="I262">
        <v>110</v>
      </c>
      <c r="J262" t="s">
        <v>176</v>
      </c>
      <c r="K262">
        <v>3.8188E-2</v>
      </c>
      <c r="L262">
        <v>3.6781000000000001E-2</v>
      </c>
      <c r="M262">
        <v>1.0234E-2</v>
      </c>
      <c r="N262" t="s">
        <v>429</v>
      </c>
      <c r="O262" t="s">
        <v>429</v>
      </c>
      <c r="P262">
        <v>0.62043400000000004</v>
      </c>
      <c r="Q262" t="s">
        <v>429</v>
      </c>
    </row>
    <row r="263" spans="1:17" x14ac:dyDescent="0.35">
      <c r="A263" s="175" t="str">
        <f t="shared" si="9"/>
        <v>DA_2030_116_62</v>
      </c>
      <c r="B263" s="175" t="str">
        <f t="shared" si="8"/>
        <v>DA</v>
      </c>
      <c r="C263">
        <v>2</v>
      </c>
      <c r="D263">
        <v>2030</v>
      </c>
      <c r="E263">
        <v>49011</v>
      </c>
      <c r="F263" t="s">
        <v>233</v>
      </c>
      <c r="G263">
        <v>62</v>
      </c>
      <c r="H263" t="s">
        <v>260</v>
      </c>
      <c r="I263">
        <v>116</v>
      </c>
      <c r="J263" t="s">
        <v>181</v>
      </c>
      <c r="K263">
        <v>1.3885E-2</v>
      </c>
      <c r="L263">
        <v>1.3885E-2</v>
      </c>
      <c r="M263" t="s">
        <v>429</v>
      </c>
      <c r="N263" t="s">
        <v>429</v>
      </c>
      <c r="O263" t="s">
        <v>429</v>
      </c>
      <c r="P263" t="s">
        <v>429</v>
      </c>
      <c r="Q263" t="s">
        <v>429</v>
      </c>
    </row>
    <row r="264" spans="1:17" x14ac:dyDescent="0.35">
      <c r="A264" s="175" t="str">
        <f t="shared" si="9"/>
        <v>DA_2030_117_62</v>
      </c>
      <c r="B264" s="175" t="str">
        <f t="shared" si="8"/>
        <v>DA</v>
      </c>
      <c r="C264">
        <v>2</v>
      </c>
      <c r="D264">
        <v>2030</v>
      </c>
      <c r="E264">
        <v>49011</v>
      </c>
      <c r="F264" t="s">
        <v>233</v>
      </c>
      <c r="G264">
        <v>62</v>
      </c>
      <c r="H264" t="s">
        <v>260</v>
      </c>
      <c r="I264">
        <v>117</v>
      </c>
      <c r="J264" t="s">
        <v>182</v>
      </c>
      <c r="K264">
        <v>4.4229999999999998E-3</v>
      </c>
      <c r="L264">
        <v>4.4229999999999998E-3</v>
      </c>
      <c r="M264" t="s">
        <v>429</v>
      </c>
      <c r="N264" t="s">
        <v>429</v>
      </c>
      <c r="O264" t="s">
        <v>429</v>
      </c>
      <c r="P264" t="s">
        <v>429</v>
      </c>
      <c r="Q264" t="s">
        <v>429</v>
      </c>
    </row>
    <row r="265" spans="1:17" x14ac:dyDescent="0.35">
      <c r="A265" s="175" t="str">
        <f t="shared" si="9"/>
        <v>SL_2030_2_11</v>
      </c>
      <c r="B265" s="175" t="str">
        <f t="shared" si="8"/>
        <v>SL</v>
      </c>
      <c r="C265">
        <v>3</v>
      </c>
      <c r="D265">
        <v>2030</v>
      </c>
      <c r="E265">
        <v>49035</v>
      </c>
      <c r="F265" t="s">
        <v>234</v>
      </c>
      <c r="G265">
        <v>11</v>
      </c>
      <c r="H265" t="s">
        <v>248</v>
      </c>
      <c r="I265">
        <v>2</v>
      </c>
      <c r="J265" t="s">
        <v>173</v>
      </c>
      <c r="K265">
        <v>10.997475</v>
      </c>
      <c r="L265">
        <v>10.750062</v>
      </c>
      <c r="M265">
        <v>14.991701000000001</v>
      </c>
      <c r="N265" t="s">
        <v>429</v>
      </c>
      <c r="O265" t="s">
        <v>429</v>
      </c>
      <c r="P265" t="s">
        <v>429</v>
      </c>
      <c r="Q265" t="s">
        <v>429</v>
      </c>
    </row>
    <row r="266" spans="1:17" x14ac:dyDescent="0.35">
      <c r="A266" s="175" t="str">
        <f t="shared" si="9"/>
        <v>SL_2030_3_11</v>
      </c>
      <c r="B266" s="175" t="str">
        <f t="shared" si="8"/>
        <v>SL</v>
      </c>
      <c r="C266">
        <v>3</v>
      </c>
      <c r="D266">
        <v>2030</v>
      </c>
      <c r="E266">
        <v>49035</v>
      </c>
      <c r="F266" t="s">
        <v>234</v>
      </c>
      <c r="G266">
        <v>11</v>
      </c>
      <c r="H266" t="s">
        <v>248</v>
      </c>
      <c r="I266">
        <v>3</v>
      </c>
      <c r="J266" t="s">
        <v>174</v>
      </c>
      <c r="K266">
        <v>0.70870999999999995</v>
      </c>
      <c r="L266">
        <v>0.70237799999999995</v>
      </c>
      <c r="M266">
        <v>0.38367899999999999</v>
      </c>
      <c r="N266" t="s">
        <v>429</v>
      </c>
      <c r="O266" t="s">
        <v>429</v>
      </c>
      <c r="P266" t="s">
        <v>429</v>
      </c>
      <c r="Q266" t="s">
        <v>429</v>
      </c>
    </row>
    <row r="267" spans="1:17" x14ac:dyDescent="0.35">
      <c r="A267" s="175" t="str">
        <f t="shared" si="9"/>
        <v>SL_2030_87_11</v>
      </c>
      <c r="B267" s="175" t="str">
        <f t="shared" si="8"/>
        <v>SL</v>
      </c>
      <c r="C267">
        <v>3</v>
      </c>
      <c r="D267">
        <v>2030</v>
      </c>
      <c r="E267">
        <v>49035</v>
      </c>
      <c r="F267" t="s">
        <v>234</v>
      </c>
      <c r="G267">
        <v>11</v>
      </c>
      <c r="H267" t="s">
        <v>248</v>
      </c>
      <c r="I267">
        <v>87</v>
      </c>
      <c r="J267" t="s">
        <v>175</v>
      </c>
      <c r="K267">
        <v>2.2286649999999999</v>
      </c>
      <c r="L267">
        <v>0.52718100000000001</v>
      </c>
      <c r="M267">
        <v>1.76918</v>
      </c>
      <c r="N267">
        <v>1.5769789999999999</v>
      </c>
      <c r="O267">
        <v>0.13750399999999999</v>
      </c>
      <c r="P267" t="s">
        <v>429</v>
      </c>
      <c r="Q267">
        <v>0.19944600000000001</v>
      </c>
    </row>
    <row r="268" spans="1:17" x14ac:dyDescent="0.35">
      <c r="A268" s="175" t="str">
        <f t="shared" si="9"/>
        <v>SL_2030_90_11</v>
      </c>
      <c r="B268" s="175" t="str">
        <f t="shared" si="8"/>
        <v>SL</v>
      </c>
      <c r="C268">
        <v>3</v>
      </c>
      <c r="D268">
        <v>2030</v>
      </c>
      <c r="E268">
        <v>49035</v>
      </c>
      <c r="F268" t="s">
        <v>234</v>
      </c>
      <c r="G268">
        <v>11</v>
      </c>
      <c r="H268" t="s">
        <v>248</v>
      </c>
      <c r="I268">
        <v>90</v>
      </c>
      <c r="J268" t="s">
        <v>178</v>
      </c>
      <c r="K268">
        <v>369.07510400000001</v>
      </c>
      <c r="L268">
        <v>366.30068999999997</v>
      </c>
      <c r="M268">
        <v>168.111816</v>
      </c>
      <c r="N268" t="s">
        <v>429</v>
      </c>
      <c r="O268" t="s">
        <v>429</v>
      </c>
      <c r="P268" t="s">
        <v>429</v>
      </c>
      <c r="Q268" t="s">
        <v>429</v>
      </c>
    </row>
    <row r="269" spans="1:17" x14ac:dyDescent="0.35">
      <c r="A269" s="175" t="str">
        <f t="shared" si="9"/>
        <v>SL_2030_100_11</v>
      </c>
      <c r="B269" s="175" t="str">
        <f t="shared" si="8"/>
        <v>SL</v>
      </c>
      <c r="C269">
        <v>3</v>
      </c>
      <c r="D269">
        <v>2030</v>
      </c>
      <c r="E269">
        <v>49035</v>
      </c>
      <c r="F269" t="s">
        <v>234</v>
      </c>
      <c r="G269">
        <v>11</v>
      </c>
      <c r="H269" t="s">
        <v>248</v>
      </c>
      <c r="I269">
        <v>100</v>
      </c>
      <c r="J269" t="s">
        <v>177</v>
      </c>
      <c r="K269">
        <v>2.1083999999999999E-2</v>
      </c>
      <c r="L269">
        <v>2.0802999999999999E-2</v>
      </c>
      <c r="M269">
        <v>1.7073000000000001E-2</v>
      </c>
      <c r="N269" t="s">
        <v>429</v>
      </c>
      <c r="O269" t="s">
        <v>429</v>
      </c>
      <c r="P269" t="s">
        <v>429</v>
      </c>
      <c r="Q269" t="s">
        <v>429</v>
      </c>
    </row>
    <row r="270" spans="1:17" x14ac:dyDescent="0.35">
      <c r="A270" s="175" t="str">
        <f t="shared" si="9"/>
        <v>SL_2030_106_11</v>
      </c>
      <c r="B270" s="175" t="str">
        <f t="shared" si="8"/>
        <v>SL</v>
      </c>
      <c r="C270">
        <v>3</v>
      </c>
      <c r="D270">
        <v>2030</v>
      </c>
      <c r="E270">
        <v>49035</v>
      </c>
      <c r="F270" t="s">
        <v>234</v>
      </c>
      <c r="G270">
        <v>11</v>
      </c>
      <c r="H270" t="s">
        <v>248</v>
      </c>
      <c r="I270">
        <v>106</v>
      </c>
      <c r="J270" t="s">
        <v>179</v>
      </c>
      <c r="K270">
        <v>1.396E-2</v>
      </c>
      <c r="L270">
        <v>1.396E-2</v>
      </c>
      <c r="M270" t="s">
        <v>429</v>
      </c>
      <c r="N270" t="s">
        <v>429</v>
      </c>
      <c r="O270" t="s">
        <v>429</v>
      </c>
      <c r="P270" t="s">
        <v>429</v>
      </c>
      <c r="Q270" t="s">
        <v>429</v>
      </c>
    </row>
    <row r="271" spans="1:17" x14ac:dyDescent="0.35">
      <c r="A271" s="175" t="str">
        <f t="shared" si="9"/>
        <v>SL_2030_107_11</v>
      </c>
      <c r="B271" s="175" t="str">
        <f t="shared" si="8"/>
        <v>SL</v>
      </c>
      <c r="C271">
        <v>3</v>
      </c>
      <c r="D271">
        <v>2030</v>
      </c>
      <c r="E271">
        <v>49035</v>
      </c>
      <c r="F271" t="s">
        <v>234</v>
      </c>
      <c r="G271">
        <v>11</v>
      </c>
      <c r="H271" t="s">
        <v>248</v>
      </c>
      <c r="I271">
        <v>107</v>
      </c>
      <c r="J271" t="s">
        <v>180</v>
      </c>
      <c r="K271">
        <v>4.568E-3</v>
      </c>
      <c r="L271">
        <v>4.568E-3</v>
      </c>
      <c r="M271" t="s">
        <v>429</v>
      </c>
      <c r="N271" t="s">
        <v>429</v>
      </c>
      <c r="O271" t="s">
        <v>429</v>
      </c>
      <c r="P271" t="s">
        <v>429</v>
      </c>
      <c r="Q271" t="s">
        <v>429</v>
      </c>
    </row>
    <row r="272" spans="1:17" x14ac:dyDescent="0.35">
      <c r="A272" s="175" t="str">
        <f t="shared" si="9"/>
        <v>SL_2030_110_11</v>
      </c>
      <c r="B272" s="175" t="str">
        <f t="shared" si="8"/>
        <v>SL</v>
      </c>
      <c r="C272">
        <v>3</v>
      </c>
      <c r="D272">
        <v>2030</v>
      </c>
      <c r="E272">
        <v>49035</v>
      </c>
      <c r="F272" t="s">
        <v>234</v>
      </c>
      <c r="G272">
        <v>11</v>
      </c>
      <c r="H272" t="s">
        <v>248</v>
      </c>
      <c r="I272">
        <v>110</v>
      </c>
      <c r="J272" t="s">
        <v>176</v>
      </c>
      <c r="K272">
        <v>1.8651000000000001E-2</v>
      </c>
      <c r="L272">
        <v>1.8402000000000002E-2</v>
      </c>
      <c r="M272">
        <v>1.5096999999999999E-2</v>
      </c>
      <c r="N272" t="s">
        <v>429</v>
      </c>
      <c r="O272" t="s">
        <v>429</v>
      </c>
      <c r="P272" t="s">
        <v>429</v>
      </c>
      <c r="Q272" t="s">
        <v>429</v>
      </c>
    </row>
    <row r="273" spans="1:17" x14ac:dyDescent="0.35">
      <c r="A273" s="175" t="str">
        <f t="shared" si="9"/>
        <v>SL_2030_116_11</v>
      </c>
      <c r="B273" s="175" t="str">
        <f t="shared" si="8"/>
        <v>SL</v>
      </c>
      <c r="C273">
        <v>3</v>
      </c>
      <c r="D273">
        <v>2030</v>
      </c>
      <c r="E273">
        <v>49035</v>
      </c>
      <c r="F273" t="s">
        <v>234</v>
      </c>
      <c r="G273">
        <v>11</v>
      </c>
      <c r="H273" t="s">
        <v>248</v>
      </c>
      <c r="I273">
        <v>116</v>
      </c>
      <c r="J273" t="s">
        <v>181</v>
      </c>
      <c r="K273">
        <v>1.745E-3</v>
      </c>
      <c r="L273">
        <v>1.745E-3</v>
      </c>
      <c r="M273" t="s">
        <v>429</v>
      </c>
      <c r="N273" t="s">
        <v>429</v>
      </c>
      <c r="O273" t="s">
        <v>429</v>
      </c>
      <c r="P273" t="s">
        <v>429</v>
      </c>
      <c r="Q273" t="s">
        <v>429</v>
      </c>
    </row>
    <row r="274" spans="1:17" x14ac:dyDescent="0.35">
      <c r="A274" s="175" t="str">
        <f t="shared" si="9"/>
        <v>SL_2030_117_11</v>
      </c>
      <c r="B274" s="175" t="str">
        <f t="shared" si="8"/>
        <v>SL</v>
      </c>
      <c r="C274">
        <v>3</v>
      </c>
      <c r="D274">
        <v>2030</v>
      </c>
      <c r="E274">
        <v>49035</v>
      </c>
      <c r="F274" t="s">
        <v>234</v>
      </c>
      <c r="G274">
        <v>11</v>
      </c>
      <c r="H274" t="s">
        <v>248</v>
      </c>
      <c r="I274">
        <v>117</v>
      </c>
      <c r="J274" t="s">
        <v>182</v>
      </c>
      <c r="K274">
        <v>6.8499999999999995E-4</v>
      </c>
      <c r="L274">
        <v>6.8499999999999995E-4</v>
      </c>
      <c r="M274" t="s">
        <v>429</v>
      </c>
      <c r="N274" t="s">
        <v>429</v>
      </c>
      <c r="O274" t="s">
        <v>429</v>
      </c>
      <c r="P274" t="s">
        <v>429</v>
      </c>
      <c r="Q274" t="s">
        <v>429</v>
      </c>
    </row>
    <row r="275" spans="1:17" x14ac:dyDescent="0.35">
      <c r="A275" s="175" t="str">
        <f t="shared" si="9"/>
        <v>SL_2030_2_21</v>
      </c>
      <c r="B275" s="175" t="str">
        <f t="shared" si="8"/>
        <v>SL</v>
      </c>
      <c r="C275">
        <v>3</v>
      </c>
      <c r="D275">
        <v>2030</v>
      </c>
      <c r="E275">
        <v>49035</v>
      </c>
      <c r="F275" t="s">
        <v>234</v>
      </c>
      <c r="G275">
        <v>21</v>
      </c>
      <c r="H275" t="s">
        <v>249</v>
      </c>
      <c r="I275">
        <v>2</v>
      </c>
      <c r="J275" t="s">
        <v>173</v>
      </c>
      <c r="K275">
        <v>2.7458290000000001</v>
      </c>
      <c r="L275">
        <v>1.3851359999999999</v>
      </c>
      <c r="M275">
        <v>11.983909000000001</v>
      </c>
      <c r="N275" t="s">
        <v>429</v>
      </c>
      <c r="O275" t="s">
        <v>429</v>
      </c>
      <c r="P275" t="s">
        <v>429</v>
      </c>
      <c r="Q275" t="s">
        <v>429</v>
      </c>
    </row>
    <row r="276" spans="1:17" x14ac:dyDescent="0.35">
      <c r="A276" s="175" t="str">
        <f t="shared" si="9"/>
        <v>SL_2030_3_21</v>
      </c>
      <c r="B276" s="175" t="str">
        <f t="shared" si="8"/>
        <v>SL</v>
      </c>
      <c r="C276">
        <v>3</v>
      </c>
      <c r="D276">
        <v>2030</v>
      </c>
      <c r="E276">
        <v>49035</v>
      </c>
      <c r="F276" t="s">
        <v>234</v>
      </c>
      <c r="G276">
        <v>21</v>
      </c>
      <c r="H276" t="s">
        <v>249</v>
      </c>
      <c r="I276">
        <v>3</v>
      </c>
      <c r="J276" t="s">
        <v>174</v>
      </c>
      <c r="K276">
        <v>7.1039000000000005E-2</v>
      </c>
      <c r="L276">
        <v>2.3653E-2</v>
      </c>
      <c r="M276">
        <v>0.41733700000000001</v>
      </c>
      <c r="N276" t="s">
        <v>429</v>
      </c>
      <c r="O276" t="s">
        <v>429</v>
      </c>
      <c r="P276" t="s">
        <v>429</v>
      </c>
      <c r="Q276" t="s">
        <v>429</v>
      </c>
    </row>
    <row r="277" spans="1:17" x14ac:dyDescent="0.35">
      <c r="A277" s="175" t="str">
        <f t="shared" si="9"/>
        <v>SL_2030_87_21</v>
      </c>
      <c r="B277" s="175" t="str">
        <f t="shared" si="8"/>
        <v>SL</v>
      </c>
      <c r="C277">
        <v>3</v>
      </c>
      <c r="D277">
        <v>2030</v>
      </c>
      <c r="E277">
        <v>49035</v>
      </c>
      <c r="F277" t="s">
        <v>234</v>
      </c>
      <c r="G277">
        <v>21</v>
      </c>
      <c r="H277" t="s">
        <v>249</v>
      </c>
      <c r="I277">
        <v>87</v>
      </c>
      <c r="J277" t="s">
        <v>175</v>
      </c>
      <c r="K277">
        <v>0.22061</v>
      </c>
      <c r="L277">
        <v>9.2429999999999995E-3</v>
      </c>
      <c r="M277">
        <v>1.3964319999999999</v>
      </c>
      <c r="N277">
        <v>4.6476000000000003E-2</v>
      </c>
      <c r="O277">
        <v>5.5101999999999998E-2</v>
      </c>
      <c r="P277" t="s">
        <v>429</v>
      </c>
      <c r="Q277">
        <v>0.18026700000000001</v>
      </c>
    </row>
    <row r="278" spans="1:17" x14ac:dyDescent="0.35">
      <c r="A278" s="175" t="str">
        <f t="shared" si="9"/>
        <v>SL_2030_90_21</v>
      </c>
      <c r="B278" s="175" t="str">
        <f t="shared" si="8"/>
        <v>SL</v>
      </c>
      <c r="C278">
        <v>3</v>
      </c>
      <c r="D278">
        <v>2030</v>
      </c>
      <c r="E278">
        <v>49035</v>
      </c>
      <c r="F278" t="s">
        <v>234</v>
      </c>
      <c r="G278">
        <v>21</v>
      </c>
      <c r="H278" t="s">
        <v>249</v>
      </c>
      <c r="I278">
        <v>90</v>
      </c>
      <c r="J278" t="s">
        <v>178</v>
      </c>
      <c r="K278">
        <v>265.654785</v>
      </c>
      <c r="L278">
        <v>242.464371</v>
      </c>
      <c r="M278">
        <v>204.24281300000001</v>
      </c>
      <c r="N278" t="s">
        <v>429</v>
      </c>
      <c r="O278" t="s">
        <v>429</v>
      </c>
      <c r="P278" t="s">
        <v>429</v>
      </c>
      <c r="Q278" t="s">
        <v>429</v>
      </c>
    </row>
    <row r="279" spans="1:17" x14ac:dyDescent="0.35">
      <c r="A279" s="175" t="str">
        <f t="shared" si="9"/>
        <v>SL_2030_100_21</v>
      </c>
      <c r="B279" s="175" t="str">
        <f t="shared" si="8"/>
        <v>SL</v>
      </c>
      <c r="C279">
        <v>3</v>
      </c>
      <c r="D279">
        <v>2030</v>
      </c>
      <c r="E279">
        <v>49035</v>
      </c>
      <c r="F279" t="s">
        <v>234</v>
      </c>
      <c r="G279">
        <v>21</v>
      </c>
      <c r="H279" t="s">
        <v>249</v>
      </c>
      <c r="I279">
        <v>100</v>
      </c>
      <c r="J279" t="s">
        <v>177</v>
      </c>
      <c r="K279">
        <v>9.3869999999999995E-3</v>
      </c>
      <c r="L279">
        <v>1.34E-3</v>
      </c>
      <c r="M279">
        <v>7.0873000000000005E-2</v>
      </c>
      <c r="N279" t="s">
        <v>429</v>
      </c>
      <c r="O279" t="s">
        <v>429</v>
      </c>
      <c r="P279" t="s">
        <v>429</v>
      </c>
      <c r="Q279" t="s">
        <v>429</v>
      </c>
    </row>
    <row r="280" spans="1:17" x14ac:dyDescent="0.35">
      <c r="A280" s="175" t="str">
        <f t="shared" si="9"/>
        <v>SL_2030_106_21</v>
      </c>
      <c r="B280" s="175" t="str">
        <f t="shared" si="8"/>
        <v>SL</v>
      </c>
      <c r="C280">
        <v>3</v>
      </c>
      <c r="D280">
        <v>2030</v>
      </c>
      <c r="E280">
        <v>49035</v>
      </c>
      <c r="F280" t="s">
        <v>234</v>
      </c>
      <c r="G280">
        <v>21</v>
      </c>
      <c r="H280" t="s">
        <v>249</v>
      </c>
      <c r="I280">
        <v>106</v>
      </c>
      <c r="J280" t="s">
        <v>179</v>
      </c>
      <c r="K280">
        <v>2.4969999999999999E-2</v>
      </c>
      <c r="L280">
        <v>2.4969999999999999E-2</v>
      </c>
      <c r="M280" t="s">
        <v>429</v>
      </c>
      <c r="N280" t="s">
        <v>429</v>
      </c>
      <c r="O280" t="s">
        <v>429</v>
      </c>
      <c r="P280" t="s">
        <v>429</v>
      </c>
      <c r="Q280" t="s">
        <v>429</v>
      </c>
    </row>
    <row r="281" spans="1:17" x14ac:dyDescent="0.35">
      <c r="A281" s="175" t="str">
        <f t="shared" si="9"/>
        <v>SL_2030_107_21</v>
      </c>
      <c r="B281" s="175" t="str">
        <f t="shared" si="8"/>
        <v>SL</v>
      </c>
      <c r="C281">
        <v>3</v>
      </c>
      <c r="D281">
        <v>2030</v>
      </c>
      <c r="E281">
        <v>49035</v>
      </c>
      <c r="F281" t="s">
        <v>234</v>
      </c>
      <c r="G281">
        <v>21</v>
      </c>
      <c r="H281" t="s">
        <v>249</v>
      </c>
      <c r="I281">
        <v>107</v>
      </c>
      <c r="J281" t="s">
        <v>180</v>
      </c>
      <c r="K281">
        <v>9.1339999999999998E-3</v>
      </c>
      <c r="L281">
        <v>9.1339999999999998E-3</v>
      </c>
      <c r="M281" t="s">
        <v>429</v>
      </c>
      <c r="N281" t="s">
        <v>429</v>
      </c>
      <c r="O281" t="s">
        <v>429</v>
      </c>
      <c r="P281" t="s">
        <v>429</v>
      </c>
      <c r="Q281" t="s">
        <v>429</v>
      </c>
    </row>
    <row r="282" spans="1:17" x14ac:dyDescent="0.35">
      <c r="A282" s="175" t="str">
        <f t="shared" si="9"/>
        <v>SL_2030_110_21</v>
      </c>
      <c r="B282" s="175" t="str">
        <f t="shared" si="8"/>
        <v>SL</v>
      </c>
      <c r="C282">
        <v>3</v>
      </c>
      <c r="D282">
        <v>2030</v>
      </c>
      <c r="E282">
        <v>49035</v>
      </c>
      <c r="F282" t="s">
        <v>234</v>
      </c>
      <c r="G282">
        <v>21</v>
      </c>
      <c r="H282" t="s">
        <v>249</v>
      </c>
      <c r="I282">
        <v>110</v>
      </c>
      <c r="J282" t="s">
        <v>176</v>
      </c>
      <c r="K282">
        <v>8.3040000000000006E-3</v>
      </c>
      <c r="L282">
        <v>1.186E-3</v>
      </c>
      <c r="M282">
        <v>6.2697000000000003E-2</v>
      </c>
      <c r="N282" t="s">
        <v>429</v>
      </c>
      <c r="O282" t="s">
        <v>429</v>
      </c>
      <c r="P282" t="s">
        <v>429</v>
      </c>
      <c r="Q282" t="s">
        <v>429</v>
      </c>
    </row>
    <row r="283" spans="1:17" x14ac:dyDescent="0.35">
      <c r="A283" s="175" t="str">
        <f t="shared" si="9"/>
        <v>SL_2030_116_21</v>
      </c>
      <c r="B283" s="175" t="str">
        <f t="shared" si="8"/>
        <v>SL</v>
      </c>
      <c r="C283">
        <v>3</v>
      </c>
      <c r="D283">
        <v>2030</v>
      </c>
      <c r="E283">
        <v>49035</v>
      </c>
      <c r="F283" t="s">
        <v>234</v>
      </c>
      <c r="G283">
        <v>21</v>
      </c>
      <c r="H283" t="s">
        <v>249</v>
      </c>
      <c r="I283">
        <v>116</v>
      </c>
      <c r="J283" t="s">
        <v>181</v>
      </c>
      <c r="K283">
        <v>3.1210000000000001E-3</v>
      </c>
      <c r="L283">
        <v>3.1210000000000001E-3</v>
      </c>
      <c r="M283" t="s">
        <v>429</v>
      </c>
      <c r="N283" t="s">
        <v>429</v>
      </c>
      <c r="O283" t="s">
        <v>429</v>
      </c>
      <c r="P283" t="s">
        <v>429</v>
      </c>
      <c r="Q283" t="s">
        <v>429</v>
      </c>
    </row>
    <row r="284" spans="1:17" x14ac:dyDescent="0.35">
      <c r="A284" s="175" t="str">
        <f t="shared" si="9"/>
        <v>SL_2030_117_21</v>
      </c>
      <c r="B284" s="175" t="str">
        <f t="shared" si="8"/>
        <v>SL</v>
      </c>
      <c r="C284">
        <v>3</v>
      </c>
      <c r="D284">
        <v>2030</v>
      </c>
      <c r="E284">
        <v>49035</v>
      </c>
      <c r="F284" t="s">
        <v>234</v>
      </c>
      <c r="G284">
        <v>21</v>
      </c>
      <c r="H284" t="s">
        <v>249</v>
      </c>
      <c r="I284">
        <v>117</v>
      </c>
      <c r="J284" t="s">
        <v>182</v>
      </c>
      <c r="K284">
        <v>1.3699999999999999E-3</v>
      </c>
      <c r="L284">
        <v>1.3699999999999999E-3</v>
      </c>
      <c r="M284" t="s">
        <v>429</v>
      </c>
      <c r="N284" t="s">
        <v>429</v>
      </c>
      <c r="O284" t="s">
        <v>429</v>
      </c>
      <c r="P284" t="s">
        <v>429</v>
      </c>
      <c r="Q284" t="s">
        <v>429</v>
      </c>
    </row>
    <row r="285" spans="1:17" x14ac:dyDescent="0.35">
      <c r="A285" s="175" t="str">
        <f t="shared" si="9"/>
        <v>SL_2030_2_31</v>
      </c>
      <c r="B285" s="175" t="str">
        <f t="shared" si="8"/>
        <v>SL</v>
      </c>
      <c r="C285">
        <v>3</v>
      </c>
      <c r="D285">
        <v>2030</v>
      </c>
      <c r="E285">
        <v>49035</v>
      </c>
      <c r="F285" t="s">
        <v>234</v>
      </c>
      <c r="G285">
        <v>31</v>
      </c>
      <c r="H285" t="s">
        <v>250</v>
      </c>
      <c r="I285">
        <v>2</v>
      </c>
      <c r="J285" t="s">
        <v>173</v>
      </c>
      <c r="K285">
        <v>2.5298699999999998</v>
      </c>
      <c r="L285">
        <v>1.4154199999999999</v>
      </c>
      <c r="M285">
        <v>10.273201</v>
      </c>
      <c r="N285" t="s">
        <v>429</v>
      </c>
      <c r="O285" t="s">
        <v>429</v>
      </c>
      <c r="P285" t="s">
        <v>429</v>
      </c>
      <c r="Q285" t="s">
        <v>429</v>
      </c>
    </row>
    <row r="286" spans="1:17" x14ac:dyDescent="0.35">
      <c r="A286" s="175" t="str">
        <f t="shared" si="9"/>
        <v>SL_2030_3_31</v>
      </c>
      <c r="B286" s="175" t="str">
        <f t="shared" si="8"/>
        <v>SL</v>
      </c>
      <c r="C286">
        <v>3</v>
      </c>
      <c r="D286">
        <v>2030</v>
      </c>
      <c r="E286">
        <v>49035</v>
      </c>
      <c r="F286" t="s">
        <v>234</v>
      </c>
      <c r="G286">
        <v>31</v>
      </c>
      <c r="H286" t="s">
        <v>250</v>
      </c>
      <c r="I286">
        <v>3</v>
      </c>
      <c r="J286" t="s">
        <v>174</v>
      </c>
      <c r="K286">
        <v>0.13575300000000001</v>
      </c>
      <c r="L286">
        <v>7.5162999999999994E-2</v>
      </c>
      <c r="M286">
        <v>0.55852999999999997</v>
      </c>
      <c r="N286" t="s">
        <v>429</v>
      </c>
      <c r="O286" t="s">
        <v>429</v>
      </c>
      <c r="P286" t="s">
        <v>429</v>
      </c>
      <c r="Q286" t="s">
        <v>429</v>
      </c>
    </row>
    <row r="287" spans="1:17" x14ac:dyDescent="0.35">
      <c r="A287" s="175" t="str">
        <f t="shared" si="9"/>
        <v>SL_2030_87_31</v>
      </c>
      <c r="B287" s="175" t="str">
        <f t="shared" si="8"/>
        <v>SL</v>
      </c>
      <c r="C287">
        <v>3</v>
      </c>
      <c r="D287">
        <v>2030</v>
      </c>
      <c r="E287">
        <v>49035</v>
      </c>
      <c r="F287" t="s">
        <v>234</v>
      </c>
      <c r="G287">
        <v>31</v>
      </c>
      <c r="H287" t="s">
        <v>250</v>
      </c>
      <c r="I287">
        <v>87</v>
      </c>
      <c r="J287" t="s">
        <v>175</v>
      </c>
      <c r="K287">
        <v>0.20302100000000001</v>
      </c>
      <c r="L287">
        <v>1.4545000000000001E-2</v>
      </c>
      <c r="M287">
        <v>1.3370439999999999</v>
      </c>
      <c r="N287">
        <v>3.4298000000000002E-2</v>
      </c>
      <c r="O287">
        <v>4.4942000000000003E-2</v>
      </c>
      <c r="P287" t="s">
        <v>429</v>
      </c>
      <c r="Q287">
        <v>0.28727999999999998</v>
      </c>
    </row>
    <row r="288" spans="1:17" x14ac:dyDescent="0.35">
      <c r="A288" s="175" t="str">
        <f t="shared" si="9"/>
        <v>SL_2030_90_31</v>
      </c>
      <c r="B288" s="175" t="str">
        <f t="shared" si="8"/>
        <v>SL</v>
      </c>
      <c r="C288">
        <v>3</v>
      </c>
      <c r="D288">
        <v>2030</v>
      </c>
      <c r="E288">
        <v>49035</v>
      </c>
      <c r="F288" t="s">
        <v>234</v>
      </c>
      <c r="G288">
        <v>31</v>
      </c>
      <c r="H288" t="s">
        <v>250</v>
      </c>
      <c r="I288">
        <v>90</v>
      </c>
      <c r="J288" t="s">
        <v>178</v>
      </c>
      <c r="K288">
        <v>363.23730499999999</v>
      </c>
      <c r="L288">
        <v>337.00930799999998</v>
      </c>
      <c r="M288">
        <v>241.774429</v>
      </c>
      <c r="N288" t="s">
        <v>429</v>
      </c>
      <c r="O288" t="s">
        <v>429</v>
      </c>
      <c r="P288" t="s">
        <v>429</v>
      </c>
      <c r="Q288" t="s">
        <v>429</v>
      </c>
    </row>
    <row r="289" spans="1:17" x14ac:dyDescent="0.35">
      <c r="A289" s="175" t="str">
        <f t="shared" si="9"/>
        <v>SL_2030_100_31</v>
      </c>
      <c r="B289" s="175" t="str">
        <f t="shared" si="8"/>
        <v>SL</v>
      </c>
      <c r="C289">
        <v>3</v>
      </c>
      <c r="D289">
        <v>2030</v>
      </c>
      <c r="E289">
        <v>49035</v>
      </c>
      <c r="F289" t="s">
        <v>234</v>
      </c>
      <c r="G289">
        <v>31</v>
      </c>
      <c r="H289" t="s">
        <v>250</v>
      </c>
      <c r="I289">
        <v>100</v>
      </c>
      <c r="J289" t="s">
        <v>177</v>
      </c>
      <c r="K289">
        <v>1.2418E-2</v>
      </c>
      <c r="L289">
        <v>2.6819999999999999E-3</v>
      </c>
      <c r="M289">
        <v>8.9746999999999993E-2</v>
      </c>
      <c r="N289" t="s">
        <v>429</v>
      </c>
      <c r="O289" t="s">
        <v>429</v>
      </c>
      <c r="P289" t="s">
        <v>429</v>
      </c>
      <c r="Q289" t="s">
        <v>429</v>
      </c>
    </row>
    <row r="290" spans="1:17" x14ac:dyDescent="0.35">
      <c r="A290" s="175" t="str">
        <f t="shared" si="9"/>
        <v>SL_2030_106_31</v>
      </c>
      <c r="B290" s="175" t="str">
        <f t="shared" si="8"/>
        <v>SL</v>
      </c>
      <c r="C290">
        <v>3</v>
      </c>
      <c r="D290">
        <v>2030</v>
      </c>
      <c r="E290">
        <v>49035</v>
      </c>
      <c r="F290" t="s">
        <v>234</v>
      </c>
      <c r="G290">
        <v>31</v>
      </c>
      <c r="H290" t="s">
        <v>250</v>
      </c>
      <c r="I290">
        <v>106</v>
      </c>
      <c r="J290" t="s">
        <v>179</v>
      </c>
      <c r="K290">
        <v>2.8243000000000001E-2</v>
      </c>
      <c r="L290">
        <v>2.8243000000000001E-2</v>
      </c>
      <c r="M290" t="s">
        <v>429</v>
      </c>
      <c r="N290" t="s">
        <v>429</v>
      </c>
      <c r="O290" t="s">
        <v>429</v>
      </c>
      <c r="P290" t="s">
        <v>429</v>
      </c>
      <c r="Q290" t="s">
        <v>429</v>
      </c>
    </row>
    <row r="291" spans="1:17" x14ac:dyDescent="0.35">
      <c r="A291" s="175" t="str">
        <f t="shared" si="9"/>
        <v>SL_2030_107_31</v>
      </c>
      <c r="B291" s="175" t="str">
        <f t="shared" si="8"/>
        <v>SL</v>
      </c>
      <c r="C291">
        <v>3</v>
      </c>
      <c r="D291">
        <v>2030</v>
      </c>
      <c r="E291">
        <v>49035</v>
      </c>
      <c r="F291" t="s">
        <v>234</v>
      </c>
      <c r="G291">
        <v>31</v>
      </c>
      <c r="H291" t="s">
        <v>250</v>
      </c>
      <c r="I291">
        <v>107</v>
      </c>
      <c r="J291" t="s">
        <v>180</v>
      </c>
      <c r="K291">
        <v>9.4459999999999995E-3</v>
      </c>
      <c r="L291">
        <v>9.4459999999999995E-3</v>
      </c>
      <c r="M291" t="s">
        <v>429</v>
      </c>
      <c r="N291" t="s">
        <v>429</v>
      </c>
      <c r="O291" t="s">
        <v>429</v>
      </c>
      <c r="P291" t="s">
        <v>429</v>
      </c>
      <c r="Q291" t="s">
        <v>429</v>
      </c>
    </row>
    <row r="292" spans="1:17" x14ac:dyDescent="0.35">
      <c r="A292" s="175" t="str">
        <f t="shared" si="9"/>
        <v>SL_2030_110_31</v>
      </c>
      <c r="B292" s="175" t="str">
        <f t="shared" si="8"/>
        <v>SL</v>
      </c>
      <c r="C292">
        <v>3</v>
      </c>
      <c r="D292">
        <v>2030</v>
      </c>
      <c r="E292">
        <v>49035</v>
      </c>
      <c r="F292" t="s">
        <v>234</v>
      </c>
      <c r="G292">
        <v>31</v>
      </c>
      <c r="H292" t="s">
        <v>250</v>
      </c>
      <c r="I292">
        <v>110</v>
      </c>
      <c r="J292" t="s">
        <v>176</v>
      </c>
      <c r="K292">
        <v>1.1037E-2</v>
      </c>
      <c r="L292">
        <v>2.4199999999999998E-3</v>
      </c>
      <c r="M292">
        <v>7.9432000000000003E-2</v>
      </c>
      <c r="N292" t="s">
        <v>429</v>
      </c>
      <c r="O292" t="s">
        <v>429</v>
      </c>
      <c r="P292" t="s">
        <v>429</v>
      </c>
      <c r="Q292" t="s">
        <v>429</v>
      </c>
    </row>
    <row r="293" spans="1:17" x14ac:dyDescent="0.35">
      <c r="A293" s="175" t="str">
        <f t="shared" si="9"/>
        <v>SL_2030_116_31</v>
      </c>
      <c r="B293" s="175" t="str">
        <f t="shared" si="8"/>
        <v>SL</v>
      </c>
      <c r="C293">
        <v>3</v>
      </c>
      <c r="D293">
        <v>2030</v>
      </c>
      <c r="E293">
        <v>49035</v>
      </c>
      <c r="F293" t="s">
        <v>234</v>
      </c>
      <c r="G293">
        <v>31</v>
      </c>
      <c r="H293" t="s">
        <v>250</v>
      </c>
      <c r="I293">
        <v>116</v>
      </c>
      <c r="J293" t="s">
        <v>181</v>
      </c>
      <c r="K293">
        <v>3.5300000000000002E-3</v>
      </c>
      <c r="L293">
        <v>3.5300000000000002E-3</v>
      </c>
      <c r="M293" t="s">
        <v>429</v>
      </c>
      <c r="N293" t="s">
        <v>429</v>
      </c>
      <c r="O293" t="s">
        <v>429</v>
      </c>
      <c r="P293" t="s">
        <v>429</v>
      </c>
      <c r="Q293" t="s">
        <v>429</v>
      </c>
    </row>
    <row r="294" spans="1:17" x14ac:dyDescent="0.35">
      <c r="A294" s="175" t="str">
        <f t="shared" si="9"/>
        <v>SL_2030_117_31</v>
      </c>
      <c r="B294" s="175" t="str">
        <f t="shared" si="8"/>
        <v>SL</v>
      </c>
      <c r="C294">
        <v>3</v>
      </c>
      <c r="D294">
        <v>2030</v>
      </c>
      <c r="E294">
        <v>49035</v>
      </c>
      <c r="F294" t="s">
        <v>234</v>
      </c>
      <c r="G294">
        <v>31</v>
      </c>
      <c r="H294" t="s">
        <v>250</v>
      </c>
      <c r="I294">
        <v>117</v>
      </c>
      <c r="J294" t="s">
        <v>182</v>
      </c>
      <c r="K294">
        <v>1.4170000000000001E-3</v>
      </c>
      <c r="L294">
        <v>1.4170000000000001E-3</v>
      </c>
      <c r="M294" t="s">
        <v>429</v>
      </c>
      <c r="N294" t="s">
        <v>429</v>
      </c>
      <c r="O294" t="s">
        <v>429</v>
      </c>
      <c r="P294" t="s">
        <v>429</v>
      </c>
      <c r="Q294" t="s">
        <v>429</v>
      </c>
    </row>
    <row r="295" spans="1:17" x14ac:dyDescent="0.35">
      <c r="A295" s="175" t="str">
        <f t="shared" si="9"/>
        <v>SL_2030_2_32</v>
      </c>
      <c r="B295" s="175" t="str">
        <f t="shared" si="8"/>
        <v>SL</v>
      </c>
      <c r="C295">
        <v>3</v>
      </c>
      <c r="D295">
        <v>2030</v>
      </c>
      <c r="E295">
        <v>49035</v>
      </c>
      <c r="F295" t="s">
        <v>234</v>
      </c>
      <c r="G295">
        <v>32</v>
      </c>
      <c r="H295" t="s">
        <v>251</v>
      </c>
      <c r="I295">
        <v>2</v>
      </c>
      <c r="J295" t="s">
        <v>173</v>
      </c>
      <c r="K295">
        <v>2.6231110000000002</v>
      </c>
      <c r="L295">
        <v>1.376196</v>
      </c>
      <c r="M295">
        <v>10.831312</v>
      </c>
      <c r="N295" t="s">
        <v>429</v>
      </c>
      <c r="O295" t="s">
        <v>429</v>
      </c>
      <c r="P295" t="s">
        <v>429</v>
      </c>
      <c r="Q295" t="s">
        <v>429</v>
      </c>
    </row>
    <row r="296" spans="1:17" x14ac:dyDescent="0.35">
      <c r="A296" s="175" t="str">
        <f t="shared" si="9"/>
        <v>SL_2030_3_32</v>
      </c>
      <c r="B296" s="175" t="str">
        <f t="shared" si="8"/>
        <v>SL</v>
      </c>
      <c r="C296">
        <v>3</v>
      </c>
      <c r="D296">
        <v>2030</v>
      </c>
      <c r="E296">
        <v>49035</v>
      </c>
      <c r="F296" t="s">
        <v>234</v>
      </c>
      <c r="G296">
        <v>32</v>
      </c>
      <c r="H296" t="s">
        <v>251</v>
      </c>
      <c r="I296">
        <v>3</v>
      </c>
      <c r="J296" t="s">
        <v>174</v>
      </c>
      <c r="K296">
        <v>0.162219</v>
      </c>
      <c r="L296">
        <v>8.9775999999999995E-2</v>
      </c>
      <c r="M296">
        <v>0.62926800000000005</v>
      </c>
      <c r="N296" t="s">
        <v>429</v>
      </c>
      <c r="O296" t="s">
        <v>429</v>
      </c>
      <c r="P296" t="s">
        <v>429</v>
      </c>
      <c r="Q296" t="s">
        <v>429</v>
      </c>
    </row>
    <row r="297" spans="1:17" x14ac:dyDescent="0.35">
      <c r="A297" s="175" t="str">
        <f t="shared" si="9"/>
        <v>SL_2030_87_32</v>
      </c>
      <c r="B297" s="175" t="str">
        <f t="shared" si="8"/>
        <v>SL</v>
      </c>
      <c r="C297">
        <v>3</v>
      </c>
      <c r="D297">
        <v>2030</v>
      </c>
      <c r="E297">
        <v>49035</v>
      </c>
      <c r="F297" t="s">
        <v>234</v>
      </c>
      <c r="G297">
        <v>32</v>
      </c>
      <c r="H297" t="s">
        <v>251</v>
      </c>
      <c r="I297">
        <v>87</v>
      </c>
      <c r="J297" t="s">
        <v>175</v>
      </c>
      <c r="K297">
        <v>0.21700800000000001</v>
      </c>
      <c r="L297">
        <v>1.7860000000000001E-2</v>
      </c>
      <c r="M297">
        <v>1.3445050000000001</v>
      </c>
      <c r="N297">
        <v>3.4595000000000001E-2</v>
      </c>
      <c r="O297">
        <v>4.5330000000000002E-2</v>
      </c>
      <c r="P297" t="s">
        <v>429</v>
      </c>
      <c r="Q297">
        <v>0.30729400000000001</v>
      </c>
    </row>
    <row r="298" spans="1:17" x14ac:dyDescent="0.35">
      <c r="A298" s="175" t="str">
        <f t="shared" si="9"/>
        <v>SL_2030_90_32</v>
      </c>
      <c r="B298" s="175" t="str">
        <f t="shared" si="8"/>
        <v>SL</v>
      </c>
      <c r="C298">
        <v>3</v>
      </c>
      <c r="D298">
        <v>2030</v>
      </c>
      <c r="E298">
        <v>49035</v>
      </c>
      <c r="F298" t="s">
        <v>234</v>
      </c>
      <c r="G298">
        <v>32</v>
      </c>
      <c r="H298" t="s">
        <v>251</v>
      </c>
      <c r="I298">
        <v>90</v>
      </c>
      <c r="J298" t="s">
        <v>178</v>
      </c>
      <c r="K298">
        <v>388.434753</v>
      </c>
      <c r="L298">
        <v>360.34387199999998</v>
      </c>
      <c r="M298">
        <v>244.010895</v>
      </c>
      <c r="N298" t="s">
        <v>429</v>
      </c>
      <c r="O298" t="s">
        <v>429</v>
      </c>
      <c r="P298" t="s">
        <v>429</v>
      </c>
      <c r="Q298" t="s">
        <v>429</v>
      </c>
    </row>
    <row r="299" spans="1:17" x14ac:dyDescent="0.35">
      <c r="A299" s="175" t="str">
        <f t="shared" si="9"/>
        <v>SL_2030_100_32</v>
      </c>
      <c r="B299" s="175" t="str">
        <f t="shared" si="8"/>
        <v>SL</v>
      </c>
      <c r="C299">
        <v>3</v>
      </c>
      <c r="D299">
        <v>2030</v>
      </c>
      <c r="E299">
        <v>49035</v>
      </c>
      <c r="F299" t="s">
        <v>234</v>
      </c>
      <c r="G299">
        <v>32</v>
      </c>
      <c r="H299" t="s">
        <v>251</v>
      </c>
      <c r="I299">
        <v>100</v>
      </c>
      <c r="J299" t="s">
        <v>177</v>
      </c>
      <c r="K299">
        <v>1.341E-2</v>
      </c>
      <c r="L299">
        <v>3.1930000000000001E-3</v>
      </c>
      <c r="M299">
        <v>8.8748999999999995E-2</v>
      </c>
      <c r="N299" t="s">
        <v>429</v>
      </c>
      <c r="O299" t="s">
        <v>429</v>
      </c>
      <c r="P299" t="s">
        <v>429</v>
      </c>
      <c r="Q299" t="s">
        <v>429</v>
      </c>
    </row>
    <row r="300" spans="1:17" x14ac:dyDescent="0.35">
      <c r="A300" s="175" t="str">
        <f t="shared" si="9"/>
        <v>SL_2030_106_32</v>
      </c>
      <c r="B300" s="175" t="str">
        <f t="shared" si="8"/>
        <v>SL</v>
      </c>
      <c r="C300">
        <v>3</v>
      </c>
      <c r="D300">
        <v>2030</v>
      </c>
      <c r="E300">
        <v>49035</v>
      </c>
      <c r="F300" t="s">
        <v>234</v>
      </c>
      <c r="G300">
        <v>32</v>
      </c>
      <c r="H300" t="s">
        <v>251</v>
      </c>
      <c r="I300">
        <v>106</v>
      </c>
      <c r="J300" t="s">
        <v>179</v>
      </c>
      <c r="K300">
        <v>2.8785999999999999E-2</v>
      </c>
      <c r="L300">
        <v>2.8785999999999999E-2</v>
      </c>
      <c r="M300" t="s">
        <v>429</v>
      </c>
      <c r="N300" t="s">
        <v>429</v>
      </c>
      <c r="O300" t="s">
        <v>429</v>
      </c>
      <c r="P300" t="s">
        <v>429</v>
      </c>
      <c r="Q300" t="s">
        <v>429</v>
      </c>
    </row>
    <row r="301" spans="1:17" x14ac:dyDescent="0.35">
      <c r="A301" s="175" t="str">
        <f t="shared" si="9"/>
        <v>SL_2030_107_32</v>
      </c>
      <c r="B301" s="175" t="str">
        <f t="shared" si="8"/>
        <v>SL</v>
      </c>
      <c r="C301">
        <v>3</v>
      </c>
      <c r="D301">
        <v>2030</v>
      </c>
      <c r="E301">
        <v>49035</v>
      </c>
      <c r="F301" t="s">
        <v>234</v>
      </c>
      <c r="G301">
        <v>32</v>
      </c>
      <c r="H301" t="s">
        <v>251</v>
      </c>
      <c r="I301">
        <v>107</v>
      </c>
      <c r="J301" t="s">
        <v>180</v>
      </c>
      <c r="K301">
        <v>9.7400000000000004E-3</v>
      </c>
      <c r="L301">
        <v>9.7400000000000004E-3</v>
      </c>
      <c r="M301" t="s">
        <v>429</v>
      </c>
      <c r="N301" t="s">
        <v>429</v>
      </c>
      <c r="O301" t="s">
        <v>429</v>
      </c>
      <c r="P301" t="s">
        <v>429</v>
      </c>
      <c r="Q301" t="s">
        <v>429</v>
      </c>
    </row>
    <row r="302" spans="1:17" x14ac:dyDescent="0.35">
      <c r="A302" s="175" t="str">
        <f t="shared" si="9"/>
        <v>SL_2030_110_32</v>
      </c>
      <c r="B302" s="175" t="str">
        <f t="shared" si="8"/>
        <v>SL</v>
      </c>
      <c r="C302">
        <v>3</v>
      </c>
      <c r="D302">
        <v>2030</v>
      </c>
      <c r="E302">
        <v>49035</v>
      </c>
      <c r="F302" t="s">
        <v>234</v>
      </c>
      <c r="G302">
        <v>32</v>
      </c>
      <c r="H302" t="s">
        <v>251</v>
      </c>
      <c r="I302">
        <v>110</v>
      </c>
      <c r="J302" t="s">
        <v>176</v>
      </c>
      <c r="K302">
        <v>1.1913E-2</v>
      </c>
      <c r="L302">
        <v>2.872E-3</v>
      </c>
      <c r="M302">
        <v>7.8535999999999995E-2</v>
      </c>
      <c r="N302" t="s">
        <v>429</v>
      </c>
      <c r="O302" t="s">
        <v>429</v>
      </c>
      <c r="P302" t="s">
        <v>429</v>
      </c>
      <c r="Q302" t="s">
        <v>429</v>
      </c>
    </row>
    <row r="303" spans="1:17" x14ac:dyDescent="0.35">
      <c r="A303" s="175" t="str">
        <f t="shared" si="9"/>
        <v>SL_2030_116_32</v>
      </c>
      <c r="B303" s="175" t="str">
        <f t="shared" si="8"/>
        <v>SL</v>
      </c>
      <c r="C303">
        <v>3</v>
      </c>
      <c r="D303">
        <v>2030</v>
      </c>
      <c r="E303">
        <v>49035</v>
      </c>
      <c r="F303" t="s">
        <v>234</v>
      </c>
      <c r="G303">
        <v>32</v>
      </c>
      <c r="H303" t="s">
        <v>251</v>
      </c>
      <c r="I303">
        <v>116</v>
      </c>
      <c r="J303" t="s">
        <v>181</v>
      </c>
      <c r="K303">
        <v>3.5980000000000001E-3</v>
      </c>
      <c r="L303">
        <v>3.5980000000000001E-3</v>
      </c>
      <c r="M303" t="s">
        <v>429</v>
      </c>
      <c r="N303" t="s">
        <v>429</v>
      </c>
      <c r="O303" t="s">
        <v>429</v>
      </c>
      <c r="P303" t="s">
        <v>429</v>
      </c>
      <c r="Q303" t="s">
        <v>429</v>
      </c>
    </row>
    <row r="304" spans="1:17" x14ac:dyDescent="0.35">
      <c r="A304" s="175" t="str">
        <f t="shared" si="9"/>
        <v>SL_2030_117_32</v>
      </c>
      <c r="B304" s="175" t="str">
        <f t="shared" si="8"/>
        <v>SL</v>
      </c>
      <c r="C304">
        <v>3</v>
      </c>
      <c r="D304">
        <v>2030</v>
      </c>
      <c r="E304">
        <v>49035</v>
      </c>
      <c r="F304" t="s">
        <v>234</v>
      </c>
      <c r="G304">
        <v>32</v>
      </c>
      <c r="H304" t="s">
        <v>251</v>
      </c>
      <c r="I304">
        <v>117</v>
      </c>
      <c r="J304" t="s">
        <v>182</v>
      </c>
      <c r="K304">
        <v>1.4610000000000001E-3</v>
      </c>
      <c r="L304">
        <v>1.4610000000000001E-3</v>
      </c>
      <c r="M304" t="s">
        <v>429</v>
      </c>
      <c r="N304" t="s">
        <v>429</v>
      </c>
      <c r="O304" t="s">
        <v>429</v>
      </c>
      <c r="P304" t="s">
        <v>429</v>
      </c>
      <c r="Q304" t="s">
        <v>429</v>
      </c>
    </row>
    <row r="305" spans="1:17" x14ac:dyDescent="0.35">
      <c r="A305" s="175" t="str">
        <f t="shared" si="9"/>
        <v>SL_2030_2_41</v>
      </c>
      <c r="B305" s="175" t="str">
        <f t="shared" si="8"/>
        <v>SL</v>
      </c>
      <c r="C305">
        <v>3</v>
      </c>
      <c r="D305">
        <v>2030</v>
      </c>
      <c r="E305">
        <v>49035</v>
      </c>
      <c r="F305" t="s">
        <v>234</v>
      </c>
      <c r="G305">
        <v>41</v>
      </c>
      <c r="H305" t="s">
        <v>430</v>
      </c>
      <c r="I305">
        <v>2</v>
      </c>
      <c r="J305" t="s">
        <v>173</v>
      </c>
      <c r="K305">
        <v>8.0474259999999997</v>
      </c>
      <c r="L305">
        <v>7.8803150000000004</v>
      </c>
      <c r="M305">
        <v>4.4835589999999996</v>
      </c>
      <c r="N305" t="s">
        <v>429</v>
      </c>
      <c r="O305" t="s">
        <v>429</v>
      </c>
      <c r="P305" t="s">
        <v>429</v>
      </c>
      <c r="Q305" t="s">
        <v>429</v>
      </c>
    </row>
    <row r="306" spans="1:17" x14ac:dyDescent="0.35">
      <c r="A306" s="175" t="str">
        <f t="shared" si="9"/>
        <v>SL_2030_3_41</v>
      </c>
      <c r="B306" s="175" t="str">
        <f t="shared" si="8"/>
        <v>SL</v>
      </c>
      <c r="C306">
        <v>3</v>
      </c>
      <c r="D306">
        <v>2030</v>
      </c>
      <c r="E306">
        <v>49035</v>
      </c>
      <c r="F306" t="s">
        <v>234</v>
      </c>
      <c r="G306">
        <v>41</v>
      </c>
      <c r="H306" t="s">
        <v>430</v>
      </c>
      <c r="I306">
        <v>3</v>
      </c>
      <c r="J306" t="s">
        <v>174</v>
      </c>
      <c r="K306">
        <v>3.6850179999999999</v>
      </c>
      <c r="L306">
        <v>3.648793</v>
      </c>
      <c r="M306">
        <v>0.97191499999999997</v>
      </c>
      <c r="N306" t="s">
        <v>429</v>
      </c>
      <c r="O306" t="s">
        <v>429</v>
      </c>
      <c r="P306" t="s">
        <v>429</v>
      </c>
      <c r="Q306" t="s">
        <v>429</v>
      </c>
    </row>
    <row r="307" spans="1:17" x14ac:dyDescent="0.35">
      <c r="A307" s="175" t="str">
        <f t="shared" si="9"/>
        <v>SL_2030_87_41</v>
      </c>
      <c r="B307" s="175" t="str">
        <f t="shared" si="8"/>
        <v>SL</v>
      </c>
      <c r="C307">
        <v>3</v>
      </c>
      <c r="D307">
        <v>2030</v>
      </c>
      <c r="E307">
        <v>49035</v>
      </c>
      <c r="F307" t="s">
        <v>234</v>
      </c>
      <c r="G307">
        <v>41</v>
      </c>
      <c r="H307" t="s">
        <v>430</v>
      </c>
      <c r="I307">
        <v>87</v>
      </c>
      <c r="J307" t="s">
        <v>175</v>
      </c>
      <c r="K307">
        <v>0.31341999999999998</v>
      </c>
      <c r="L307">
        <v>0.177091</v>
      </c>
      <c r="M307">
        <v>0.83672100000000005</v>
      </c>
      <c r="N307">
        <v>7.4460000000000004E-3</v>
      </c>
      <c r="O307">
        <v>4.6584E-2</v>
      </c>
      <c r="P307" t="s">
        <v>429</v>
      </c>
      <c r="Q307">
        <v>14.668559999999999</v>
      </c>
    </row>
    <row r="308" spans="1:17" x14ac:dyDescent="0.35">
      <c r="A308" s="175" t="str">
        <f t="shared" si="9"/>
        <v>SL_2030_90_41</v>
      </c>
      <c r="B308" s="175" t="str">
        <f t="shared" si="8"/>
        <v>SL</v>
      </c>
      <c r="C308">
        <v>3</v>
      </c>
      <c r="D308">
        <v>2030</v>
      </c>
      <c r="E308">
        <v>49035</v>
      </c>
      <c r="F308" t="s">
        <v>234</v>
      </c>
      <c r="G308">
        <v>41</v>
      </c>
      <c r="H308" t="s">
        <v>430</v>
      </c>
      <c r="I308">
        <v>90</v>
      </c>
      <c r="J308" t="s">
        <v>178</v>
      </c>
      <c r="K308">
        <v>1547.6823730000001</v>
      </c>
      <c r="L308">
        <v>1543.9926760000001</v>
      </c>
      <c r="M308">
        <v>98.995391999999995</v>
      </c>
      <c r="N308" t="s">
        <v>429</v>
      </c>
      <c r="O308" t="s">
        <v>429</v>
      </c>
      <c r="P308" t="s">
        <v>429</v>
      </c>
      <c r="Q308" t="s">
        <v>429</v>
      </c>
    </row>
    <row r="309" spans="1:17" x14ac:dyDescent="0.35">
      <c r="A309" s="175" t="str">
        <f t="shared" si="9"/>
        <v>SL_2030_100_41</v>
      </c>
      <c r="B309" s="175" t="str">
        <f t="shared" si="8"/>
        <v>SL</v>
      </c>
      <c r="C309">
        <v>3</v>
      </c>
      <c r="D309">
        <v>2030</v>
      </c>
      <c r="E309">
        <v>49035</v>
      </c>
      <c r="F309" t="s">
        <v>234</v>
      </c>
      <c r="G309">
        <v>41</v>
      </c>
      <c r="H309" t="s">
        <v>430</v>
      </c>
      <c r="I309">
        <v>100</v>
      </c>
      <c r="J309" t="s">
        <v>177</v>
      </c>
      <c r="K309">
        <v>4.5571E-2</v>
      </c>
      <c r="L309">
        <v>4.3741000000000002E-2</v>
      </c>
      <c r="M309">
        <v>4.9121999999999999E-2</v>
      </c>
      <c r="N309" t="s">
        <v>429</v>
      </c>
      <c r="O309" t="s">
        <v>429</v>
      </c>
      <c r="P309" t="s">
        <v>429</v>
      </c>
      <c r="Q309" t="s">
        <v>429</v>
      </c>
    </row>
    <row r="310" spans="1:17" x14ac:dyDescent="0.35">
      <c r="A310" s="175" t="str">
        <f t="shared" si="9"/>
        <v>SL_2030_106_41</v>
      </c>
      <c r="B310" s="175" t="str">
        <f t="shared" si="8"/>
        <v>SL</v>
      </c>
      <c r="C310">
        <v>3</v>
      </c>
      <c r="D310">
        <v>2030</v>
      </c>
      <c r="E310">
        <v>49035</v>
      </c>
      <c r="F310" t="s">
        <v>234</v>
      </c>
      <c r="G310">
        <v>41</v>
      </c>
      <c r="H310" t="s">
        <v>430</v>
      </c>
      <c r="I310">
        <v>106</v>
      </c>
      <c r="J310" t="s">
        <v>179</v>
      </c>
      <c r="K310">
        <v>0.15772800000000001</v>
      </c>
      <c r="L310">
        <v>0.15772800000000001</v>
      </c>
      <c r="M310" t="s">
        <v>429</v>
      </c>
      <c r="N310" t="s">
        <v>429</v>
      </c>
      <c r="O310" t="s">
        <v>429</v>
      </c>
      <c r="P310" t="s">
        <v>429</v>
      </c>
      <c r="Q310" t="s">
        <v>429</v>
      </c>
    </row>
    <row r="311" spans="1:17" x14ac:dyDescent="0.35">
      <c r="A311" s="175" t="str">
        <f t="shared" si="9"/>
        <v>SL_2030_107_41</v>
      </c>
      <c r="B311" s="175" t="str">
        <f t="shared" si="8"/>
        <v>SL</v>
      </c>
      <c r="C311">
        <v>3</v>
      </c>
      <c r="D311">
        <v>2030</v>
      </c>
      <c r="E311">
        <v>49035</v>
      </c>
      <c r="F311" t="s">
        <v>234</v>
      </c>
      <c r="G311">
        <v>41</v>
      </c>
      <c r="H311" t="s">
        <v>430</v>
      </c>
      <c r="I311">
        <v>107</v>
      </c>
      <c r="J311" t="s">
        <v>180</v>
      </c>
      <c r="K311">
        <v>2.8903000000000002E-2</v>
      </c>
      <c r="L311">
        <v>2.8903000000000002E-2</v>
      </c>
      <c r="M311" t="s">
        <v>429</v>
      </c>
      <c r="N311" t="s">
        <v>429</v>
      </c>
      <c r="O311" t="s">
        <v>429</v>
      </c>
      <c r="P311" t="s">
        <v>429</v>
      </c>
      <c r="Q311" t="s">
        <v>429</v>
      </c>
    </row>
    <row r="312" spans="1:17" x14ac:dyDescent="0.35">
      <c r="A312" s="175" t="str">
        <f t="shared" si="9"/>
        <v>SL_2030_110_41</v>
      </c>
      <c r="B312" s="175" t="str">
        <f t="shared" si="8"/>
        <v>SL</v>
      </c>
      <c r="C312">
        <v>3</v>
      </c>
      <c r="D312">
        <v>2030</v>
      </c>
      <c r="E312">
        <v>49035</v>
      </c>
      <c r="F312" t="s">
        <v>234</v>
      </c>
      <c r="G312">
        <v>41</v>
      </c>
      <c r="H312" t="s">
        <v>430</v>
      </c>
      <c r="I312">
        <v>110</v>
      </c>
      <c r="J312" t="s">
        <v>176</v>
      </c>
      <c r="K312">
        <v>4.1695000000000003E-2</v>
      </c>
      <c r="L312">
        <v>4.0072999999999998E-2</v>
      </c>
      <c r="M312">
        <v>4.3512000000000002E-2</v>
      </c>
      <c r="N312" t="s">
        <v>429</v>
      </c>
      <c r="O312" t="s">
        <v>429</v>
      </c>
      <c r="P312" t="s">
        <v>429</v>
      </c>
      <c r="Q312" t="s">
        <v>429</v>
      </c>
    </row>
    <row r="313" spans="1:17" x14ac:dyDescent="0.35">
      <c r="A313" s="175" t="str">
        <f t="shared" si="9"/>
        <v>SL_2030_116_41</v>
      </c>
      <c r="B313" s="175" t="str">
        <f t="shared" si="8"/>
        <v>SL</v>
      </c>
      <c r="C313">
        <v>3</v>
      </c>
      <c r="D313">
        <v>2030</v>
      </c>
      <c r="E313">
        <v>49035</v>
      </c>
      <c r="F313" t="s">
        <v>234</v>
      </c>
      <c r="G313">
        <v>41</v>
      </c>
      <c r="H313" t="s">
        <v>430</v>
      </c>
      <c r="I313">
        <v>116</v>
      </c>
      <c r="J313" t="s">
        <v>181</v>
      </c>
      <c r="K313">
        <v>1.9716000000000001E-2</v>
      </c>
      <c r="L313">
        <v>1.9716000000000001E-2</v>
      </c>
      <c r="M313" t="s">
        <v>429</v>
      </c>
      <c r="N313" t="s">
        <v>429</v>
      </c>
      <c r="O313" t="s">
        <v>429</v>
      </c>
      <c r="P313" t="s">
        <v>429</v>
      </c>
      <c r="Q313" t="s">
        <v>429</v>
      </c>
    </row>
    <row r="314" spans="1:17" x14ac:dyDescent="0.35">
      <c r="A314" s="175" t="str">
        <f t="shared" si="9"/>
        <v>SL_2030_117_41</v>
      </c>
      <c r="B314" s="175" t="str">
        <f t="shared" si="8"/>
        <v>SL</v>
      </c>
      <c r="C314">
        <v>3</v>
      </c>
      <c r="D314">
        <v>2030</v>
      </c>
      <c r="E314">
        <v>49035</v>
      </c>
      <c r="F314" t="s">
        <v>234</v>
      </c>
      <c r="G314">
        <v>41</v>
      </c>
      <c r="H314" t="s">
        <v>430</v>
      </c>
      <c r="I314">
        <v>117</v>
      </c>
      <c r="J314" t="s">
        <v>182</v>
      </c>
      <c r="K314">
        <v>4.3350000000000003E-3</v>
      </c>
      <c r="L314">
        <v>4.3350000000000003E-3</v>
      </c>
      <c r="M314" t="s">
        <v>429</v>
      </c>
      <c r="N314" t="s">
        <v>429</v>
      </c>
      <c r="O314" t="s">
        <v>429</v>
      </c>
      <c r="P314" t="s">
        <v>429</v>
      </c>
      <c r="Q314" t="s">
        <v>429</v>
      </c>
    </row>
    <row r="315" spans="1:17" x14ac:dyDescent="0.35">
      <c r="A315" s="175" t="str">
        <f t="shared" si="9"/>
        <v>SL_2030_2_42</v>
      </c>
      <c r="B315" s="175" t="str">
        <f t="shared" si="8"/>
        <v>SL</v>
      </c>
      <c r="C315">
        <v>3</v>
      </c>
      <c r="D315">
        <v>2030</v>
      </c>
      <c r="E315">
        <v>49035</v>
      </c>
      <c r="F315" t="s">
        <v>234</v>
      </c>
      <c r="G315">
        <v>42</v>
      </c>
      <c r="H315" t="s">
        <v>253</v>
      </c>
      <c r="I315">
        <v>2</v>
      </c>
      <c r="J315" t="s">
        <v>173</v>
      </c>
      <c r="K315">
        <v>8.2680640000000007</v>
      </c>
      <c r="L315">
        <v>8.1026939999999996</v>
      </c>
      <c r="M315">
        <v>4.0189779999999997</v>
      </c>
      <c r="N315" t="s">
        <v>429</v>
      </c>
      <c r="O315" t="s">
        <v>429</v>
      </c>
      <c r="P315" t="s">
        <v>429</v>
      </c>
      <c r="Q315" t="s">
        <v>429</v>
      </c>
    </row>
    <row r="316" spans="1:17" x14ac:dyDescent="0.35">
      <c r="A316" s="175" t="str">
        <f t="shared" si="9"/>
        <v>SL_2030_3_42</v>
      </c>
      <c r="B316" s="175" t="str">
        <f t="shared" si="8"/>
        <v>SL</v>
      </c>
      <c r="C316">
        <v>3</v>
      </c>
      <c r="D316">
        <v>2030</v>
      </c>
      <c r="E316">
        <v>49035</v>
      </c>
      <c r="F316" t="s">
        <v>234</v>
      </c>
      <c r="G316">
        <v>42</v>
      </c>
      <c r="H316" t="s">
        <v>253</v>
      </c>
      <c r="I316">
        <v>3</v>
      </c>
      <c r="J316" t="s">
        <v>174</v>
      </c>
      <c r="K316">
        <v>2.7901570000000002</v>
      </c>
      <c r="L316">
        <v>2.7491699999999999</v>
      </c>
      <c r="M316">
        <v>0.99613399999999996</v>
      </c>
      <c r="N316" t="s">
        <v>429</v>
      </c>
      <c r="O316" t="s">
        <v>429</v>
      </c>
      <c r="P316" t="s">
        <v>429</v>
      </c>
      <c r="Q316" t="s">
        <v>429</v>
      </c>
    </row>
    <row r="317" spans="1:17" x14ac:dyDescent="0.35">
      <c r="A317" s="175" t="str">
        <f t="shared" si="9"/>
        <v>SL_2030_87_42</v>
      </c>
      <c r="B317" s="175" t="str">
        <f t="shared" si="8"/>
        <v>SL</v>
      </c>
      <c r="C317">
        <v>3</v>
      </c>
      <c r="D317">
        <v>2030</v>
      </c>
      <c r="E317">
        <v>49035</v>
      </c>
      <c r="F317" t="s">
        <v>234</v>
      </c>
      <c r="G317">
        <v>42</v>
      </c>
      <c r="H317" t="s">
        <v>253</v>
      </c>
      <c r="I317">
        <v>87</v>
      </c>
      <c r="J317" t="s">
        <v>175</v>
      </c>
      <c r="K317">
        <v>0.27311000000000002</v>
      </c>
      <c r="L317">
        <v>0.13791600000000001</v>
      </c>
      <c r="M317">
        <v>0.82000099999999998</v>
      </c>
      <c r="N317">
        <v>5.986E-3</v>
      </c>
      <c r="O317">
        <v>3.7911E-2</v>
      </c>
      <c r="P317" t="s">
        <v>429</v>
      </c>
      <c r="Q317">
        <v>14.509786999999999</v>
      </c>
    </row>
    <row r="318" spans="1:17" x14ac:dyDescent="0.35">
      <c r="A318" s="175" t="str">
        <f t="shared" si="9"/>
        <v>SL_2030_90_42</v>
      </c>
      <c r="B318" s="175" t="str">
        <f t="shared" si="8"/>
        <v>SL</v>
      </c>
      <c r="C318">
        <v>3</v>
      </c>
      <c r="D318">
        <v>2030</v>
      </c>
      <c r="E318">
        <v>49035</v>
      </c>
      <c r="F318" t="s">
        <v>234</v>
      </c>
      <c r="G318">
        <v>42</v>
      </c>
      <c r="H318" t="s">
        <v>253</v>
      </c>
      <c r="I318">
        <v>90</v>
      </c>
      <c r="J318" t="s">
        <v>178</v>
      </c>
      <c r="K318">
        <v>1536.138794</v>
      </c>
      <c r="L318">
        <v>1532.111206</v>
      </c>
      <c r="M318">
        <v>97.882019</v>
      </c>
      <c r="N318" t="s">
        <v>429</v>
      </c>
      <c r="O318" t="s">
        <v>429</v>
      </c>
      <c r="P318" t="s">
        <v>429</v>
      </c>
      <c r="Q318" t="s">
        <v>429</v>
      </c>
    </row>
    <row r="319" spans="1:17" x14ac:dyDescent="0.35">
      <c r="A319" s="175" t="str">
        <f t="shared" si="9"/>
        <v>SL_2030_100_42</v>
      </c>
      <c r="B319" s="175" t="str">
        <f t="shared" si="8"/>
        <v>SL</v>
      </c>
      <c r="C319">
        <v>3</v>
      </c>
      <c r="D319">
        <v>2030</v>
      </c>
      <c r="E319">
        <v>49035</v>
      </c>
      <c r="F319" t="s">
        <v>234</v>
      </c>
      <c r="G319">
        <v>42</v>
      </c>
      <c r="H319" t="s">
        <v>253</v>
      </c>
      <c r="I319">
        <v>100</v>
      </c>
      <c r="J319" t="s">
        <v>177</v>
      </c>
      <c r="K319">
        <v>1.8106000000000001E-2</v>
      </c>
      <c r="L319">
        <v>1.5986E-2</v>
      </c>
      <c r="M319">
        <v>5.1526000000000002E-2</v>
      </c>
      <c r="N319" t="s">
        <v>429</v>
      </c>
      <c r="O319" t="s">
        <v>429</v>
      </c>
      <c r="P319" t="s">
        <v>429</v>
      </c>
      <c r="Q319" t="s">
        <v>429</v>
      </c>
    </row>
    <row r="320" spans="1:17" x14ac:dyDescent="0.35">
      <c r="A320" s="175" t="str">
        <f t="shared" si="9"/>
        <v>SL_2030_106_42</v>
      </c>
      <c r="B320" s="175" t="str">
        <f t="shared" si="8"/>
        <v>SL</v>
      </c>
      <c r="C320">
        <v>3</v>
      </c>
      <c r="D320">
        <v>2030</v>
      </c>
      <c r="E320">
        <v>49035</v>
      </c>
      <c r="F320" t="s">
        <v>234</v>
      </c>
      <c r="G320">
        <v>42</v>
      </c>
      <c r="H320" t="s">
        <v>253</v>
      </c>
      <c r="I320">
        <v>106</v>
      </c>
      <c r="J320" t="s">
        <v>179</v>
      </c>
      <c r="K320">
        <v>8.8080000000000006E-2</v>
      </c>
      <c r="L320">
        <v>8.8080000000000006E-2</v>
      </c>
      <c r="M320" t="s">
        <v>429</v>
      </c>
      <c r="N320" t="s">
        <v>429</v>
      </c>
      <c r="O320" t="s">
        <v>429</v>
      </c>
      <c r="P320" t="s">
        <v>429</v>
      </c>
      <c r="Q320" t="s">
        <v>429</v>
      </c>
    </row>
    <row r="321" spans="1:17" x14ac:dyDescent="0.35">
      <c r="A321" s="175" t="str">
        <f t="shared" si="9"/>
        <v>SL_2030_107_42</v>
      </c>
      <c r="B321" s="175" t="str">
        <f t="shared" si="8"/>
        <v>SL</v>
      </c>
      <c r="C321">
        <v>3</v>
      </c>
      <c r="D321">
        <v>2030</v>
      </c>
      <c r="E321">
        <v>49035</v>
      </c>
      <c r="F321" t="s">
        <v>234</v>
      </c>
      <c r="G321">
        <v>42</v>
      </c>
      <c r="H321" t="s">
        <v>253</v>
      </c>
      <c r="I321">
        <v>107</v>
      </c>
      <c r="J321" t="s">
        <v>180</v>
      </c>
      <c r="K321">
        <v>1.7472000000000001E-2</v>
      </c>
      <c r="L321">
        <v>1.7472000000000001E-2</v>
      </c>
      <c r="M321" t="s">
        <v>429</v>
      </c>
      <c r="N321" t="s">
        <v>429</v>
      </c>
      <c r="O321" t="s">
        <v>429</v>
      </c>
      <c r="P321" t="s">
        <v>429</v>
      </c>
      <c r="Q321" t="s">
        <v>429</v>
      </c>
    </row>
    <row r="322" spans="1:17" x14ac:dyDescent="0.35">
      <c r="A322" s="175" t="str">
        <f t="shared" si="9"/>
        <v>SL_2030_110_42</v>
      </c>
      <c r="B322" s="175" t="str">
        <f t="shared" si="8"/>
        <v>SL</v>
      </c>
      <c r="C322">
        <v>3</v>
      </c>
      <c r="D322">
        <v>2030</v>
      </c>
      <c r="E322">
        <v>49035</v>
      </c>
      <c r="F322" t="s">
        <v>234</v>
      </c>
      <c r="G322">
        <v>42</v>
      </c>
      <c r="H322" t="s">
        <v>253</v>
      </c>
      <c r="I322">
        <v>110</v>
      </c>
      <c r="J322" t="s">
        <v>176</v>
      </c>
      <c r="K322">
        <v>1.6463999999999999E-2</v>
      </c>
      <c r="L322">
        <v>1.4586E-2</v>
      </c>
      <c r="M322">
        <v>4.5638999999999999E-2</v>
      </c>
      <c r="N322" t="s">
        <v>429</v>
      </c>
      <c r="O322" t="s">
        <v>429</v>
      </c>
      <c r="P322" t="s">
        <v>429</v>
      </c>
      <c r="Q322" t="s">
        <v>429</v>
      </c>
    </row>
    <row r="323" spans="1:17" x14ac:dyDescent="0.35">
      <c r="A323" s="175" t="str">
        <f t="shared" si="9"/>
        <v>SL_2030_116_42</v>
      </c>
      <c r="B323" s="175" t="str">
        <f t="shared" si="8"/>
        <v>SL</v>
      </c>
      <c r="C323">
        <v>3</v>
      </c>
      <c r="D323">
        <v>2030</v>
      </c>
      <c r="E323">
        <v>49035</v>
      </c>
      <c r="F323" t="s">
        <v>234</v>
      </c>
      <c r="G323">
        <v>42</v>
      </c>
      <c r="H323" t="s">
        <v>253</v>
      </c>
      <c r="I323">
        <v>116</v>
      </c>
      <c r="J323" t="s">
        <v>181</v>
      </c>
      <c r="K323">
        <v>1.1010000000000001E-2</v>
      </c>
      <c r="L323">
        <v>1.1010000000000001E-2</v>
      </c>
      <c r="M323" t="s">
        <v>429</v>
      </c>
      <c r="N323" t="s">
        <v>429</v>
      </c>
      <c r="O323" t="s">
        <v>429</v>
      </c>
      <c r="P323" t="s">
        <v>429</v>
      </c>
      <c r="Q323" t="s">
        <v>429</v>
      </c>
    </row>
    <row r="324" spans="1:17" x14ac:dyDescent="0.35">
      <c r="A324" s="175" t="str">
        <f t="shared" si="9"/>
        <v>SL_2030_117_42</v>
      </c>
      <c r="B324" s="175" t="str">
        <f t="shared" si="8"/>
        <v>SL</v>
      </c>
      <c r="C324">
        <v>3</v>
      </c>
      <c r="D324">
        <v>2030</v>
      </c>
      <c r="E324">
        <v>49035</v>
      </c>
      <c r="F324" t="s">
        <v>234</v>
      </c>
      <c r="G324">
        <v>42</v>
      </c>
      <c r="H324" t="s">
        <v>253</v>
      </c>
      <c r="I324">
        <v>117</v>
      </c>
      <c r="J324" t="s">
        <v>182</v>
      </c>
      <c r="K324">
        <v>2.6210000000000001E-3</v>
      </c>
      <c r="L324">
        <v>2.6210000000000001E-3</v>
      </c>
      <c r="M324" t="s">
        <v>429</v>
      </c>
      <c r="N324" t="s">
        <v>429</v>
      </c>
      <c r="O324" t="s">
        <v>429</v>
      </c>
      <c r="P324" t="s">
        <v>429</v>
      </c>
      <c r="Q324" t="s">
        <v>429</v>
      </c>
    </row>
    <row r="325" spans="1:17" x14ac:dyDescent="0.35">
      <c r="A325" s="175" t="str">
        <f t="shared" si="9"/>
        <v>SL_2030_2_43</v>
      </c>
      <c r="B325" s="175" t="str">
        <f t="shared" ref="B325:B388" si="10">VLOOKUP(E325,County_ID,2,FALSE)</f>
        <v>SL</v>
      </c>
      <c r="C325">
        <v>3</v>
      </c>
      <c r="D325">
        <v>2030</v>
      </c>
      <c r="E325">
        <v>49035</v>
      </c>
      <c r="F325" t="s">
        <v>234</v>
      </c>
      <c r="G325">
        <v>43</v>
      </c>
      <c r="H325" t="s">
        <v>254</v>
      </c>
      <c r="I325">
        <v>2</v>
      </c>
      <c r="J325" t="s">
        <v>173</v>
      </c>
      <c r="K325">
        <v>1.460016</v>
      </c>
      <c r="L325">
        <v>1.3936459999999999</v>
      </c>
      <c r="M325">
        <v>0.98773699999999998</v>
      </c>
      <c r="N325" t="s">
        <v>429</v>
      </c>
      <c r="O325" t="s">
        <v>429</v>
      </c>
      <c r="P325" t="s">
        <v>429</v>
      </c>
      <c r="Q325" t="s">
        <v>429</v>
      </c>
    </row>
    <row r="326" spans="1:17" x14ac:dyDescent="0.35">
      <c r="A326" s="175" t="str">
        <f t="shared" ref="A326:A389" si="11">B326&amp;"_"&amp;D326&amp;"_"&amp;I326&amp;"_"&amp;G326</f>
        <v>SL_2030_3_43</v>
      </c>
      <c r="B326" s="175" t="str">
        <f t="shared" si="10"/>
        <v>SL</v>
      </c>
      <c r="C326">
        <v>3</v>
      </c>
      <c r="D326">
        <v>2030</v>
      </c>
      <c r="E326">
        <v>49035</v>
      </c>
      <c r="F326" t="s">
        <v>234</v>
      </c>
      <c r="G326">
        <v>43</v>
      </c>
      <c r="H326" t="s">
        <v>254</v>
      </c>
      <c r="I326">
        <v>3</v>
      </c>
      <c r="J326" t="s">
        <v>174</v>
      </c>
      <c r="K326">
        <v>1.9240409999999999</v>
      </c>
      <c r="L326">
        <v>1.861928</v>
      </c>
      <c r="M326">
        <v>0.92437599999999998</v>
      </c>
      <c r="N326" t="s">
        <v>429</v>
      </c>
      <c r="O326" t="s">
        <v>429</v>
      </c>
      <c r="P326" t="s">
        <v>429</v>
      </c>
      <c r="Q326" t="s">
        <v>429</v>
      </c>
    </row>
    <row r="327" spans="1:17" x14ac:dyDescent="0.35">
      <c r="A327" s="175" t="str">
        <f t="shared" si="11"/>
        <v>SL_2030_87_43</v>
      </c>
      <c r="B327" s="175" t="str">
        <f t="shared" si="10"/>
        <v>SL</v>
      </c>
      <c r="C327">
        <v>3</v>
      </c>
      <c r="D327">
        <v>2030</v>
      </c>
      <c r="E327">
        <v>49035</v>
      </c>
      <c r="F327" t="s">
        <v>234</v>
      </c>
      <c r="G327">
        <v>43</v>
      </c>
      <c r="H327" t="s">
        <v>254</v>
      </c>
      <c r="I327">
        <v>87</v>
      </c>
      <c r="J327" t="s">
        <v>175</v>
      </c>
      <c r="K327">
        <v>0.17194200000000001</v>
      </c>
      <c r="L327">
        <v>8.5791000000000006E-2</v>
      </c>
      <c r="M327">
        <v>0.69597299999999995</v>
      </c>
      <c r="N327">
        <v>8.7699999999999996E-4</v>
      </c>
      <c r="O327">
        <v>1.8979999999999999E-3</v>
      </c>
      <c r="P327" t="s">
        <v>429</v>
      </c>
      <c r="Q327">
        <v>1.999212</v>
      </c>
    </row>
    <row r="328" spans="1:17" x14ac:dyDescent="0.35">
      <c r="A328" s="175" t="str">
        <f t="shared" si="11"/>
        <v>SL_2030_90_43</v>
      </c>
      <c r="B328" s="175" t="str">
        <f t="shared" si="10"/>
        <v>SL</v>
      </c>
      <c r="C328">
        <v>3</v>
      </c>
      <c r="D328">
        <v>2030</v>
      </c>
      <c r="E328">
        <v>49035</v>
      </c>
      <c r="F328" t="s">
        <v>234</v>
      </c>
      <c r="G328">
        <v>43</v>
      </c>
      <c r="H328" t="s">
        <v>254</v>
      </c>
      <c r="I328">
        <v>90</v>
      </c>
      <c r="J328" t="s">
        <v>178</v>
      </c>
      <c r="K328">
        <v>1172.741943</v>
      </c>
      <c r="L328">
        <v>1166.654053</v>
      </c>
      <c r="M328">
        <v>90.603058000000004</v>
      </c>
      <c r="N328" t="s">
        <v>429</v>
      </c>
      <c r="O328" t="s">
        <v>429</v>
      </c>
      <c r="P328" t="s">
        <v>429</v>
      </c>
      <c r="Q328" t="s">
        <v>429</v>
      </c>
    </row>
    <row r="329" spans="1:17" x14ac:dyDescent="0.35">
      <c r="A329" s="175" t="str">
        <f t="shared" si="11"/>
        <v>SL_2030_100_43</v>
      </c>
      <c r="B329" s="175" t="str">
        <f t="shared" si="10"/>
        <v>SL</v>
      </c>
      <c r="C329">
        <v>3</v>
      </c>
      <c r="D329">
        <v>2030</v>
      </c>
      <c r="E329">
        <v>49035</v>
      </c>
      <c r="F329" t="s">
        <v>234</v>
      </c>
      <c r="G329">
        <v>43</v>
      </c>
      <c r="H329" t="s">
        <v>254</v>
      </c>
      <c r="I329">
        <v>100</v>
      </c>
      <c r="J329" t="s">
        <v>177</v>
      </c>
      <c r="K329">
        <v>3.4784000000000002E-2</v>
      </c>
      <c r="L329">
        <v>3.4417000000000003E-2</v>
      </c>
      <c r="M329">
        <v>5.4619999999999998E-3</v>
      </c>
      <c r="N329" t="s">
        <v>429</v>
      </c>
      <c r="O329" t="s">
        <v>429</v>
      </c>
      <c r="P329" t="s">
        <v>429</v>
      </c>
      <c r="Q329" t="s">
        <v>429</v>
      </c>
    </row>
    <row r="330" spans="1:17" x14ac:dyDescent="0.35">
      <c r="A330" s="175" t="str">
        <f t="shared" si="11"/>
        <v>SL_2030_106_43</v>
      </c>
      <c r="B330" s="175" t="str">
        <f t="shared" si="10"/>
        <v>SL</v>
      </c>
      <c r="C330">
        <v>3</v>
      </c>
      <c r="D330">
        <v>2030</v>
      </c>
      <c r="E330">
        <v>49035</v>
      </c>
      <c r="F330" t="s">
        <v>234</v>
      </c>
      <c r="G330">
        <v>43</v>
      </c>
      <c r="H330" t="s">
        <v>254</v>
      </c>
      <c r="I330">
        <v>106</v>
      </c>
      <c r="J330" t="s">
        <v>179</v>
      </c>
      <c r="K330">
        <v>8.6733000000000005E-2</v>
      </c>
      <c r="L330">
        <v>8.6733000000000005E-2</v>
      </c>
      <c r="M330" t="s">
        <v>429</v>
      </c>
      <c r="N330" t="s">
        <v>429</v>
      </c>
      <c r="O330" t="s">
        <v>429</v>
      </c>
      <c r="P330" t="s">
        <v>429</v>
      </c>
      <c r="Q330" t="s">
        <v>429</v>
      </c>
    </row>
    <row r="331" spans="1:17" x14ac:dyDescent="0.35">
      <c r="A331" s="175" t="str">
        <f t="shared" si="11"/>
        <v>SL_2030_107_43</v>
      </c>
      <c r="B331" s="175" t="str">
        <f t="shared" si="10"/>
        <v>SL</v>
      </c>
      <c r="C331">
        <v>3</v>
      </c>
      <c r="D331">
        <v>2030</v>
      </c>
      <c r="E331">
        <v>49035</v>
      </c>
      <c r="F331" t="s">
        <v>234</v>
      </c>
      <c r="G331">
        <v>43</v>
      </c>
      <c r="H331" t="s">
        <v>254</v>
      </c>
      <c r="I331">
        <v>107</v>
      </c>
      <c r="J331" t="s">
        <v>180</v>
      </c>
      <c r="K331">
        <v>1.6830999999999999E-2</v>
      </c>
      <c r="L331">
        <v>1.6830999999999999E-2</v>
      </c>
      <c r="M331" t="s">
        <v>429</v>
      </c>
      <c r="N331" t="s">
        <v>429</v>
      </c>
      <c r="O331" t="s">
        <v>429</v>
      </c>
      <c r="P331" t="s">
        <v>429</v>
      </c>
      <c r="Q331" t="s">
        <v>429</v>
      </c>
    </row>
    <row r="332" spans="1:17" x14ac:dyDescent="0.35">
      <c r="A332" s="175" t="str">
        <f t="shared" si="11"/>
        <v>SL_2030_110_43</v>
      </c>
      <c r="B332" s="175" t="str">
        <f t="shared" si="10"/>
        <v>SL</v>
      </c>
      <c r="C332">
        <v>3</v>
      </c>
      <c r="D332">
        <v>2030</v>
      </c>
      <c r="E332">
        <v>49035</v>
      </c>
      <c r="F332" t="s">
        <v>234</v>
      </c>
      <c r="G332">
        <v>43</v>
      </c>
      <c r="H332" t="s">
        <v>254</v>
      </c>
      <c r="I332">
        <v>110</v>
      </c>
      <c r="J332" t="s">
        <v>176</v>
      </c>
      <c r="K332">
        <v>3.1981999999999997E-2</v>
      </c>
      <c r="L332">
        <v>3.1653000000000001E-2</v>
      </c>
      <c r="M332">
        <v>4.8919999999999996E-3</v>
      </c>
      <c r="N332" t="s">
        <v>429</v>
      </c>
      <c r="O332" t="s">
        <v>429</v>
      </c>
      <c r="P332" t="s">
        <v>429</v>
      </c>
      <c r="Q332" t="s">
        <v>429</v>
      </c>
    </row>
    <row r="333" spans="1:17" x14ac:dyDescent="0.35">
      <c r="A333" s="175" t="str">
        <f t="shared" si="11"/>
        <v>SL_2030_116_43</v>
      </c>
      <c r="B333" s="175" t="str">
        <f t="shared" si="10"/>
        <v>SL</v>
      </c>
      <c r="C333">
        <v>3</v>
      </c>
      <c r="D333">
        <v>2030</v>
      </c>
      <c r="E333">
        <v>49035</v>
      </c>
      <c r="F333" t="s">
        <v>234</v>
      </c>
      <c r="G333">
        <v>43</v>
      </c>
      <c r="H333" t="s">
        <v>254</v>
      </c>
      <c r="I333">
        <v>116</v>
      </c>
      <c r="J333" t="s">
        <v>181</v>
      </c>
      <c r="K333">
        <v>1.0841999999999999E-2</v>
      </c>
      <c r="L333">
        <v>1.0841999999999999E-2</v>
      </c>
      <c r="M333" t="s">
        <v>429</v>
      </c>
      <c r="N333" t="s">
        <v>429</v>
      </c>
      <c r="O333" t="s">
        <v>429</v>
      </c>
      <c r="P333" t="s">
        <v>429</v>
      </c>
      <c r="Q333" t="s">
        <v>429</v>
      </c>
    </row>
    <row r="334" spans="1:17" x14ac:dyDescent="0.35">
      <c r="A334" s="175" t="str">
        <f t="shared" si="11"/>
        <v>SL_2030_117_43</v>
      </c>
      <c r="B334" s="175" t="str">
        <f t="shared" si="10"/>
        <v>SL</v>
      </c>
      <c r="C334">
        <v>3</v>
      </c>
      <c r="D334">
        <v>2030</v>
      </c>
      <c r="E334">
        <v>49035</v>
      </c>
      <c r="F334" t="s">
        <v>234</v>
      </c>
      <c r="G334">
        <v>43</v>
      </c>
      <c r="H334" t="s">
        <v>254</v>
      </c>
      <c r="I334">
        <v>117</v>
      </c>
      <c r="J334" t="s">
        <v>182</v>
      </c>
      <c r="K334">
        <v>2.5240000000000002E-3</v>
      </c>
      <c r="L334">
        <v>2.5240000000000002E-3</v>
      </c>
      <c r="M334" t="s">
        <v>429</v>
      </c>
      <c r="N334" t="s">
        <v>429</v>
      </c>
      <c r="O334" t="s">
        <v>429</v>
      </c>
      <c r="P334" t="s">
        <v>429</v>
      </c>
      <c r="Q334" t="s">
        <v>429</v>
      </c>
    </row>
    <row r="335" spans="1:17" x14ac:dyDescent="0.35">
      <c r="A335" s="175" t="str">
        <f t="shared" si="11"/>
        <v>SL_2030_2_51</v>
      </c>
      <c r="B335" s="175" t="str">
        <f t="shared" si="10"/>
        <v>SL</v>
      </c>
      <c r="C335">
        <v>3</v>
      </c>
      <c r="D335">
        <v>2030</v>
      </c>
      <c r="E335">
        <v>49035</v>
      </c>
      <c r="F335" t="s">
        <v>234</v>
      </c>
      <c r="G335">
        <v>51</v>
      </c>
      <c r="H335" t="s">
        <v>255</v>
      </c>
      <c r="I335">
        <v>2</v>
      </c>
      <c r="J335" t="s">
        <v>173</v>
      </c>
      <c r="K335">
        <v>8.3881099999999993</v>
      </c>
      <c r="L335">
        <v>8.2777080000000005</v>
      </c>
      <c r="M335">
        <v>3.6732840000000002</v>
      </c>
      <c r="N335" t="s">
        <v>429</v>
      </c>
      <c r="O335" t="s">
        <v>429</v>
      </c>
      <c r="P335" t="s">
        <v>429</v>
      </c>
      <c r="Q335" t="s">
        <v>429</v>
      </c>
    </row>
    <row r="336" spans="1:17" x14ac:dyDescent="0.35">
      <c r="A336" s="175" t="str">
        <f t="shared" si="11"/>
        <v>SL_2030_3_51</v>
      </c>
      <c r="B336" s="175" t="str">
        <f t="shared" si="10"/>
        <v>SL</v>
      </c>
      <c r="C336">
        <v>3</v>
      </c>
      <c r="D336">
        <v>2030</v>
      </c>
      <c r="E336">
        <v>49035</v>
      </c>
      <c r="F336" t="s">
        <v>234</v>
      </c>
      <c r="G336">
        <v>51</v>
      </c>
      <c r="H336" t="s">
        <v>255</v>
      </c>
      <c r="I336">
        <v>3</v>
      </c>
      <c r="J336" t="s">
        <v>174</v>
      </c>
      <c r="K336">
        <v>3.7519499999999999</v>
      </c>
      <c r="L336">
        <v>3.6958790000000001</v>
      </c>
      <c r="M336">
        <v>1.8655790000000001</v>
      </c>
      <c r="N336" t="s">
        <v>429</v>
      </c>
      <c r="O336" t="s">
        <v>429</v>
      </c>
      <c r="P336" t="s">
        <v>429</v>
      </c>
      <c r="Q336" t="s">
        <v>429</v>
      </c>
    </row>
    <row r="337" spans="1:17" x14ac:dyDescent="0.35">
      <c r="A337" s="175" t="str">
        <f t="shared" si="11"/>
        <v>SL_2030_87_51</v>
      </c>
      <c r="B337" s="175" t="str">
        <f t="shared" si="10"/>
        <v>SL</v>
      </c>
      <c r="C337">
        <v>3</v>
      </c>
      <c r="D337">
        <v>2030</v>
      </c>
      <c r="E337">
        <v>49035</v>
      </c>
      <c r="F337" t="s">
        <v>234</v>
      </c>
      <c r="G337">
        <v>51</v>
      </c>
      <c r="H337" t="s">
        <v>255</v>
      </c>
      <c r="I337">
        <v>87</v>
      </c>
      <c r="J337" t="s">
        <v>175</v>
      </c>
      <c r="K337">
        <v>0.330872</v>
      </c>
      <c r="L337">
        <v>0.27127600000000002</v>
      </c>
      <c r="M337">
        <v>0.69821299999999997</v>
      </c>
      <c r="N337">
        <v>1.01E-4</v>
      </c>
      <c r="O337">
        <v>2.1000000000000001E-4</v>
      </c>
      <c r="P337" t="s">
        <v>429</v>
      </c>
      <c r="Q337">
        <v>1.921851</v>
      </c>
    </row>
    <row r="338" spans="1:17" x14ac:dyDescent="0.35">
      <c r="A338" s="175" t="str">
        <f t="shared" si="11"/>
        <v>SL_2030_90_51</v>
      </c>
      <c r="B338" s="175" t="str">
        <f t="shared" si="10"/>
        <v>SL</v>
      </c>
      <c r="C338">
        <v>3</v>
      </c>
      <c r="D338">
        <v>2030</v>
      </c>
      <c r="E338">
        <v>49035</v>
      </c>
      <c r="F338" t="s">
        <v>234</v>
      </c>
      <c r="G338">
        <v>51</v>
      </c>
      <c r="H338" t="s">
        <v>255</v>
      </c>
      <c r="I338">
        <v>90</v>
      </c>
      <c r="J338" t="s">
        <v>178</v>
      </c>
      <c r="K338">
        <v>1613.513428</v>
      </c>
      <c r="L338">
        <v>1607.7807620000001</v>
      </c>
      <c r="M338">
        <v>190.731934</v>
      </c>
      <c r="N338" t="s">
        <v>429</v>
      </c>
      <c r="O338" t="s">
        <v>429</v>
      </c>
      <c r="P338" t="s">
        <v>429</v>
      </c>
      <c r="Q338" t="s">
        <v>429</v>
      </c>
    </row>
    <row r="339" spans="1:17" x14ac:dyDescent="0.35">
      <c r="A339" s="175" t="str">
        <f t="shared" si="11"/>
        <v>SL_2030_100_51</v>
      </c>
      <c r="B339" s="175" t="str">
        <f t="shared" si="10"/>
        <v>SL</v>
      </c>
      <c r="C339">
        <v>3</v>
      </c>
      <c r="D339">
        <v>2030</v>
      </c>
      <c r="E339">
        <v>49035</v>
      </c>
      <c r="F339" t="s">
        <v>234</v>
      </c>
      <c r="G339">
        <v>51</v>
      </c>
      <c r="H339" t="s">
        <v>255</v>
      </c>
      <c r="I339">
        <v>100</v>
      </c>
      <c r="J339" t="s">
        <v>177</v>
      </c>
      <c r="K339">
        <v>3.2951000000000001E-2</v>
      </c>
      <c r="L339">
        <v>3.2807000000000003E-2</v>
      </c>
      <c r="M339">
        <v>4.7990000000000003E-3</v>
      </c>
      <c r="N339" t="s">
        <v>429</v>
      </c>
      <c r="O339" t="s">
        <v>429</v>
      </c>
      <c r="P339" t="s">
        <v>429</v>
      </c>
      <c r="Q339" t="s">
        <v>429</v>
      </c>
    </row>
    <row r="340" spans="1:17" x14ac:dyDescent="0.35">
      <c r="A340" s="175" t="str">
        <f t="shared" si="11"/>
        <v>SL_2030_106_51</v>
      </c>
      <c r="B340" s="175" t="str">
        <f t="shared" si="10"/>
        <v>SL</v>
      </c>
      <c r="C340">
        <v>3</v>
      </c>
      <c r="D340">
        <v>2030</v>
      </c>
      <c r="E340">
        <v>49035</v>
      </c>
      <c r="F340" t="s">
        <v>234</v>
      </c>
      <c r="G340">
        <v>51</v>
      </c>
      <c r="H340" t="s">
        <v>255</v>
      </c>
      <c r="I340">
        <v>106</v>
      </c>
      <c r="J340" t="s">
        <v>179</v>
      </c>
      <c r="K340">
        <v>0.143568</v>
      </c>
      <c r="L340">
        <v>0.143568</v>
      </c>
      <c r="M340" t="s">
        <v>429</v>
      </c>
      <c r="N340" t="s">
        <v>429</v>
      </c>
      <c r="O340" t="s">
        <v>429</v>
      </c>
      <c r="P340" t="s">
        <v>429</v>
      </c>
      <c r="Q340" t="s">
        <v>429</v>
      </c>
    </row>
    <row r="341" spans="1:17" x14ac:dyDescent="0.35">
      <c r="A341" s="175" t="str">
        <f t="shared" si="11"/>
        <v>SL_2030_107_51</v>
      </c>
      <c r="B341" s="175" t="str">
        <f t="shared" si="10"/>
        <v>SL</v>
      </c>
      <c r="C341">
        <v>3</v>
      </c>
      <c r="D341">
        <v>2030</v>
      </c>
      <c r="E341">
        <v>49035</v>
      </c>
      <c r="F341" t="s">
        <v>234</v>
      </c>
      <c r="G341">
        <v>51</v>
      </c>
      <c r="H341" t="s">
        <v>255</v>
      </c>
      <c r="I341">
        <v>107</v>
      </c>
      <c r="J341" t="s">
        <v>180</v>
      </c>
      <c r="K341">
        <v>2.7914000000000001E-2</v>
      </c>
      <c r="L341">
        <v>2.7914000000000001E-2</v>
      </c>
      <c r="M341" t="s">
        <v>429</v>
      </c>
      <c r="N341" t="s">
        <v>429</v>
      </c>
      <c r="O341" t="s">
        <v>429</v>
      </c>
      <c r="P341" t="s">
        <v>429</v>
      </c>
      <c r="Q341" t="s">
        <v>429</v>
      </c>
    </row>
    <row r="342" spans="1:17" x14ac:dyDescent="0.35">
      <c r="A342" s="175" t="str">
        <f t="shared" si="11"/>
        <v>SL_2030_110_51</v>
      </c>
      <c r="B342" s="175" t="str">
        <f t="shared" si="10"/>
        <v>SL</v>
      </c>
      <c r="C342">
        <v>3</v>
      </c>
      <c r="D342">
        <v>2030</v>
      </c>
      <c r="E342">
        <v>49035</v>
      </c>
      <c r="F342" t="s">
        <v>234</v>
      </c>
      <c r="G342">
        <v>51</v>
      </c>
      <c r="H342" t="s">
        <v>255</v>
      </c>
      <c r="I342">
        <v>110</v>
      </c>
      <c r="J342" t="s">
        <v>176</v>
      </c>
      <c r="K342">
        <v>3.0241000000000001E-2</v>
      </c>
      <c r="L342">
        <v>3.0110000000000001E-2</v>
      </c>
      <c r="M342">
        <v>4.372E-3</v>
      </c>
      <c r="N342" t="s">
        <v>429</v>
      </c>
      <c r="O342" t="s">
        <v>429</v>
      </c>
      <c r="P342" t="s">
        <v>429</v>
      </c>
      <c r="Q342" t="s">
        <v>429</v>
      </c>
    </row>
    <row r="343" spans="1:17" x14ac:dyDescent="0.35">
      <c r="A343" s="175" t="str">
        <f t="shared" si="11"/>
        <v>SL_2030_116_51</v>
      </c>
      <c r="B343" s="175" t="str">
        <f t="shared" si="10"/>
        <v>SL</v>
      </c>
      <c r="C343">
        <v>3</v>
      </c>
      <c r="D343">
        <v>2030</v>
      </c>
      <c r="E343">
        <v>49035</v>
      </c>
      <c r="F343" t="s">
        <v>234</v>
      </c>
      <c r="G343">
        <v>51</v>
      </c>
      <c r="H343" t="s">
        <v>255</v>
      </c>
      <c r="I343">
        <v>116</v>
      </c>
      <c r="J343" t="s">
        <v>181</v>
      </c>
      <c r="K343">
        <v>1.7946E-2</v>
      </c>
      <c r="L343">
        <v>1.7946E-2</v>
      </c>
      <c r="M343" t="s">
        <v>429</v>
      </c>
      <c r="N343" t="s">
        <v>429</v>
      </c>
      <c r="O343" t="s">
        <v>429</v>
      </c>
      <c r="P343" t="s">
        <v>429</v>
      </c>
      <c r="Q343" t="s">
        <v>429</v>
      </c>
    </row>
    <row r="344" spans="1:17" x14ac:dyDescent="0.35">
      <c r="A344" s="175" t="str">
        <f t="shared" si="11"/>
        <v>SL_2030_117_51</v>
      </c>
      <c r="B344" s="175" t="str">
        <f t="shared" si="10"/>
        <v>SL</v>
      </c>
      <c r="C344">
        <v>3</v>
      </c>
      <c r="D344">
        <v>2030</v>
      </c>
      <c r="E344">
        <v>49035</v>
      </c>
      <c r="F344" t="s">
        <v>234</v>
      </c>
      <c r="G344">
        <v>51</v>
      </c>
      <c r="H344" t="s">
        <v>255</v>
      </c>
      <c r="I344">
        <v>117</v>
      </c>
      <c r="J344" t="s">
        <v>182</v>
      </c>
      <c r="K344">
        <v>4.1869999999999997E-3</v>
      </c>
      <c r="L344">
        <v>4.1869999999999997E-3</v>
      </c>
      <c r="M344" t="s">
        <v>429</v>
      </c>
      <c r="N344" t="s">
        <v>429</v>
      </c>
      <c r="O344" t="s">
        <v>429</v>
      </c>
      <c r="P344" t="s">
        <v>429</v>
      </c>
      <c r="Q344" t="s">
        <v>429</v>
      </c>
    </row>
    <row r="345" spans="1:17" x14ac:dyDescent="0.35">
      <c r="A345" s="175" t="str">
        <f t="shared" si="11"/>
        <v>SL_2030_2_52</v>
      </c>
      <c r="B345" s="175" t="str">
        <f t="shared" si="10"/>
        <v>SL</v>
      </c>
      <c r="C345">
        <v>3</v>
      </c>
      <c r="D345">
        <v>2030</v>
      </c>
      <c r="E345">
        <v>49035</v>
      </c>
      <c r="F345" t="s">
        <v>234</v>
      </c>
      <c r="G345">
        <v>52</v>
      </c>
      <c r="H345" t="s">
        <v>256</v>
      </c>
      <c r="I345">
        <v>2</v>
      </c>
      <c r="J345" t="s">
        <v>173</v>
      </c>
      <c r="K345">
        <v>2.9355760000000002</v>
      </c>
      <c r="L345">
        <v>2.3505660000000002</v>
      </c>
      <c r="M345">
        <v>1.147885</v>
      </c>
      <c r="N345" t="s">
        <v>429</v>
      </c>
      <c r="O345" t="s">
        <v>429</v>
      </c>
      <c r="P345" t="s">
        <v>429</v>
      </c>
      <c r="Q345" t="s">
        <v>429</v>
      </c>
    </row>
    <row r="346" spans="1:17" x14ac:dyDescent="0.35">
      <c r="A346" s="175" t="str">
        <f t="shared" si="11"/>
        <v>SL_2030_3_52</v>
      </c>
      <c r="B346" s="175" t="str">
        <f t="shared" si="10"/>
        <v>SL</v>
      </c>
      <c r="C346">
        <v>3</v>
      </c>
      <c r="D346">
        <v>2030</v>
      </c>
      <c r="E346">
        <v>49035</v>
      </c>
      <c r="F346" t="s">
        <v>234</v>
      </c>
      <c r="G346">
        <v>52</v>
      </c>
      <c r="H346" t="s">
        <v>256</v>
      </c>
      <c r="I346">
        <v>3</v>
      </c>
      <c r="J346" t="s">
        <v>174</v>
      </c>
      <c r="K346">
        <v>1.399484</v>
      </c>
      <c r="L346">
        <v>1.234118</v>
      </c>
      <c r="M346">
        <v>0.32447500000000001</v>
      </c>
      <c r="N346" t="s">
        <v>429</v>
      </c>
      <c r="O346" t="s">
        <v>429</v>
      </c>
      <c r="P346" t="s">
        <v>429</v>
      </c>
      <c r="Q346" t="s">
        <v>429</v>
      </c>
    </row>
    <row r="347" spans="1:17" x14ac:dyDescent="0.35">
      <c r="A347" s="175" t="str">
        <f t="shared" si="11"/>
        <v>SL_2030_87_52</v>
      </c>
      <c r="B347" s="175" t="str">
        <f t="shared" si="10"/>
        <v>SL</v>
      </c>
      <c r="C347">
        <v>3</v>
      </c>
      <c r="D347">
        <v>2030</v>
      </c>
      <c r="E347">
        <v>49035</v>
      </c>
      <c r="F347" t="s">
        <v>234</v>
      </c>
      <c r="G347">
        <v>52</v>
      </c>
      <c r="H347" t="s">
        <v>256</v>
      </c>
      <c r="I347">
        <v>87</v>
      </c>
      <c r="J347" t="s">
        <v>175</v>
      </c>
      <c r="K347">
        <v>0.39937600000000001</v>
      </c>
      <c r="L347">
        <v>5.9086E-2</v>
      </c>
      <c r="M347">
        <v>0.53950299999999995</v>
      </c>
      <c r="N347">
        <v>1.9254E-2</v>
      </c>
      <c r="O347">
        <v>2.7417E-2</v>
      </c>
      <c r="P347" t="s">
        <v>429</v>
      </c>
      <c r="Q347">
        <v>1.57491</v>
      </c>
    </row>
    <row r="348" spans="1:17" x14ac:dyDescent="0.35">
      <c r="A348" s="175" t="str">
        <f t="shared" si="11"/>
        <v>SL_2030_90_52</v>
      </c>
      <c r="B348" s="175" t="str">
        <f t="shared" si="10"/>
        <v>SL</v>
      </c>
      <c r="C348">
        <v>3</v>
      </c>
      <c r="D348">
        <v>2030</v>
      </c>
      <c r="E348">
        <v>49035</v>
      </c>
      <c r="F348" t="s">
        <v>234</v>
      </c>
      <c r="G348">
        <v>52</v>
      </c>
      <c r="H348" t="s">
        <v>256</v>
      </c>
      <c r="I348">
        <v>90</v>
      </c>
      <c r="J348" t="s">
        <v>178</v>
      </c>
      <c r="K348">
        <v>954.45056199999999</v>
      </c>
      <c r="L348">
        <v>938.83538799999997</v>
      </c>
      <c r="M348">
        <v>30.639462999999999</v>
      </c>
      <c r="N348" t="s">
        <v>429</v>
      </c>
      <c r="O348" t="s">
        <v>429</v>
      </c>
      <c r="P348" t="s">
        <v>429</v>
      </c>
      <c r="Q348" t="s">
        <v>429</v>
      </c>
    </row>
    <row r="349" spans="1:17" x14ac:dyDescent="0.35">
      <c r="A349" s="175" t="str">
        <f t="shared" si="11"/>
        <v>SL_2030_100_52</v>
      </c>
      <c r="B349" s="175" t="str">
        <f t="shared" si="10"/>
        <v>SL</v>
      </c>
      <c r="C349">
        <v>3</v>
      </c>
      <c r="D349">
        <v>2030</v>
      </c>
      <c r="E349">
        <v>49035</v>
      </c>
      <c r="F349" t="s">
        <v>234</v>
      </c>
      <c r="G349">
        <v>52</v>
      </c>
      <c r="H349" t="s">
        <v>256</v>
      </c>
      <c r="I349">
        <v>100</v>
      </c>
      <c r="J349" t="s">
        <v>177</v>
      </c>
      <c r="K349">
        <v>2.2296E-2</v>
      </c>
      <c r="L349">
        <v>1.2572E-2</v>
      </c>
      <c r="M349">
        <v>1.908E-2</v>
      </c>
      <c r="N349" t="s">
        <v>429</v>
      </c>
      <c r="O349" t="s">
        <v>429</v>
      </c>
      <c r="P349" t="s">
        <v>429</v>
      </c>
      <c r="Q349" t="s">
        <v>429</v>
      </c>
    </row>
    <row r="350" spans="1:17" x14ac:dyDescent="0.35">
      <c r="A350" s="175" t="str">
        <f t="shared" si="11"/>
        <v>SL_2030_106_52</v>
      </c>
      <c r="B350" s="175" t="str">
        <f t="shared" si="10"/>
        <v>SL</v>
      </c>
      <c r="C350">
        <v>3</v>
      </c>
      <c r="D350">
        <v>2030</v>
      </c>
      <c r="E350">
        <v>49035</v>
      </c>
      <c r="F350" t="s">
        <v>234</v>
      </c>
      <c r="G350">
        <v>52</v>
      </c>
      <c r="H350" t="s">
        <v>256</v>
      </c>
      <c r="I350">
        <v>106</v>
      </c>
      <c r="J350" t="s">
        <v>179</v>
      </c>
      <c r="K350">
        <v>9.1034000000000004E-2</v>
      </c>
      <c r="L350">
        <v>9.1034000000000004E-2</v>
      </c>
      <c r="M350" t="s">
        <v>429</v>
      </c>
      <c r="N350" t="s">
        <v>429</v>
      </c>
      <c r="O350" t="s">
        <v>429</v>
      </c>
      <c r="P350" t="s">
        <v>429</v>
      </c>
      <c r="Q350" t="s">
        <v>429</v>
      </c>
    </row>
    <row r="351" spans="1:17" x14ac:dyDescent="0.35">
      <c r="A351" s="175" t="str">
        <f t="shared" si="11"/>
        <v>SL_2030_107_52</v>
      </c>
      <c r="B351" s="175" t="str">
        <f t="shared" si="10"/>
        <v>SL</v>
      </c>
      <c r="C351">
        <v>3</v>
      </c>
      <c r="D351">
        <v>2030</v>
      </c>
      <c r="E351">
        <v>49035</v>
      </c>
      <c r="F351" t="s">
        <v>234</v>
      </c>
      <c r="G351">
        <v>52</v>
      </c>
      <c r="H351" t="s">
        <v>256</v>
      </c>
      <c r="I351">
        <v>107</v>
      </c>
      <c r="J351" t="s">
        <v>180</v>
      </c>
      <c r="K351">
        <v>1.7297E-2</v>
      </c>
      <c r="L351">
        <v>1.7297E-2</v>
      </c>
      <c r="M351" t="s">
        <v>429</v>
      </c>
      <c r="N351" t="s">
        <v>429</v>
      </c>
      <c r="O351" t="s">
        <v>429</v>
      </c>
      <c r="P351" t="s">
        <v>429</v>
      </c>
      <c r="Q351" t="s">
        <v>429</v>
      </c>
    </row>
    <row r="352" spans="1:17" x14ac:dyDescent="0.35">
      <c r="A352" s="175" t="str">
        <f t="shared" si="11"/>
        <v>SL_2030_110_52</v>
      </c>
      <c r="B352" s="175" t="str">
        <f t="shared" si="10"/>
        <v>SL</v>
      </c>
      <c r="C352">
        <v>3</v>
      </c>
      <c r="D352">
        <v>2030</v>
      </c>
      <c r="E352">
        <v>49035</v>
      </c>
      <c r="F352" t="s">
        <v>234</v>
      </c>
      <c r="G352">
        <v>52</v>
      </c>
      <c r="H352" t="s">
        <v>256</v>
      </c>
      <c r="I352">
        <v>110</v>
      </c>
      <c r="J352" t="s">
        <v>176</v>
      </c>
      <c r="K352">
        <v>2.0088999999999999E-2</v>
      </c>
      <c r="L352">
        <v>1.1481E-2</v>
      </c>
      <c r="M352">
        <v>1.6889999999999999E-2</v>
      </c>
      <c r="N352" t="s">
        <v>429</v>
      </c>
      <c r="O352" t="s">
        <v>429</v>
      </c>
      <c r="P352" t="s">
        <v>429</v>
      </c>
      <c r="Q352" t="s">
        <v>429</v>
      </c>
    </row>
    <row r="353" spans="1:17" x14ac:dyDescent="0.35">
      <c r="A353" s="175" t="str">
        <f t="shared" si="11"/>
        <v>SL_2030_116_52</v>
      </c>
      <c r="B353" s="175" t="str">
        <f t="shared" si="10"/>
        <v>SL</v>
      </c>
      <c r="C353">
        <v>3</v>
      </c>
      <c r="D353">
        <v>2030</v>
      </c>
      <c r="E353">
        <v>49035</v>
      </c>
      <c r="F353" t="s">
        <v>234</v>
      </c>
      <c r="G353">
        <v>52</v>
      </c>
      <c r="H353" t="s">
        <v>256</v>
      </c>
      <c r="I353">
        <v>116</v>
      </c>
      <c r="J353" t="s">
        <v>181</v>
      </c>
      <c r="K353">
        <v>1.1379E-2</v>
      </c>
      <c r="L353">
        <v>1.1379E-2</v>
      </c>
      <c r="M353" t="s">
        <v>429</v>
      </c>
      <c r="N353" t="s">
        <v>429</v>
      </c>
      <c r="O353" t="s">
        <v>429</v>
      </c>
      <c r="P353" t="s">
        <v>429</v>
      </c>
      <c r="Q353" t="s">
        <v>429</v>
      </c>
    </row>
    <row r="354" spans="1:17" x14ac:dyDescent="0.35">
      <c r="A354" s="175" t="str">
        <f t="shared" si="11"/>
        <v>SL_2030_117_52</v>
      </c>
      <c r="B354" s="175" t="str">
        <f t="shared" si="10"/>
        <v>SL</v>
      </c>
      <c r="C354">
        <v>3</v>
      </c>
      <c r="D354">
        <v>2030</v>
      </c>
      <c r="E354">
        <v>49035</v>
      </c>
      <c r="F354" t="s">
        <v>234</v>
      </c>
      <c r="G354">
        <v>52</v>
      </c>
      <c r="H354" t="s">
        <v>256</v>
      </c>
      <c r="I354">
        <v>117</v>
      </c>
      <c r="J354" t="s">
        <v>182</v>
      </c>
      <c r="K354">
        <v>2.594E-3</v>
      </c>
      <c r="L354">
        <v>2.594E-3</v>
      </c>
      <c r="M354" t="s">
        <v>429</v>
      </c>
      <c r="N354" t="s">
        <v>429</v>
      </c>
      <c r="O354" t="s">
        <v>429</v>
      </c>
      <c r="P354" t="s">
        <v>429</v>
      </c>
      <c r="Q354" t="s">
        <v>429</v>
      </c>
    </row>
    <row r="355" spans="1:17" x14ac:dyDescent="0.35">
      <c r="A355" s="175" t="str">
        <f t="shared" si="11"/>
        <v>SL_2030_2_53</v>
      </c>
      <c r="B355" s="175" t="str">
        <f t="shared" si="10"/>
        <v>SL</v>
      </c>
      <c r="C355">
        <v>3</v>
      </c>
      <c r="D355">
        <v>2030</v>
      </c>
      <c r="E355">
        <v>49035</v>
      </c>
      <c r="F355" t="s">
        <v>234</v>
      </c>
      <c r="G355">
        <v>53</v>
      </c>
      <c r="H355" t="s">
        <v>257</v>
      </c>
      <c r="I355">
        <v>2</v>
      </c>
      <c r="J355" t="s">
        <v>173</v>
      </c>
      <c r="K355">
        <v>2.2848999999999999</v>
      </c>
      <c r="L355">
        <v>2.257806</v>
      </c>
      <c r="M355">
        <v>1.209714</v>
      </c>
      <c r="N355" t="s">
        <v>429</v>
      </c>
      <c r="O355" t="s">
        <v>429</v>
      </c>
      <c r="P355" t="s">
        <v>429</v>
      </c>
      <c r="Q355" t="s">
        <v>429</v>
      </c>
    </row>
    <row r="356" spans="1:17" x14ac:dyDescent="0.35">
      <c r="A356" s="175" t="str">
        <f t="shared" si="11"/>
        <v>SL_2030_3_53</v>
      </c>
      <c r="B356" s="175" t="str">
        <f t="shared" si="10"/>
        <v>SL</v>
      </c>
      <c r="C356">
        <v>3</v>
      </c>
      <c r="D356">
        <v>2030</v>
      </c>
      <c r="E356">
        <v>49035</v>
      </c>
      <c r="F356" t="s">
        <v>234</v>
      </c>
      <c r="G356">
        <v>53</v>
      </c>
      <c r="H356" t="s">
        <v>257</v>
      </c>
      <c r="I356">
        <v>3</v>
      </c>
      <c r="J356" t="s">
        <v>174</v>
      </c>
      <c r="K356">
        <v>1.2733920000000001</v>
      </c>
      <c r="L356">
        <v>1.2661020000000001</v>
      </c>
      <c r="M356">
        <v>0.32549400000000001</v>
      </c>
      <c r="N356" t="s">
        <v>429</v>
      </c>
      <c r="O356" t="s">
        <v>429</v>
      </c>
      <c r="P356" t="s">
        <v>429</v>
      </c>
      <c r="Q356" t="s">
        <v>429</v>
      </c>
    </row>
    <row r="357" spans="1:17" x14ac:dyDescent="0.35">
      <c r="A357" s="175" t="str">
        <f t="shared" si="11"/>
        <v>SL_2030_87_53</v>
      </c>
      <c r="B357" s="175" t="str">
        <f t="shared" si="10"/>
        <v>SL</v>
      </c>
      <c r="C357">
        <v>3</v>
      </c>
      <c r="D357">
        <v>2030</v>
      </c>
      <c r="E357">
        <v>49035</v>
      </c>
      <c r="F357" t="s">
        <v>234</v>
      </c>
      <c r="G357">
        <v>53</v>
      </c>
      <c r="H357" t="s">
        <v>257</v>
      </c>
      <c r="I357">
        <v>87</v>
      </c>
      <c r="J357" t="s">
        <v>175</v>
      </c>
      <c r="K357">
        <v>0.145783</v>
      </c>
      <c r="L357">
        <v>6.9227999999999998E-2</v>
      </c>
      <c r="M357">
        <v>0.54487300000000005</v>
      </c>
      <c r="N357">
        <v>1.8149999999999999E-2</v>
      </c>
      <c r="O357">
        <v>3.9282999999999998E-2</v>
      </c>
      <c r="P357" t="s">
        <v>429</v>
      </c>
      <c r="Q357">
        <v>2.399931</v>
      </c>
    </row>
    <row r="358" spans="1:17" x14ac:dyDescent="0.35">
      <c r="A358" s="175" t="str">
        <f t="shared" si="11"/>
        <v>SL_2030_90_53</v>
      </c>
      <c r="B358" s="175" t="str">
        <f t="shared" si="10"/>
        <v>SL</v>
      </c>
      <c r="C358">
        <v>3</v>
      </c>
      <c r="D358">
        <v>2030</v>
      </c>
      <c r="E358">
        <v>49035</v>
      </c>
      <c r="F358" t="s">
        <v>234</v>
      </c>
      <c r="G358">
        <v>53</v>
      </c>
      <c r="H358" t="s">
        <v>257</v>
      </c>
      <c r="I358">
        <v>90</v>
      </c>
      <c r="J358" t="s">
        <v>178</v>
      </c>
      <c r="K358">
        <v>908.36737100000005</v>
      </c>
      <c r="L358">
        <v>907.68158000000005</v>
      </c>
      <c r="M358">
        <v>30.618573999999999</v>
      </c>
      <c r="N358" t="s">
        <v>429</v>
      </c>
      <c r="O358" t="s">
        <v>429</v>
      </c>
      <c r="P358" t="s">
        <v>429</v>
      </c>
      <c r="Q358" t="s">
        <v>429</v>
      </c>
    </row>
    <row r="359" spans="1:17" x14ac:dyDescent="0.35">
      <c r="A359" s="175" t="str">
        <f t="shared" si="11"/>
        <v>SL_2030_100_53</v>
      </c>
      <c r="B359" s="175" t="str">
        <f t="shared" si="10"/>
        <v>SL</v>
      </c>
      <c r="C359">
        <v>3</v>
      </c>
      <c r="D359">
        <v>2030</v>
      </c>
      <c r="E359">
        <v>49035</v>
      </c>
      <c r="F359" t="s">
        <v>234</v>
      </c>
      <c r="G359">
        <v>53</v>
      </c>
      <c r="H359" t="s">
        <v>257</v>
      </c>
      <c r="I359">
        <v>100</v>
      </c>
      <c r="J359" t="s">
        <v>177</v>
      </c>
      <c r="K359">
        <v>1.7482000000000001E-2</v>
      </c>
      <c r="L359">
        <v>1.7068E-2</v>
      </c>
      <c r="M359">
        <v>1.8506000000000002E-2</v>
      </c>
      <c r="N359" t="s">
        <v>429</v>
      </c>
      <c r="O359" t="s">
        <v>429</v>
      </c>
      <c r="P359" t="s">
        <v>429</v>
      </c>
      <c r="Q359" t="s">
        <v>429</v>
      </c>
    </row>
    <row r="360" spans="1:17" x14ac:dyDescent="0.35">
      <c r="A360" s="175" t="str">
        <f t="shared" si="11"/>
        <v>SL_2030_106_53</v>
      </c>
      <c r="B360" s="175" t="str">
        <f t="shared" si="10"/>
        <v>SL</v>
      </c>
      <c r="C360">
        <v>3</v>
      </c>
      <c r="D360">
        <v>2030</v>
      </c>
      <c r="E360">
        <v>49035</v>
      </c>
      <c r="F360" t="s">
        <v>234</v>
      </c>
      <c r="G360">
        <v>53</v>
      </c>
      <c r="H360" t="s">
        <v>257</v>
      </c>
      <c r="I360">
        <v>106</v>
      </c>
      <c r="J360" t="s">
        <v>179</v>
      </c>
      <c r="K360">
        <v>9.3102000000000004E-2</v>
      </c>
      <c r="L360">
        <v>9.3102000000000004E-2</v>
      </c>
      <c r="M360" t="s">
        <v>429</v>
      </c>
      <c r="N360" t="s">
        <v>429</v>
      </c>
      <c r="O360" t="s">
        <v>429</v>
      </c>
      <c r="P360" t="s">
        <v>429</v>
      </c>
      <c r="Q360" t="s">
        <v>429</v>
      </c>
    </row>
    <row r="361" spans="1:17" x14ac:dyDescent="0.35">
      <c r="A361" s="175" t="str">
        <f t="shared" si="11"/>
        <v>SL_2030_107_53</v>
      </c>
      <c r="B361" s="175" t="str">
        <f t="shared" si="10"/>
        <v>SL</v>
      </c>
      <c r="C361">
        <v>3</v>
      </c>
      <c r="D361">
        <v>2030</v>
      </c>
      <c r="E361">
        <v>49035</v>
      </c>
      <c r="F361" t="s">
        <v>234</v>
      </c>
      <c r="G361">
        <v>53</v>
      </c>
      <c r="H361" t="s">
        <v>257</v>
      </c>
      <c r="I361">
        <v>107</v>
      </c>
      <c r="J361" t="s">
        <v>180</v>
      </c>
      <c r="K361">
        <v>1.7302000000000001E-2</v>
      </c>
      <c r="L361">
        <v>1.7302000000000001E-2</v>
      </c>
      <c r="M361" t="s">
        <v>429</v>
      </c>
      <c r="N361" t="s">
        <v>429</v>
      </c>
      <c r="O361" t="s">
        <v>429</v>
      </c>
      <c r="P361" t="s">
        <v>429</v>
      </c>
      <c r="Q361" t="s">
        <v>429</v>
      </c>
    </row>
    <row r="362" spans="1:17" x14ac:dyDescent="0.35">
      <c r="A362" s="175" t="str">
        <f t="shared" si="11"/>
        <v>SL_2030_110_53</v>
      </c>
      <c r="B362" s="175" t="str">
        <f t="shared" si="10"/>
        <v>SL</v>
      </c>
      <c r="C362">
        <v>3</v>
      </c>
      <c r="D362">
        <v>2030</v>
      </c>
      <c r="E362">
        <v>49035</v>
      </c>
      <c r="F362" t="s">
        <v>234</v>
      </c>
      <c r="G362">
        <v>53</v>
      </c>
      <c r="H362" t="s">
        <v>257</v>
      </c>
      <c r="I362">
        <v>110</v>
      </c>
      <c r="J362" t="s">
        <v>176</v>
      </c>
      <c r="K362">
        <v>1.5983000000000001E-2</v>
      </c>
      <c r="L362">
        <v>1.5616E-2</v>
      </c>
      <c r="M362">
        <v>1.6386000000000001E-2</v>
      </c>
      <c r="N362" t="s">
        <v>429</v>
      </c>
      <c r="O362" t="s">
        <v>429</v>
      </c>
      <c r="P362" t="s">
        <v>429</v>
      </c>
      <c r="Q362" t="s">
        <v>429</v>
      </c>
    </row>
    <row r="363" spans="1:17" x14ac:dyDescent="0.35">
      <c r="A363" s="175" t="str">
        <f t="shared" si="11"/>
        <v>SL_2030_116_53</v>
      </c>
      <c r="B363" s="175" t="str">
        <f t="shared" si="10"/>
        <v>SL</v>
      </c>
      <c r="C363">
        <v>3</v>
      </c>
      <c r="D363">
        <v>2030</v>
      </c>
      <c r="E363">
        <v>49035</v>
      </c>
      <c r="F363" t="s">
        <v>234</v>
      </c>
      <c r="G363">
        <v>53</v>
      </c>
      <c r="H363" t="s">
        <v>257</v>
      </c>
      <c r="I363">
        <v>116</v>
      </c>
      <c r="J363" t="s">
        <v>181</v>
      </c>
      <c r="K363">
        <v>1.1638000000000001E-2</v>
      </c>
      <c r="L363">
        <v>1.1638000000000001E-2</v>
      </c>
      <c r="M363" t="s">
        <v>429</v>
      </c>
      <c r="N363" t="s">
        <v>429</v>
      </c>
      <c r="O363" t="s">
        <v>429</v>
      </c>
      <c r="P363" t="s">
        <v>429</v>
      </c>
      <c r="Q363" t="s">
        <v>429</v>
      </c>
    </row>
    <row r="364" spans="1:17" x14ac:dyDescent="0.35">
      <c r="A364" s="175" t="str">
        <f t="shared" si="11"/>
        <v>SL_2030_117_53</v>
      </c>
      <c r="B364" s="175" t="str">
        <f t="shared" si="10"/>
        <v>SL</v>
      </c>
      <c r="C364">
        <v>3</v>
      </c>
      <c r="D364">
        <v>2030</v>
      </c>
      <c r="E364">
        <v>49035</v>
      </c>
      <c r="F364" t="s">
        <v>234</v>
      </c>
      <c r="G364">
        <v>53</v>
      </c>
      <c r="H364" t="s">
        <v>257</v>
      </c>
      <c r="I364">
        <v>117</v>
      </c>
      <c r="J364" t="s">
        <v>182</v>
      </c>
      <c r="K364">
        <v>2.5950000000000001E-3</v>
      </c>
      <c r="L364">
        <v>2.5950000000000001E-3</v>
      </c>
      <c r="M364" t="s">
        <v>429</v>
      </c>
      <c r="N364" t="s">
        <v>429</v>
      </c>
      <c r="O364" t="s">
        <v>429</v>
      </c>
      <c r="P364" t="s">
        <v>429</v>
      </c>
      <c r="Q364" t="s">
        <v>429</v>
      </c>
    </row>
    <row r="365" spans="1:17" x14ac:dyDescent="0.35">
      <c r="A365" s="175" t="str">
        <f t="shared" si="11"/>
        <v>SL_2030_2_54</v>
      </c>
      <c r="B365" s="175" t="str">
        <f t="shared" si="10"/>
        <v>SL</v>
      </c>
      <c r="C365">
        <v>3</v>
      </c>
      <c r="D365">
        <v>2030</v>
      </c>
      <c r="E365">
        <v>49035</v>
      </c>
      <c r="F365" t="s">
        <v>234</v>
      </c>
      <c r="G365">
        <v>54</v>
      </c>
      <c r="H365" t="s">
        <v>258</v>
      </c>
      <c r="I365">
        <v>2</v>
      </c>
      <c r="J365" t="s">
        <v>173</v>
      </c>
      <c r="K365">
        <v>10.680374</v>
      </c>
      <c r="L365">
        <v>9.2569400000000002</v>
      </c>
      <c r="M365">
        <v>45.104080000000003</v>
      </c>
      <c r="N365" t="s">
        <v>429</v>
      </c>
      <c r="O365" t="s">
        <v>429</v>
      </c>
      <c r="P365" t="s">
        <v>429</v>
      </c>
      <c r="Q365" t="s">
        <v>429</v>
      </c>
    </row>
    <row r="366" spans="1:17" x14ac:dyDescent="0.35">
      <c r="A366" s="175" t="str">
        <f t="shared" si="11"/>
        <v>SL_2030_3_54</v>
      </c>
      <c r="B366" s="175" t="str">
        <f t="shared" si="10"/>
        <v>SL</v>
      </c>
      <c r="C366">
        <v>3</v>
      </c>
      <c r="D366">
        <v>2030</v>
      </c>
      <c r="E366">
        <v>49035</v>
      </c>
      <c r="F366" t="s">
        <v>234</v>
      </c>
      <c r="G366">
        <v>54</v>
      </c>
      <c r="H366" t="s">
        <v>258</v>
      </c>
      <c r="I366">
        <v>3</v>
      </c>
      <c r="J366" t="s">
        <v>174</v>
      </c>
      <c r="K366">
        <v>1.9657530000000001</v>
      </c>
      <c r="L366">
        <v>1.889721</v>
      </c>
      <c r="M366">
        <v>2.4092289999999998</v>
      </c>
      <c r="N366" t="s">
        <v>429</v>
      </c>
      <c r="O366" t="s">
        <v>429</v>
      </c>
      <c r="P366" t="s">
        <v>429</v>
      </c>
      <c r="Q366" t="s">
        <v>429</v>
      </c>
    </row>
    <row r="367" spans="1:17" x14ac:dyDescent="0.35">
      <c r="A367" s="175" t="str">
        <f t="shared" si="11"/>
        <v>SL_2030_87_54</v>
      </c>
      <c r="B367" s="175" t="str">
        <f t="shared" si="10"/>
        <v>SL</v>
      </c>
      <c r="C367">
        <v>3</v>
      </c>
      <c r="D367">
        <v>2030</v>
      </c>
      <c r="E367">
        <v>49035</v>
      </c>
      <c r="F367" t="s">
        <v>234</v>
      </c>
      <c r="G367">
        <v>54</v>
      </c>
      <c r="H367" t="s">
        <v>258</v>
      </c>
      <c r="I367">
        <v>87</v>
      </c>
      <c r="J367" t="s">
        <v>175</v>
      </c>
      <c r="K367">
        <v>0.61524999999999996</v>
      </c>
      <c r="L367">
        <v>0.22720000000000001</v>
      </c>
      <c r="M367">
        <v>3.1250100000000001</v>
      </c>
      <c r="N367">
        <v>0.100517</v>
      </c>
      <c r="O367">
        <v>5.5136999999999999E-2</v>
      </c>
      <c r="P367" t="s">
        <v>429</v>
      </c>
      <c r="Q367">
        <v>2.487006</v>
      </c>
    </row>
    <row r="368" spans="1:17" x14ac:dyDescent="0.35">
      <c r="A368" s="175" t="str">
        <f t="shared" si="11"/>
        <v>SL_2030_90_54</v>
      </c>
      <c r="B368" s="175" t="str">
        <f t="shared" si="10"/>
        <v>SL</v>
      </c>
      <c r="C368">
        <v>3</v>
      </c>
      <c r="D368">
        <v>2030</v>
      </c>
      <c r="E368">
        <v>49035</v>
      </c>
      <c r="F368" t="s">
        <v>234</v>
      </c>
      <c r="G368">
        <v>54</v>
      </c>
      <c r="H368" t="s">
        <v>258</v>
      </c>
      <c r="I368">
        <v>90</v>
      </c>
      <c r="J368" t="s">
        <v>178</v>
      </c>
      <c r="K368">
        <v>1223.739624</v>
      </c>
      <c r="L368">
        <v>1212.9731449999999</v>
      </c>
      <c r="M368">
        <v>341.152985</v>
      </c>
      <c r="N368" t="s">
        <v>429</v>
      </c>
      <c r="O368" t="s">
        <v>429</v>
      </c>
      <c r="P368" t="s">
        <v>429</v>
      </c>
      <c r="Q368" t="s">
        <v>429</v>
      </c>
    </row>
    <row r="369" spans="1:17" x14ac:dyDescent="0.35">
      <c r="A369" s="175" t="str">
        <f t="shared" si="11"/>
        <v>SL_2030_100_54</v>
      </c>
      <c r="B369" s="175" t="str">
        <f t="shared" si="10"/>
        <v>SL</v>
      </c>
      <c r="C369">
        <v>3</v>
      </c>
      <c r="D369">
        <v>2030</v>
      </c>
      <c r="E369">
        <v>49035</v>
      </c>
      <c r="F369" t="s">
        <v>234</v>
      </c>
      <c r="G369">
        <v>54</v>
      </c>
      <c r="H369" t="s">
        <v>258</v>
      </c>
      <c r="I369">
        <v>100</v>
      </c>
      <c r="J369" t="s">
        <v>177</v>
      </c>
      <c r="K369">
        <v>6.0521999999999999E-2</v>
      </c>
      <c r="L369">
        <v>5.1343E-2</v>
      </c>
      <c r="M369">
        <v>0.29083799999999999</v>
      </c>
      <c r="N369" t="s">
        <v>429</v>
      </c>
      <c r="O369" t="s">
        <v>429</v>
      </c>
      <c r="P369" t="s">
        <v>429</v>
      </c>
      <c r="Q369" t="s">
        <v>429</v>
      </c>
    </row>
    <row r="370" spans="1:17" x14ac:dyDescent="0.35">
      <c r="A370" s="175" t="str">
        <f t="shared" si="11"/>
        <v>SL_2030_106_54</v>
      </c>
      <c r="B370" s="175" t="str">
        <f t="shared" si="10"/>
        <v>SL</v>
      </c>
      <c r="C370">
        <v>3</v>
      </c>
      <c r="D370">
        <v>2030</v>
      </c>
      <c r="E370">
        <v>49035</v>
      </c>
      <c r="F370" t="s">
        <v>234</v>
      </c>
      <c r="G370">
        <v>54</v>
      </c>
      <c r="H370" t="s">
        <v>258</v>
      </c>
      <c r="I370">
        <v>106</v>
      </c>
      <c r="J370" t="s">
        <v>179</v>
      </c>
      <c r="K370">
        <v>0.13014700000000001</v>
      </c>
      <c r="L370">
        <v>0.13014700000000001</v>
      </c>
      <c r="M370" t="s">
        <v>429</v>
      </c>
      <c r="N370" t="s">
        <v>429</v>
      </c>
      <c r="O370" t="s">
        <v>429</v>
      </c>
      <c r="P370" t="s">
        <v>429</v>
      </c>
      <c r="Q370" t="s">
        <v>429</v>
      </c>
    </row>
    <row r="371" spans="1:17" x14ac:dyDescent="0.35">
      <c r="A371" s="175" t="str">
        <f t="shared" si="11"/>
        <v>SL_2030_107_54</v>
      </c>
      <c r="B371" s="175" t="str">
        <f t="shared" si="10"/>
        <v>SL</v>
      </c>
      <c r="C371">
        <v>3</v>
      </c>
      <c r="D371">
        <v>2030</v>
      </c>
      <c r="E371">
        <v>49035</v>
      </c>
      <c r="F371" t="s">
        <v>234</v>
      </c>
      <c r="G371">
        <v>54</v>
      </c>
      <c r="H371" t="s">
        <v>258</v>
      </c>
      <c r="I371">
        <v>107</v>
      </c>
      <c r="J371" t="s">
        <v>180</v>
      </c>
      <c r="K371">
        <v>1.9036999999999998E-2</v>
      </c>
      <c r="L371">
        <v>1.9036999999999998E-2</v>
      </c>
      <c r="M371" t="s">
        <v>429</v>
      </c>
      <c r="N371" t="s">
        <v>429</v>
      </c>
      <c r="O371" t="s">
        <v>429</v>
      </c>
      <c r="P371" t="s">
        <v>429</v>
      </c>
      <c r="Q371" t="s">
        <v>429</v>
      </c>
    </row>
    <row r="372" spans="1:17" x14ac:dyDescent="0.35">
      <c r="A372" s="175" t="str">
        <f t="shared" si="11"/>
        <v>SL_2030_110_54</v>
      </c>
      <c r="B372" s="175" t="str">
        <f t="shared" si="10"/>
        <v>SL</v>
      </c>
      <c r="C372">
        <v>3</v>
      </c>
      <c r="D372">
        <v>2030</v>
      </c>
      <c r="E372">
        <v>49035</v>
      </c>
      <c r="F372" t="s">
        <v>234</v>
      </c>
      <c r="G372">
        <v>54</v>
      </c>
      <c r="H372" t="s">
        <v>258</v>
      </c>
      <c r="I372">
        <v>110</v>
      </c>
      <c r="J372" t="s">
        <v>176</v>
      </c>
      <c r="K372">
        <v>5.5027E-2</v>
      </c>
      <c r="L372">
        <v>4.6904000000000001E-2</v>
      </c>
      <c r="M372">
        <v>0.25740499999999999</v>
      </c>
      <c r="N372" t="s">
        <v>429</v>
      </c>
      <c r="O372" t="s">
        <v>429</v>
      </c>
      <c r="P372" t="s">
        <v>429</v>
      </c>
      <c r="Q372" t="s">
        <v>429</v>
      </c>
    </row>
    <row r="373" spans="1:17" x14ac:dyDescent="0.35">
      <c r="A373" s="175" t="str">
        <f t="shared" si="11"/>
        <v>SL_2030_116_54</v>
      </c>
      <c r="B373" s="175" t="str">
        <f t="shared" si="10"/>
        <v>SL</v>
      </c>
      <c r="C373">
        <v>3</v>
      </c>
      <c r="D373">
        <v>2030</v>
      </c>
      <c r="E373">
        <v>49035</v>
      </c>
      <c r="F373" t="s">
        <v>234</v>
      </c>
      <c r="G373">
        <v>54</v>
      </c>
      <c r="H373" t="s">
        <v>258</v>
      </c>
      <c r="I373">
        <v>116</v>
      </c>
      <c r="J373" t="s">
        <v>181</v>
      </c>
      <c r="K373">
        <v>1.6268000000000001E-2</v>
      </c>
      <c r="L373">
        <v>1.6268000000000001E-2</v>
      </c>
      <c r="M373" t="s">
        <v>429</v>
      </c>
      <c r="N373" t="s">
        <v>429</v>
      </c>
      <c r="O373" t="s">
        <v>429</v>
      </c>
      <c r="P373" t="s">
        <v>429</v>
      </c>
      <c r="Q373" t="s">
        <v>429</v>
      </c>
    </row>
    <row r="374" spans="1:17" x14ac:dyDescent="0.35">
      <c r="A374" s="175" t="str">
        <f t="shared" si="11"/>
        <v>SL_2030_117_54</v>
      </c>
      <c r="B374" s="175" t="str">
        <f t="shared" si="10"/>
        <v>SL</v>
      </c>
      <c r="C374">
        <v>3</v>
      </c>
      <c r="D374">
        <v>2030</v>
      </c>
      <c r="E374">
        <v>49035</v>
      </c>
      <c r="F374" t="s">
        <v>234</v>
      </c>
      <c r="G374">
        <v>54</v>
      </c>
      <c r="H374" t="s">
        <v>258</v>
      </c>
      <c r="I374">
        <v>117</v>
      </c>
      <c r="J374" t="s">
        <v>182</v>
      </c>
      <c r="K374">
        <v>2.8549999999999999E-3</v>
      </c>
      <c r="L374">
        <v>2.8549999999999999E-3</v>
      </c>
      <c r="M374" t="s">
        <v>429</v>
      </c>
      <c r="N374" t="s">
        <v>429</v>
      </c>
      <c r="O374" t="s">
        <v>429</v>
      </c>
      <c r="P374" t="s">
        <v>429</v>
      </c>
      <c r="Q374" t="s">
        <v>429</v>
      </c>
    </row>
    <row r="375" spans="1:17" x14ac:dyDescent="0.35">
      <c r="A375" s="175" t="str">
        <f t="shared" si="11"/>
        <v>SL_2030_2_61</v>
      </c>
      <c r="B375" s="175" t="str">
        <f t="shared" si="10"/>
        <v>SL</v>
      </c>
      <c r="C375">
        <v>3</v>
      </c>
      <c r="D375">
        <v>2030</v>
      </c>
      <c r="E375">
        <v>49035</v>
      </c>
      <c r="F375" t="s">
        <v>234</v>
      </c>
      <c r="G375">
        <v>61</v>
      </c>
      <c r="H375" t="s">
        <v>259</v>
      </c>
      <c r="I375">
        <v>2</v>
      </c>
      <c r="J375" t="s">
        <v>173</v>
      </c>
      <c r="K375">
        <v>3.128053</v>
      </c>
      <c r="L375">
        <v>3.0878869999999998</v>
      </c>
      <c r="M375">
        <v>0.76266699999999998</v>
      </c>
      <c r="N375" t="s">
        <v>429</v>
      </c>
      <c r="O375" t="s">
        <v>429</v>
      </c>
      <c r="P375" t="s">
        <v>429</v>
      </c>
      <c r="Q375" t="s">
        <v>429</v>
      </c>
    </row>
    <row r="376" spans="1:17" x14ac:dyDescent="0.35">
      <c r="A376" s="175" t="str">
        <f t="shared" si="11"/>
        <v>SL_2030_3_61</v>
      </c>
      <c r="B376" s="175" t="str">
        <f t="shared" si="10"/>
        <v>SL</v>
      </c>
      <c r="C376">
        <v>3</v>
      </c>
      <c r="D376">
        <v>2030</v>
      </c>
      <c r="E376">
        <v>49035</v>
      </c>
      <c r="F376" t="s">
        <v>234</v>
      </c>
      <c r="G376">
        <v>61</v>
      </c>
      <c r="H376" t="s">
        <v>259</v>
      </c>
      <c r="I376">
        <v>3</v>
      </c>
      <c r="J376" t="s">
        <v>174</v>
      </c>
      <c r="K376">
        <v>4.1522819999999996</v>
      </c>
      <c r="L376">
        <v>4.1214269999999997</v>
      </c>
      <c r="M376">
        <v>0.58586899999999997</v>
      </c>
      <c r="N376" t="s">
        <v>429</v>
      </c>
      <c r="O376" t="s">
        <v>429</v>
      </c>
      <c r="P376" t="s">
        <v>429</v>
      </c>
      <c r="Q376" t="s">
        <v>429</v>
      </c>
    </row>
    <row r="377" spans="1:17" x14ac:dyDescent="0.35">
      <c r="A377" s="175" t="str">
        <f t="shared" si="11"/>
        <v>SL_2030_87_61</v>
      </c>
      <c r="B377" s="175" t="str">
        <f t="shared" si="10"/>
        <v>SL</v>
      </c>
      <c r="C377">
        <v>3</v>
      </c>
      <c r="D377">
        <v>2030</v>
      </c>
      <c r="E377">
        <v>49035</v>
      </c>
      <c r="F377" t="s">
        <v>234</v>
      </c>
      <c r="G377">
        <v>61</v>
      </c>
      <c r="H377" t="s">
        <v>259</v>
      </c>
      <c r="I377">
        <v>87</v>
      </c>
      <c r="J377" t="s">
        <v>175</v>
      </c>
      <c r="K377">
        <v>0.19722700000000001</v>
      </c>
      <c r="L377">
        <v>0.121255</v>
      </c>
      <c r="M377">
        <v>0.59354300000000004</v>
      </c>
      <c r="N377">
        <v>9.9999999999999995E-7</v>
      </c>
      <c r="O377">
        <v>5.0000000000000004E-6</v>
      </c>
      <c r="P377" t="s">
        <v>429</v>
      </c>
      <c r="Q377">
        <v>4.367864</v>
      </c>
    </row>
    <row r="378" spans="1:17" x14ac:dyDescent="0.35">
      <c r="A378" s="175" t="str">
        <f t="shared" si="11"/>
        <v>SL_2030_90_61</v>
      </c>
      <c r="B378" s="175" t="str">
        <f t="shared" si="10"/>
        <v>SL</v>
      </c>
      <c r="C378">
        <v>3</v>
      </c>
      <c r="D378">
        <v>2030</v>
      </c>
      <c r="E378">
        <v>49035</v>
      </c>
      <c r="F378" t="s">
        <v>234</v>
      </c>
      <c r="G378">
        <v>61</v>
      </c>
      <c r="H378" t="s">
        <v>259</v>
      </c>
      <c r="I378">
        <v>90</v>
      </c>
      <c r="J378" t="s">
        <v>178</v>
      </c>
      <c r="K378">
        <v>1562.3520510000001</v>
      </c>
      <c r="L378">
        <v>1559.442749</v>
      </c>
      <c r="M378">
        <v>55.243991999999999</v>
      </c>
      <c r="N378" t="s">
        <v>429</v>
      </c>
      <c r="O378" t="s">
        <v>429</v>
      </c>
      <c r="P378" t="s">
        <v>429</v>
      </c>
      <c r="Q378" t="s">
        <v>429</v>
      </c>
    </row>
    <row r="379" spans="1:17" x14ac:dyDescent="0.35">
      <c r="A379" s="175" t="str">
        <f t="shared" si="11"/>
        <v>SL_2030_100_61</v>
      </c>
      <c r="B379" s="175" t="str">
        <f t="shared" si="10"/>
        <v>SL</v>
      </c>
      <c r="C379">
        <v>3</v>
      </c>
      <c r="D379">
        <v>2030</v>
      </c>
      <c r="E379">
        <v>49035</v>
      </c>
      <c r="F379" t="s">
        <v>234</v>
      </c>
      <c r="G379">
        <v>61</v>
      </c>
      <c r="H379" t="s">
        <v>259</v>
      </c>
      <c r="I379">
        <v>100</v>
      </c>
      <c r="J379" t="s">
        <v>177</v>
      </c>
      <c r="K379">
        <v>4.6400999999999998E-2</v>
      </c>
      <c r="L379">
        <v>4.6332999999999999E-2</v>
      </c>
      <c r="M379">
        <v>1.2830000000000001E-3</v>
      </c>
      <c r="N379" t="s">
        <v>429</v>
      </c>
      <c r="O379" t="s">
        <v>429</v>
      </c>
      <c r="P379" t="s">
        <v>429</v>
      </c>
      <c r="Q379" t="s">
        <v>429</v>
      </c>
    </row>
    <row r="380" spans="1:17" x14ac:dyDescent="0.35">
      <c r="A380" s="175" t="str">
        <f t="shared" si="11"/>
        <v>SL_2030_106_61</v>
      </c>
      <c r="B380" s="175" t="str">
        <f t="shared" si="10"/>
        <v>SL</v>
      </c>
      <c r="C380">
        <v>3</v>
      </c>
      <c r="D380">
        <v>2030</v>
      </c>
      <c r="E380">
        <v>49035</v>
      </c>
      <c r="F380" t="s">
        <v>234</v>
      </c>
      <c r="G380">
        <v>61</v>
      </c>
      <c r="H380" t="s">
        <v>259</v>
      </c>
      <c r="I380">
        <v>106</v>
      </c>
      <c r="J380" t="s">
        <v>179</v>
      </c>
      <c r="K380">
        <v>0.15782599999999999</v>
      </c>
      <c r="L380">
        <v>0.15782599999999999</v>
      </c>
      <c r="M380" t="s">
        <v>429</v>
      </c>
      <c r="N380" t="s">
        <v>429</v>
      </c>
      <c r="O380" t="s">
        <v>429</v>
      </c>
      <c r="P380" t="s">
        <v>429</v>
      </c>
      <c r="Q380" t="s">
        <v>429</v>
      </c>
    </row>
    <row r="381" spans="1:17" x14ac:dyDescent="0.35">
      <c r="A381" s="175" t="str">
        <f t="shared" si="11"/>
        <v>SL_2030_107_61</v>
      </c>
      <c r="B381" s="175" t="str">
        <f t="shared" si="10"/>
        <v>SL</v>
      </c>
      <c r="C381">
        <v>3</v>
      </c>
      <c r="D381">
        <v>2030</v>
      </c>
      <c r="E381">
        <v>49035</v>
      </c>
      <c r="F381" t="s">
        <v>234</v>
      </c>
      <c r="G381">
        <v>61</v>
      </c>
      <c r="H381" t="s">
        <v>259</v>
      </c>
      <c r="I381">
        <v>107</v>
      </c>
      <c r="J381" t="s">
        <v>180</v>
      </c>
      <c r="K381">
        <v>3.0071000000000001E-2</v>
      </c>
      <c r="L381">
        <v>3.0071000000000001E-2</v>
      </c>
      <c r="M381" t="s">
        <v>429</v>
      </c>
      <c r="N381" t="s">
        <v>429</v>
      </c>
      <c r="O381" t="s">
        <v>429</v>
      </c>
      <c r="P381" t="s">
        <v>429</v>
      </c>
      <c r="Q381" t="s">
        <v>429</v>
      </c>
    </row>
    <row r="382" spans="1:17" x14ac:dyDescent="0.35">
      <c r="A382" s="175" t="str">
        <f t="shared" si="11"/>
        <v>SL_2030_110_61</v>
      </c>
      <c r="B382" s="175" t="str">
        <f t="shared" si="10"/>
        <v>SL</v>
      </c>
      <c r="C382">
        <v>3</v>
      </c>
      <c r="D382">
        <v>2030</v>
      </c>
      <c r="E382">
        <v>49035</v>
      </c>
      <c r="F382" t="s">
        <v>234</v>
      </c>
      <c r="G382">
        <v>61</v>
      </c>
      <c r="H382" t="s">
        <v>259</v>
      </c>
      <c r="I382">
        <v>110</v>
      </c>
      <c r="J382" t="s">
        <v>176</v>
      </c>
      <c r="K382">
        <v>4.2677E-2</v>
      </c>
      <c r="L382">
        <v>4.2615E-2</v>
      </c>
      <c r="M382">
        <v>1.1800000000000001E-3</v>
      </c>
      <c r="N382" t="s">
        <v>429</v>
      </c>
      <c r="O382" t="s">
        <v>429</v>
      </c>
      <c r="P382" t="s">
        <v>429</v>
      </c>
      <c r="Q382" t="s">
        <v>429</v>
      </c>
    </row>
    <row r="383" spans="1:17" x14ac:dyDescent="0.35">
      <c r="A383" s="175" t="str">
        <f t="shared" si="11"/>
        <v>SL_2030_116_61</v>
      </c>
      <c r="B383" s="175" t="str">
        <f t="shared" si="10"/>
        <v>SL</v>
      </c>
      <c r="C383">
        <v>3</v>
      </c>
      <c r="D383">
        <v>2030</v>
      </c>
      <c r="E383">
        <v>49035</v>
      </c>
      <c r="F383" t="s">
        <v>234</v>
      </c>
      <c r="G383">
        <v>61</v>
      </c>
      <c r="H383" t="s">
        <v>259</v>
      </c>
      <c r="I383">
        <v>116</v>
      </c>
      <c r="J383" t="s">
        <v>181</v>
      </c>
      <c r="K383">
        <v>1.9727999999999999E-2</v>
      </c>
      <c r="L383">
        <v>1.9727999999999999E-2</v>
      </c>
      <c r="M383" t="s">
        <v>429</v>
      </c>
      <c r="N383" t="s">
        <v>429</v>
      </c>
      <c r="O383" t="s">
        <v>429</v>
      </c>
      <c r="P383" t="s">
        <v>429</v>
      </c>
      <c r="Q383" t="s">
        <v>429</v>
      </c>
    </row>
    <row r="384" spans="1:17" x14ac:dyDescent="0.35">
      <c r="A384" s="175" t="str">
        <f t="shared" si="11"/>
        <v>SL_2030_117_61</v>
      </c>
      <c r="B384" s="175" t="str">
        <f t="shared" si="10"/>
        <v>SL</v>
      </c>
      <c r="C384">
        <v>3</v>
      </c>
      <c r="D384">
        <v>2030</v>
      </c>
      <c r="E384">
        <v>49035</v>
      </c>
      <c r="F384" t="s">
        <v>234</v>
      </c>
      <c r="G384">
        <v>61</v>
      </c>
      <c r="H384" t="s">
        <v>259</v>
      </c>
      <c r="I384">
        <v>117</v>
      </c>
      <c r="J384" t="s">
        <v>182</v>
      </c>
      <c r="K384">
        <v>4.5110000000000003E-3</v>
      </c>
      <c r="L384">
        <v>4.5110000000000003E-3</v>
      </c>
      <c r="M384" t="s">
        <v>429</v>
      </c>
      <c r="N384" t="s">
        <v>429</v>
      </c>
      <c r="O384" t="s">
        <v>429</v>
      </c>
      <c r="P384" t="s">
        <v>429</v>
      </c>
      <c r="Q384" t="s">
        <v>429</v>
      </c>
    </row>
    <row r="385" spans="1:17" x14ac:dyDescent="0.35">
      <c r="A385" s="175" t="str">
        <f t="shared" si="11"/>
        <v>SL_2030_2_62</v>
      </c>
      <c r="B385" s="175" t="str">
        <f t="shared" si="10"/>
        <v>SL</v>
      </c>
      <c r="C385">
        <v>3</v>
      </c>
      <c r="D385">
        <v>2030</v>
      </c>
      <c r="E385">
        <v>49035</v>
      </c>
      <c r="F385" t="s">
        <v>234</v>
      </c>
      <c r="G385">
        <v>62</v>
      </c>
      <c r="H385" t="s">
        <v>260</v>
      </c>
      <c r="I385">
        <v>2</v>
      </c>
      <c r="J385" t="s">
        <v>173</v>
      </c>
      <c r="K385">
        <v>2.3899010000000001</v>
      </c>
      <c r="L385">
        <v>2.3130449999999998</v>
      </c>
      <c r="M385">
        <v>6.4602899999999996</v>
      </c>
      <c r="N385" t="s">
        <v>429</v>
      </c>
      <c r="O385" t="s">
        <v>429</v>
      </c>
      <c r="P385">
        <v>44.860759999999999</v>
      </c>
      <c r="Q385" t="s">
        <v>429</v>
      </c>
    </row>
    <row r="386" spans="1:17" x14ac:dyDescent="0.35">
      <c r="A386" s="175" t="str">
        <f t="shared" si="11"/>
        <v>SL_2030_3_62</v>
      </c>
      <c r="B386" s="175" t="str">
        <f t="shared" si="10"/>
        <v>SL</v>
      </c>
      <c r="C386">
        <v>3</v>
      </c>
      <c r="D386">
        <v>2030</v>
      </c>
      <c r="E386">
        <v>49035</v>
      </c>
      <c r="F386" t="s">
        <v>234</v>
      </c>
      <c r="G386">
        <v>62</v>
      </c>
      <c r="H386" t="s">
        <v>260</v>
      </c>
      <c r="I386">
        <v>3</v>
      </c>
      <c r="J386" t="s">
        <v>174</v>
      </c>
      <c r="K386">
        <v>4.4532040000000004</v>
      </c>
      <c r="L386">
        <v>4.3501070000000004</v>
      </c>
      <c r="M386">
        <v>5.1278550000000003</v>
      </c>
      <c r="N386" t="s">
        <v>429</v>
      </c>
      <c r="O386" t="s">
        <v>429</v>
      </c>
      <c r="P386">
        <v>65.430549999999997</v>
      </c>
      <c r="Q386" t="s">
        <v>429</v>
      </c>
    </row>
    <row r="387" spans="1:17" x14ac:dyDescent="0.35">
      <c r="A387" s="175" t="str">
        <f t="shared" si="11"/>
        <v>SL_2030_87_62</v>
      </c>
      <c r="B387" s="175" t="str">
        <f t="shared" si="10"/>
        <v>SL</v>
      </c>
      <c r="C387">
        <v>3</v>
      </c>
      <c r="D387">
        <v>2030</v>
      </c>
      <c r="E387">
        <v>49035</v>
      </c>
      <c r="F387" t="s">
        <v>234</v>
      </c>
      <c r="G387">
        <v>62</v>
      </c>
      <c r="H387" t="s">
        <v>260</v>
      </c>
      <c r="I387">
        <v>87</v>
      </c>
      <c r="J387" t="s">
        <v>175</v>
      </c>
      <c r="K387">
        <v>0.14828</v>
      </c>
      <c r="L387">
        <v>9.2118000000000005E-2</v>
      </c>
      <c r="M387">
        <v>1.226607</v>
      </c>
      <c r="N387" t="s">
        <v>429</v>
      </c>
      <c r="O387" t="s">
        <v>429</v>
      </c>
      <c r="P387">
        <v>3.5485030000000002</v>
      </c>
      <c r="Q387">
        <v>10.340717</v>
      </c>
    </row>
    <row r="388" spans="1:17" x14ac:dyDescent="0.35">
      <c r="A388" s="175" t="str">
        <f t="shared" si="11"/>
        <v>SL_2030_90_62</v>
      </c>
      <c r="B388" s="175" t="str">
        <f t="shared" si="10"/>
        <v>SL</v>
      </c>
      <c r="C388">
        <v>3</v>
      </c>
      <c r="D388">
        <v>2030</v>
      </c>
      <c r="E388">
        <v>49035</v>
      </c>
      <c r="F388" t="s">
        <v>234</v>
      </c>
      <c r="G388">
        <v>62</v>
      </c>
      <c r="H388" t="s">
        <v>260</v>
      </c>
      <c r="I388">
        <v>90</v>
      </c>
      <c r="J388" t="s">
        <v>178</v>
      </c>
      <c r="K388">
        <v>1574.3249510000001</v>
      </c>
      <c r="L388">
        <v>1560.9289550000001</v>
      </c>
      <c r="M388">
        <v>432.52145400000001</v>
      </c>
      <c r="N388" t="s">
        <v>429</v>
      </c>
      <c r="O388" t="s">
        <v>429</v>
      </c>
      <c r="P388">
        <v>8849.0146480000003</v>
      </c>
      <c r="Q388" t="s">
        <v>429</v>
      </c>
    </row>
    <row r="389" spans="1:17" x14ac:dyDescent="0.35">
      <c r="A389" s="175" t="str">
        <f t="shared" si="11"/>
        <v>SL_2030_100_62</v>
      </c>
      <c r="B389" s="175" t="str">
        <f t="shared" ref="B389:B452" si="12">VLOOKUP(E389,County_ID,2,FALSE)</f>
        <v>SL</v>
      </c>
      <c r="C389">
        <v>3</v>
      </c>
      <c r="D389">
        <v>2030</v>
      </c>
      <c r="E389">
        <v>49035</v>
      </c>
      <c r="F389" t="s">
        <v>234</v>
      </c>
      <c r="G389">
        <v>62</v>
      </c>
      <c r="H389" t="s">
        <v>260</v>
      </c>
      <c r="I389">
        <v>100</v>
      </c>
      <c r="J389" t="s">
        <v>177</v>
      </c>
      <c r="K389">
        <v>4.7475000000000003E-2</v>
      </c>
      <c r="L389">
        <v>4.65E-2</v>
      </c>
      <c r="M389">
        <v>1.1135000000000001E-2</v>
      </c>
      <c r="N389" t="s">
        <v>429</v>
      </c>
      <c r="O389" t="s">
        <v>429</v>
      </c>
      <c r="P389">
        <v>0.67437499999999995</v>
      </c>
      <c r="Q389" t="s">
        <v>429</v>
      </c>
    </row>
    <row r="390" spans="1:17" x14ac:dyDescent="0.35">
      <c r="A390" s="175" t="str">
        <f t="shared" ref="A390:A453" si="13">B390&amp;"_"&amp;D390&amp;"_"&amp;I390&amp;"_"&amp;G390</f>
        <v>SL_2030_106_62</v>
      </c>
      <c r="B390" s="175" t="str">
        <f t="shared" si="12"/>
        <v>SL</v>
      </c>
      <c r="C390">
        <v>3</v>
      </c>
      <c r="D390">
        <v>2030</v>
      </c>
      <c r="E390">
        <v>49035</v>
      </c>
      <c r="F390" t="s">
        <v>234</v>
      </c>
      <c r="G390">
        <v>62</v>
      </c>
      <c r="H390" t="s">
        <v>260</v>
      </c>
      <c r="I390">
        <v>106</v>
      </c>
      <c r="J390" t="s">
        <v>179</v>
      </c>
      <c r="K390">
        <v>0.175258</v>
      </c>
      <c r="L390">
        <v>0.175258</v>
      </c>
      <c r="M390" t="s">
        <v>429</v>
      </c>
      <c r="N390" t="s">
        <v>429</v>
      </c>
      <c r="O390" t="s">
        <v>429</v>
      </c>
      <c r="P390" t="s">
        <v>429</v>
      </c>
      <c r="Q390" t="s">
        <v>429</v>
      </c>
    </row>
    <row r="391" spans="1:17" x14ac:dyDescent="0.35">
      <c r="A391" s="175" t="str">
        <f t="shared" si="13"/>
        <v>SL_2030_107_62</v>
      </c>
      <c r="B391" s="175" t="str">
        <f t="shared" si="12"/>
        <v>SL</v>
      </c>
      <c r="C391">
        <v>3</v>
      </c>
      <c r="D391">
        <v>2030</v>
      </c>
      <c r="E391">
        <v>49035</v>
      </c>
      <c r="F391" t="s">
        <v>234</v>
      </c>
      <c r="G391">
        <v>62</v>
      </c>
      <c r="H391" t="s">
        <v>260</v>
      </c>
      <c r="I391">
        <v>107</v>
      </c>
      <c r="J391" t="s">
        <v>180</v>
      </c>
      <c r="K391">
        <v>3.4214000000000001E-2</v>
      </c>
      <c r="L391">
        <v>3.4214000000000001E-2</v>
      </c>
      <c r="M391" t="s">
        <v>429</v>
      </c>
      <c r="N391" t="s">
        <v>429</v>
      </c>
      <c r="O391" t="s">
        <v>429</v>
      </c>
      <c r="P391" t="s">
        <v>429</v>
      </c>
      <c r="Q391" t="s">
        <v>429</v>
      </c>
    </row>
    <row r="392" spans="1:17" x14ac:dyDescent="0.35">
      <c r="A392" s="175" t="str">
        <f t="shared" si="13"/>
        <v>SL_2030_110_62</v>
      </c>
      <c r="B392" s="175" t="str">
        <f t="shared" si="12"/>
        <v>SL</v>
      </c>
      <c r="C392">
        <v>3</v>
      </c>
      <c r="D392">
        <v>2030</v>
      </c>
      <c r="E392">
        <v>49035</v>
      </c>
      <c r="F392" t="s">
        <v>234</v>
      </c>
      <c r="G392">
        <v>62</v>
      </c>
      <c r="H392" t="s">
        <v>260</v>
      </c>
      <c r="I392">
        <v>110</v>
      </c>
      <c r="J392" t="s">
        <v>176</v>
      </c>
      <c r="K392">
        <v>4.3677000000000001E-2</v>
      </c>
      <c r="L392">
        <v>4.2779999999999999E-2</v>
      </c>
      <c r="M392">
        <v>1.0245000000000001E-2</v>
      </c>
      <c r="N392" t="s">
        <v>429</v>
      </c>
      <c r="O392" t="s">
        <v>429</v>
      </c>
      <c r="P392">
        <v>0.62043499999999996</v>
      </c>
      <c r="Q392" t="s">
        <v>429</v>
      </c>
    </row>
    <row r="393" spans="1:17" x14ac:dyDescent="0.35">
      <c r="A393" s="175" t="str">
        <f t="shared" si="13"/>
        <v>SL_2030_116_62</v>
      </c>
      <c r="B393" s="175" t="str">
        <f t="shared" si="12"/>
        <v>SL</v>
      </c>
      <c r="C393">
        <v>3</v>
      </c>
      <c r="D393">
        <v>2030</v>
      </c>
      <c r="E393">
        <v>49035</v>
      </c>
      <c r="F393" t="s">
        <v>234</v>
      </c>
      <c r="G393">
        <v>62</v>
      </c>
      <c r="H393" t="s">
        <v>260</v>
      </c>
      <c r="I393">
        <v>116</v>
      </c>
      <c r="J393" t="s">
        <v>181</v>
      </c>
      <c r="K393">
        <v>2.1906999999999999E-2</v>
      </c>
      <c r="L393">
        <v>2.1906999999999999E-2</v>
      </c>
      <c r="M393" t="s">
        <v>429</v>
      </c>
      <c r="N393" t="s">
        <v>429</v>
      </c>
      <c r="O393" t="s">
        <v>429</v>
      </c>
      <c r="P393" t="s">
        <v>429</v>
      </c>
      <c r="Q393" t="s">
        <v>429</v>
      </c>
    </row>
    <row r="394" spans="1:17" x14ac:dyDescent="0.35">
      <c r="A394" s="175" t="str">
        <f t="shared" si="13"/>
        <v>SL_2030_117_62</v>
      </c>
      <c r="B394" s="175" t="str">
        <f t="shared" si="12"/>
        <v>SL</v>
      </c>
      <c r="C394">
        <v>3</v>
      </c>
      <c r="D394">
        <v>2030</v>
      </c>
      <c r="E394">
        <v>49035</v>
      </c>
      <c r="F394" t="s">
        <v>234</v>
      </c>
      <c r="G394">
        <v>62</v>
      </c>
      <c r="H394" t="s">
        <v>260</v>
      </c>
      <c r="I394">
        <v>117</v>
      </c>
      <c r="J394" t="s">
        <v>182</v>
      </c>
      <c r="K394">
        <v>5.1320000000000003E-3</v>
      </c>
      <c r="L394">
        <v>5.1320000000000003E-3</v>
      </c>
      <c r="M394" t="s">
        <v>429</v>
      </c>
      <c r="N394" t="s">
        <v>429</v>
      </c>
      <c r="O394" t="s">
        <v>429</v>
      </c>
      <c r="P394" t="s">
        <v>429</v>
      </c>
      <c r="Q394" t="s">
        <v>429</v>
      </c>
    </row>
    <row r="395" spans="1:17" x14ac:dyDescent="0.35">
      <c r="A395" s="175" t="str">
        <f t="shared" si="13"/>
        <v>WE_2030_2_11</v>
      </c>
      <c r="B395" s="175" t="str">
        <f t="shared" si="12"/>
        <v>WE</v>
      </c>
      <c r="C395">
        <v>4</v>
      </c>
      <c r="D395">
        <v>2030</v>
      </c>
      <c r="E395">
        <v>49057</v>
      </c>
      <c r="F395" t="s">
        <v>235</v>
      </c>
      <c r="G395">
        <v>11</v>
      </c>
      <c r="H395" t="s">
        <v>248</v>
      </c>
      <c r="I395">
        <v>2</v>
      </c>
      <c r="J395" t="s">
        <v>173</v>
      </c>
      <c r="K395">
        <v>10.848121000000001</v>
      </c>
      <c r="L395">
        <v>10.497202</v>
      </c>
      <c r="M395">
        <v>15.311218</v>
      </c>
      <c r="N395" t="s">
        <v>429</v>
      </c>
      <c r="O395" t="s">
        <v>429</v>
      </c>
      <c r="P395" t="s">
        <v>429</v>
      </c>
      <c r="Q395" t="s">
        <v>429</v>
      </c>
    </row>
    <row r="396" spans="1:17" x14ac:dyDescent="0.35">
      <c r="A396" s="175" t="str">
        <f t="shared" si="13"/>
        <v>WE_2030_3_11</v>
      </c>
      <c r="B396" s="175" t="str">
        <f t="shared" si="12"/>
        <v>WE</v>
      </c>
      <c r="C396">
        <v>4</v>
      </c>
      <c r="D396">
        <v>2030</v>
      </c>
      <c r="E396">
        <v>49057</v>
      </c>
      <c r="F396" t="s">
        <v>235</v>
      </c>
      <c r="G396">
        <v>11</v>
      </c>
      <c r="H396" t="s">
        <v>248</v>
      </c>
      <c r="I396">
        <v>3</v>
      </c>
      <c r="J396" t="s">
        <v>174</v>
      </c>
      <c r="K396">
        <v>0.68606699999999998</v>
      </c>
      <c r="L396">
        <v>0.67721399999999998</v>
      </c>
      <c r="M396">
        <v>0.38627499999999998</v>
      </c>
      <c r="N396" t="s">
        <v>429</v>
      </c>
      <c r="O396" t="s">
        <v>429</v>
      </c>
      <c r="P396" t="s">
        <v>429</v>
      </c>
      <c r="Q396" t="s">
        <v>429</v>
      </c>
    </row>
    <row r="397" spans="1:17" x14ac:dyDescent="0.35">
      <c r="A397" s="175" t="str">
        <f t="shared" si="13"/>
        <v>WE_2030_87_11</v>
      </c>
      <c r="B397" s="175" t="str">
        <f t="shared" si="12"/>
        <v>WE</v>
      </c>
      <c r="C397">
        <v>4</v>
      </c>
      <c r="D397">
        <v>2030</v>
      </c>
      <c r="E397">
        <v>49057</v>
      </c>
      <c r="F397" t="s">
        <v>235</v>
      </c>
      <c r="G397">
        <v>11</v>
      </c>
      <c r="H397" t="s">
        <v>248</v>
      </c>
      <c r="I397">
        <v>87</v>
      </c>
      <c r="J397" t="s">
        <v>175</v>
      </c>
      <c r="K397">
        <v>2.8354520000000001</v>
      </c>
      <c r="L397">
        <v>0.53052500000000002</v>
      </c>
      <c r="M397">
        <v>1.811037</v>
      </c>
      <c r="N397">
        <v>2.1697929999999999</v>
      </c>
      <c r="O397">
        <v>0.13623399999999999</v>
      </c>
      <c r="P397" t="s">
        <v>429</v>
      </c>
      <c r="Q397">
        <v>0.14108499999999999</v>
      </c>
    </row>
    <row r="398" spans="1:17" x14ac:dyDescent="0.35">
      <c r="A398" s="175" t="str">
        <f t="shared" si="13"/>
        <v>WE_2030_90_11</v>
      </c>
      <c r="B398" s="175" t="str">
        <f t="shared" si="12"/>
        <v>WE</v>
      </c>
      <c r="C398">
        <v>4</v>
      </c>
      <c r="D398">
        <v>2030</v>
      </c>
      <c r="E398">
        <v>49057</v>
      </c>
      <c r="F398" t="s">
        <v>235</v>
      </c>
      <c r="G398">
        <v>11</v>
      </c>
      <c r="H398" t="s">
        <v>248</v>
      </c>
      <c r="I398">
        <v>90</v>
      </c>
      <c r="J398" t="s">
        <v>178</v>
      </c>
      <c r="K398">
        <v>360.63314800000001</v>
      </c>
      <c r="L398">
        <v>356.74600199999998</v>
      </c>
      <c r="M398">
        <v>169.60304300000001</v>
      </c>
      <c r="N398" t="s">
        <v>429</v>
      </c>
      <c r="O398" t="s">
        <v>429</v>
      </c>
      <c r="P398" t="s">
        <v>429</v>
      </c>
      <c r="Q398" t="s">
        <v>429</v>
      </c>
    </row>
    <row r="399" spans="1:17" x14ac:dyDescent="0.35">
      <c r="A399" s="175" t="str">
        <f t="shared" si="13"/>
        <v>WE_2030_100_11</v>
      </c>
      <c r="B399" s="175" t="str">
        <f t="shared" si="12"/>
        <v>WE</v>
      </c>
      <c r="C399">
        <v>4</v>
      </c>
      <c r="D399">
        <v>2030</v>
      </c>
      <c r="E399">
        <v>49057</v>
      </c>
      <c r="F399" t="s">
        <v>235</v>
      </c>
      <c r="G399">
        <v>11</v>
      </c>
      <c r="H399" t="s">
        <v>248</v>
      </c>
      <c r="I399">
        <v>100</v>
      </c>
      <c r="J399" t="s">
        <v>177</v>
      </c>
      <c r="K399">
        <v>2.0858000000000002E-2</v>
      </c>
      <c r="L399">
        <v>2.0455999999999998E-2</v>
      </c>
      <c r="M399">
        <v>1.7528999999999999E-2</v>
      </c>
      <c r="N399" t="s">
        <v>429</v>
      </c>
      <c r="O399" t="s">
        <v>429</v>
      </c>
      <c r="P399" t="s">
        <v>429</v>
      </c>
      <c r="Q399" t="s">
        <v>429</v>
      </c>
    </row>
    <row r="400" spans="1:17" x14ac:dyDescent="0.35">
      <c r="A400" s="175" t="str">
        <f t="shared" si="13"/>
        <v>WE_2030_106_11</v>
      </c>
      <c r="B400" s="175" t="str">
        <f t="shared" si="12"/>
        <v>WE</v>
      </c>
      <c r="C400">
        <v>4</v>
      </c>
      <c r="D400">
        <v>2030</v>
      </c>
      <c r="E400">
        <v>49057</v>
      </c>
      <c r="F400" t="s">
        <v>235</v>
      </c>
      <c r="G400">
        <v>11</v>
      </c>
      <c r="H400" t="s">
        <v>248</v>
      </c>
      <c r="I400">
        <v>106</v>
      </c>
      <c r="J400" t="s">
        <v>179</v>
      </c>
      <c r="K400">
        <v>1.4807000000000001E-2</v>
      </c>
      <c r="L400">
        <v>1.4807000000000001E-2</v>
      </c>
      <c r="M400" t="s">
        <v>429</v>
      </c>
      <c r="N400" t="s">
        <v>429</v>
      </c>
      <c r="O400" t="s">
        <v>429</v>
      </c>
      <c r="P400" t="s">
        <v>429</v>
      </c>
      <c r="Q400" t="s">
        <v>429</v>
      </c>
    </row>
    <row r="401" spans="1:17" x14ac:dyDescent="0.35">
      <c r="A401" s="175" t="str">
        <f t="shared" si="13"/>
        <v>WE_2030_107_11</v>
      </c>
      <c r="B401" s="175" t="str">
        <f t="shared" si="12"/>
        <v>WE</v>
      </c>
      <c r="C401">
        <v>4</v>
      </c>
      <c r="D401">
        <v>2030</v>
      </c>
      <c r="E401">
        <v>49057</v>
      </c>
      <c r="F401" t="s">
        <v>235</v>
      </c>
      <c r="G401">
        <v>11</v>
      </c>
      <c r="H401" t="s">
        <v>248</v>
      </c>
      <c r="I401">
        <v>107</v>
      </c>
      <c r="J401" t="s">
        <v>180</v>
      </c>
      <c r="K401">
        <v>4.7229999999999998E-3</v>
      </c>
      <c r="L401">
        <v>4.7229999999999998E-3</v>
      </c>
      <c r="M401" t="s">
        <v>429</v>
      </c>
      <c r="N401" t="s">
        <v>429</v>
      </c>
      <c r="O401" t="s">
        <v>429</v>
      </c>
      <c r="P401" t="s">
        <v>429</v>
      </c>
      <c r="Q401" t="s">
        <v>429</v>
      </c>
    </row>
    <row r="402" spans="1:17" x14ac:dyDescent="0.35">
      <c r="A402" s="175" t="str">
        <f t="shared" si="13"/>
        <v>WE_2030_110_11</v>
      </c>
      <c r="B402" s="175" t="str">
        <f t="shared" si="12"/>
        <v>WE</v>
      </c>
      <c r="C402">
        <v>4</v>
      </c>
      <c r="D402">
        <v>2030</v>
      </c>
      <c r="E402">
        <v>49057</v>
      </c>
      <c r="F402" t="s">
        <v>235</v>
      </c>
      <c r="G402">
        <v>11</v>
      </c>
      <c r="H402" t="s">
        <v>248</v>
      </c>
      <c r="I402">
        <v>110</v>
      </c>
      <c r="J402" t="s">
        <v>176</v>
      </c>
      <c r="K402">
        <v>1.8450999999999999E-2</v>
      </c>
      <c r="L402">
        <v>1.8096000000000001E-2</v>
      </c>
      <c r="M402">
        <v>1.5525000000000001E-2</v>
      </c>
      <c r="N402" t="s">
        <v>429</v>
      </c>
      <c r="O402" t="s">
        <v>429</v>
      </c>
      <c r="P402" t="s">
        <v>429</v>
      </c>
      <c r="Q402" t="s">
        <v>429</v>
      </c>
    </row>
    <row r="403" spans="1:17" x14ac:dyDescent="0.35">
      <c r="A403" s="175" t="str">
        <f t="shared" si="13"/>
        <v>WE_2030_116_11</v>
      </c>
      <c r="B403" s="175" t="str">
        <f t="shared" si="12"/>
        <v>WE</v>
      </c>
      <c r="C403">
        <v>4</v>
      </c>
      <c r="D403">
        <v>2030</v>
      </c>
      <c r="E403">
        <v>49057</v>
      </c>
      <c r="F403" t="s">
        <v>235</v>
      </c>
      <c r="G403">
        <v>11</v>
      </c>
      <c r="H403" t="s">
        <v>248</v>
      </c>
      <c r="I403">
        <v>116</v>
      </c>
      <c r="J403" t="s">
        <v>181</v>
      </c>
      <c r="K403">
        <v>1.851E-3</v>
      </c>
      <c r="L403">
        <v>1.851E-3</v>
      </c>
      <c r="M403" t="s">
        <v>429</v>
      </c>
      <c r="N403" t="s">
        <v>429</v>
      </c>
      <c r="O403" t="s">
        <v>429</v>
      </c>
      <c r="P403" t="s">
        <v>429</v>
      </c>
      <c r="Q403" t="s">
        <v>429</v>
      </c>
    </row>
    <row r="404" spans="1:17" x14ac:dyDescent="0.35">
      <c r="A404" s="175" t="str">
        <f t="shared" si="13"/>
        <v>WE_2030_117_11</v>
      </c>
      <c r="B404" s="175" t="str">
        <f t="shared" si="12"/>
        <v>WE</v>
      </c>
      <c r="C404">
        <v>4</v>
      </c>
      <c r="D404">
        <v>2030</v>
      </c>
      <c r="E404">
        <v>49057</v>
      </c>
      <c r="F404" t="s">
        <v>235</v>
      </c>
      <c r="G404">
        <v>11</v>
      </c>
      <c r="H404" t="s">
        <v>248</v>
      </c>
      <c r="I404">
        <v>117</v>
      </c>
      <c r="J404" t="s">
        <v>182</v>
      </c>
      <c r="K404">
        <v>7.0799999999999997E-4</v>
      </c>
      <c r="L404">
        <v>7.0799999999999997E-4</v>
      </c>
      <c r="M404" t="s">
        <v>429</v>
      </c>
      <c r="N404" t="s">
        <v>429</v>
      </c>
      <c r="O404" t="s">
        <v>429</v>
      </c>
      <c r="P404" t="s">
        <v>429</v>
      </c>
      <c r="Q404" t="s">
        <v>429</v>
      </c>
    </row>
    <row r="405" spans="1:17" x14ac:dyDescent="0.35">
      <c r="A405" s="175" t="str">
        <f t="shared" si="13"/>
        <v>WE_2030_2_21</v>
      </c>
      <c r="B405" s="175" t="str">
        <f t="shared" si="12"/>
        <v>WE</v>
      </c>
      <c r="C405">
        <v>4</v>
      </c>
      <c r="D405">
        <v>2030</v>
      </c>
      <c r="E405">
        <v>49057</v>
      </c>
      <c r="F405" t="s">
        <v>235</v>
      </c>
      <c r="G405">
        <v>21</v>
      </c>
      <c r="H405" t="s">
        <v>249</v>
      </c>
      <c r="I405">
        <v>2</v>
      </c>
      <c r="J405" t="s">
        <v>173</v>
      </c>
      <c r="K405">
        <v>3.1439889999999999</v>
      </c>
      <c r="L405">
        <v>1.4225449999999999</v>
      </c>
      <c r="M405">
        <v>12.504353999999999</v>
      </c>
      <c r="N405" t="s">
        <v>429</v>
      </c>
      <c r="O405" t="s">
        <v>429</v>
      </c>
      <c r="P405" t="s">
        <v>429</v>
      </c>
      <c r="Q405" t="s">
        <v>429</v>
      </c>
    </row>
    <row r="406" spans="1:17" x14ac:dyDescent="0.35">
      <c r="A406" s="175" t="str">
        <f t="shared" si="13"/>
        <v>WE_2030_3_21</v>
      </c>
      <c r="B406" s="175" t="str">
        <f t="shared" si="12"/>
        <v>WE</v>
      </c>
      <c r="C406">
        <v>4</v>
      </c>
      <c r="D406">
        <v>2030</v>
      </c>
      <c r="E406">
        <v>49057</v>
      </c>
      <c r="F406" t="s">
        <v>235</v>
      </c>
      <c r="G406">
        <v>21</v>
      </c>
      <c r="H406" t="s">
        <v>249</v>
      </c>
      <c r="I406">
        <v>3</v>
      </c>
      <c r="J406" t="s">
        <v>174</v>
      </c>
      <c r="K406">
        <v>8.6318000000000006E-2</v>
      </c>
      <c r="L406">
        <v>2.7636000000000001E-2</v>
      </c>
      <c r="M406">
        <v>0.42625800000000003</v>
      </c>
      <c r="N406" t="s">
        <v>429</v>
      </c>
      <c r="O406" t="s">
        <v>429</v>
      </c>
      <c r="P406" t="s">
        <v>429</v>
      </c>
      <c r="Q406" t="s">
        <v>429</v>
      </c>
    </row>
    <row r="407" spans="1:17" x14ac:dyDescent="0.35">
      <c r="A407" s="175" t="str">
        <f t="shared" si="13"/>
        <v>WE_2030_87_21</v>
      </c>
      <c r="B407" s="175" t="str">
        <f t="shared" si="12"/>
        <v>WE</v>
      </c>
      <c r="C407">
        <v>4</v>
      </c>
      <c r="D407">
        <v>2030</v>
      </c>
      <c r="E407">
        <v>49057</v>
      </c>
      <c r="F407" t="s">
        <v>235</v>
      </c>
      <c r="G407">
        <v>21</v>
      </c>
      <c r="H407" t="s">
        <v>249</v>
      </c>
      <c r="I407">
        <v>87</v>
      </c>
      <c r="J407" t="s">
        <v>175</v>
      </c>
      <c r="K407">
        <v>0.27582699999999999</v>
      </c>
      <c r="L407">
        <v>9.9769999999999998E-3</v>
      </c>
      <c r="M407">
        <v>1.45665</v>
      </c>
      <c r="N407">
        <v>5.8814999999999999E-2</v>
      </c>
      <c r="O407">
        <v>5.7513000000000002E-2</v>
      </c>
      <c r="P407" t="s">
        <v>429</v>
      </c>
      <c r="Q407">
        <v>0.15258099999999999</v>
      </c>
    </row>
    <row r="408" spans="1:17" x14ac:dyDescent="0.35">
      <c r="A408" s="175" t="str">
        <f t="shared" si="13"/>
        <v>WE_2030_90_21</v>
      </c>
      <c r="B408" s="175" t="str">
        <f t="shared" si="12"/>
        <v>WE</v>
      </c>
      <c r="C408">
        <v>4</v>
      </c>
      <c r="D408">
        <v>2030</v>
      </c>
      <c r="E408">
        <v>49057</v>
      </c>
      <c r="F408" t="s">
        <v>235</v>
      </c>
      <c r="G408">
        <v>21</v>
      </c>
      <c r="H408" t="s">
        <v>249</v>
      </c>
      <c r="I408">
        <v>90</v>
      </c>
      <c r="J408" t="s">
        <v>178</v>
      </c>
      <c r="K408">
        <v>272.372772</v>
      </c>
      <c r="L408">
        <v>243.914627</v>
      </c>
      <c r="M408">
        <v>206.71624800000001</v>
      </c>
      <c r="N408" t="s">
        <v>429</v>
      </c>
      <c r="O408" t="s">
        <v>429</v>
      </c>
      <c r="P408" t="s">
        <v>429</v>
      </c>
      <c r="Q408" t="s">
        <v>429</v>
      </c>
    </row>
    <row r="409" spans="1:17" x14ac:dyDescent="0.35">
      <c r="A409" s="175" t="str">
        <f t="shared" si="13"/>
        <v>WE_2030_100_21</v>
      </c>
      <c r="B409" s="175" t="str">
        <f t="shared" si="12"/>
        <v>WE</v>
      </c>
      <c r="C409">
        <v>4</v>
      </c>
      <c r="D409">
        <v>2030</v>
      </c>
      <c r="E409">
        <v>49057</v>
      </c>
      <c r="F409" t="s">
        <v>235</v>
      </c>
      <c r="G409">
        <v>21</v>
      </c>
      <c r="H409" t="s">
        <v>249</v>
      </c>
      <c r="I409">
        <v>100</v>
      </c>
      <c r="J409" t="s">
        <v>177</v>
      </c>
      <c r="K409">
        <v>1.145E-2</v>
      </c>
      <c r="L409">
        <v>1.3860000000000001E-3</v>
      </c>
      <c r="M409">
        <v>7.3105000000000003E-2</v>
      </c>
      <c r="N409" t="s">
        <v>429</v>
      </c>
      <c r="O409" t="s">
        <v>429</v>
      </c>
      <c r="P409" t="s">
        <v>429</v>
      </c>
      <c r="Q409" t="s">
        <v>429</v>
      </c>
    </row>
    <row r="410" spans="1:17" x14ac:dyDescent="0.35">
      <c r="A410" s="175" t="str">
        <f t="shared" si="13"/>
        <v>WE_2030_106_21</v>
      </c>
      <c r="B410" s="175" t="str">
        <f t="shared" si="12"/>
        <v>WE</v>
      </c>
      <c r="C410">
        <v>4</v>
      </c>
      <c r="D410">
        <v>2030</v>
      </c>
      <c r="E410">
        <v>49057</v>
      </c>
      <c r="F410" t="s">
        <v>235</v>
      </c>
      <c r="G410">
        <v>21</v>
      </c>
      <c r="H410" t="s">
        <v>249</v>
      </c>
      <c r="I410">
        <v>106</v>
      </c>
      <c r="J410" t="s">
        <v>179</v>
      </c>
      <c r="K410">
        <v>2.6651000000000001E-2</v>
      </c>
      <c r="L410">
        <v>2.6651000000000001E-2</v>
      </c>
      <c r="M410" t="s">
        <v>429</v>
      </c>
      <c r="N410" t="s">
        <v>429</v>
      </c>
      <c r="O410" t="s">
        <v>429</v>
      </c>
      <c r="P410" t="s">
        <v>429</v>
      </c>
      <c r="Q410" t="s">
        <v>429</v>
      </c>
    </row>
    <row r="411" spans="1:17" x14ac:dyDescent="0.35">
      <c r="A411" s="175" t="str">
        <f t="shared" si="13"/>
        <v>WE_2030_107_21</v>
      </c>
      <c r="B411" s="175" t="str">
        <f t="shared" si="12"/>
        <v>WE</v>
      </c>
      <c r="C411">
        <v>4</v>
      </c>
      <c r="D411">
        <v>2030</v>
      </c>
      <c r="E411">
        <v>49057</v>
      </c>
      <c r="F411" t="s">
        <v>235</v>
      </c>
      <c r="G411">
        <v>21</v>
      </c>
      <c r="H411" t="s">
        <v>249</v>
      </c>
      <c r="I411">
        <v>107</v>
      </c>
      <c r="J411" t="s">
        <v>180</v>
      </c>
      <c r="K411">
        <v>9.443E-3</v>
      </c>
      <c r="L411">
        <v>9.443E-3</v>
      </c>
      <c r="M411" t="s">
        <v>429</v>
      </c>
      <c r="N411" t="s">
        <v>429</v>
      </c>
      <c r="O411" t="s">
        <v>429</v>
      </c>
      <c r="P411" t="s">
        <v>429</v>
      </c>
      <c r="Q411" t="s">
        <v>429</v>
      </c>
    </row>
    <row r="412" spans="1:17" x14ac:dyDescent="0.35">
      <c r="A412" s="175" t="str">
        <f t="shared" si="13"/>
        <v>WE_2030_110_21</v>
      </c>
      <c r="B412" s="175" t="str">
        <f t="shared" si="12"/>
        <v>WE</v>
      </c>
      <c r="C412">
        <v>4</v>
      </c>
      <c r="D412">
        <v>2030</v>
      </c>
      <c r="E412">
        <v>49057</v>
      </c>
      <c r="F412" t="s">
        <v>235</v>
      </c>
      <c r="G412">
        <v>21</v>
      </c>
      <c r="H412" t="s">
        <v>249</v>
      </c>
      <c r="I412">
        <v>110</v>
      </c>
      <c r="J412" t="s">
        <v>176</v>
      </c>
      <c r="K412">
        <v>1.0129000000000001E-2</v>
      </c>
      <c r="L412">
        <v>1.2260000000000001E-3</v>
      </c>
      <c r="M412">
        <v>6.4671999999999993E-2</v>
      </c>
      <c r="N412" t="s">
        <v>429</v>
      </c>
      <c r="O412" t="s">
        <v>429</v>
      </c>
      <c r="P412" t="s">
        <v>429</v>
      </c>
      <c r="Q412" t="s">
        <v>429</v>
      </c>
    </row>
    <row r="413" spans="1:17" x14ac:dyDescent="0.35">
      <c r="A413" s="175" t="str">
        <f t="shared" si="13"/>
        <v>WE_2030_116_21</v>
      </c>
      <c r="B413" s="175" t="str">
        <f t="shared" si="12"/>
        <v>WE</v>
      </c>
      <c r="C413">
        <v>4</v>
      </c>
      <c r="D413">
        <v>2030</v>
      </c>
      <c r="E413">
        <v>49057</v>
      </c>
      <c r="F413" t="s">
        <v>235</v>
      </c>
      <c r="G413">
        <v>21</v>
      </c>
      <c r="H413" t="s">
        <v>249</v>
      </c>
      <c r="I413">
        <v>116</v>
      </c>
      <c r="J413" t="s">
        <v>181</v>
      </c>
      <c r="K413">
        <v>3.3310000000000002E-3</v>
      </c>
      <c r="L413">
        <v>3.3310000000000002E-3</v>
      </c>
      <c r="M413" t="s">
        <v>429</v>
      </c>
      <c r="N413" t="s">
        <v>429</v>
      </c>
      <c r="O413" t="s">
        <v>429</v>
      </c>
      <c r="P413" t="s">
        <v>429</v>
      </c>
      <c r="Q413" t="s">
        <v>429</v>
      </c>
    </row>
    <row r="414" spans="1:17" x14ac:dyDescent="0.35">
      <c r="A414" s="175" t="str">
        <f t="shared" si="13"/>
        <v>WE_2030_117_21</v>
      </c>
      <c r="B414" s="175" t="str">
        <f t="shared" si="12"/>
        <v>WE</v>
      </c>
      <c r="C414">
        <v>4</v>
      </c>
      <c r="D414">
        <v>2030</v>
      </c>
      <c r="E414">
        <v>49057</v>
      </c>
      <c r="F414" t="s">
        <v>235</v>
      </c>
      <c r="G414">
        <v>21</v>
      </c>
      <c r="H414" t="s">
        <v>249</v>
      </c>
      <c r="I414">
        <v>117</v>
      </c>
      <c r="J414" t="s">
        <v>182</v>
      </c>
      <c r="K414">
        <v>1.4159999999999999E-3</v>
      </c>
      <c r="L414">
        <v>1.4159999999999999E-3</v>
      </c>
      <c r="M414" t="s">
        <v>429</v>
      </c>
      <c r="N414" t="s">
        <v>429</v>
      </c>
      <c r="O414" t="s">
        <v>429</v>
      </c>
      <c r="P414" t="s">
        <v>429</v>
      </c>
      <c r="Q414" t="s">
        <v>429</v>
      </c>
    </row>
    <row r="415" spans="1:17" x14ac:dyDescent="0.35">
      <c r="A415" s="175" t="str">
        <f t="shared" si="13"/>
        <v>WE_2030_2_31</v>
      </c>
      <c r="B415" s="175" t="str">
        <f t="shared" si="12"/>
        <v>WE</v>
      </c>
      <c r="C415">
        <v>4</v>
      </c>
      <c r="D415">
        <v>2030</v>
      </c>
      <c r="E415">
        <v>49057</v>
      </c>
      <c r="F415" t="s">
        <v>235</v>
      </c>
      <c r="G415">
        <v>31</v>
      </c>
      <c r="H415" t="s">
        <v>250</v>
      </c>
      <c r="I415">
        <v>2</v>
      </c>
      <c r="J415" t="s">
        <v>173</v>
      </c>
      <c r="K415">
        <v>2.8153060000000001</v>
      </c>
      <c r="L415">
        <v>1.445408</v>
      </c>
      <c r="M415">
        <v>10.358787</v>
      </c>
      <c r="N415" t="s">
        <v>429</v>
      </c>
      <c r="O415" t="s">
        <v>429</v>
      </c>
      <c r="P415" t="s">
        <v>429</v>
      </c>
      <c r="Q415" t="s">
        <v>429</v>
      </c>
    </row>
    <row r="416" spans="1:17" x14ac:dyDescent="0.35">
      <c r="A416" s="175" t="str">
        <f t="shared" si="13"/>
        <v>WE_2030_3_31</v>
      </c>
      <c r="B416" s="175" t="str">
        <f t="shared" si="12"/>
        <v>WE</v>
      </c>
      <c r="C416">
        <v>4</v>
      </c>
      <c r="D416">
        <v>2030</v>
      </c>
      <c r="E416">
        <v>49057</v>
      </c>
      <c r="F416" t="s">
        <v>235</v>
      </c>
      <c r="G416">
        <v>31</v>
      </c>
      <c r="H416" t="s">
        <v>250</v>
      </c>
      <c r="I416">
        <v>3</v>
      </c>
      <c r="J416" t="s">
        <v>174</v>
      </c>
      <c r="K416">
        <v>0.204239</v>
      </c>
      <c r="L416">
        <v>0.123739</v>
      </c>
      <c r="M416">
        <v>0.60871900000000001</v>
      </c>
      <c r="N416" t="s">
        <v>429</v>
      </c>
      <c r="O416" t="s">
        <v>429</v>
      </c>
      <c r="P416" t="s">
        <v>429</v>
      </c>
      <c r="Q416" t="s">
        <v>429</v>
      </c>
    </row>
    <row r="417" spans="1:17" x14ac:dyDescent="0.35">
      <c r="A417" s="175" t="str">
        <f t="shared" si="13"/>
        <v>WE_2030_87_31</v>
      </c>
      <c r="B417" s="175" t="str">
        <f t="shared" si="12"/>
        <v>WE</v>
      </c>
      <c r="C417">
        <v>4</v>
      </c>
      <c r="D417">
        <v>2030</v>
      </c>
      <c r="E417">
        <v>49057</v>
      </c>
      <c r="F417" t="s">
        <v>235</v>
      </c>
      <c r="G417">
        <v>31</v>
      </c>
      <c r="H417" t="s">
        <v>250</v>
      </c>
      <c r="I417">
        <v>87</v>
      </c>
      <c r="J417" t="s">
        <v>175</v>
      </c>
      <c r="K417">
        <v>0.25828299999999998</v>
      </c>
      <c r="L417">
        <v>2.1433000000000001E-2</v>
      </c>
      <c r="M417">
        <v>1.3857630000000001</v>
      </c>
      <c r="N417">
        <v>4.3513999999999997E-2</v>
      </c>
      <c r="O417">
        <v>4.6772000000000001E-2</v>
      </c>
      <c r="P417" t="s">
        <v>429</v>
      </c>
      <c r="Q417">
        <v>0.25992599999999999</v>
      </c>
    </row>
    <row r="418" spans="1:17" x14ac:dyDescent="0.35">
      <c r="A418" s="175" t="str">
        <f t="shared" si="13"/>
        <v>WE_2030_90_31</v>
      </c>
      <c r="B418" s="175" t="str">
        <f t="shared" si="12"/>
        <v>WE</v>
      </c>
      <c r="C418">
        <v>4</v>
      </c>
      <c r="D418">
        <v>2030</v>
      </c>
      <c r="E418">
        <v>49057</v>
      </c>
      <c r="F418" t="s">
        <v>235</v>
      </c>
      <c r="G418">
        <v>31</v>
      </c>
      <c r="H418" t="s">
        <v>250</v>
      </c>
      <c r="I418">
        <v>90</v>
      </c>
      <c r="J418" t="s">
        <v>178</v>
      </c>
      <c r="K418">
        <v>376.07513399999999</v>
      </c>
      <c r="L418">
        <v>344.16778599999998</v>
      </c>
      <c r="M418">
        <v>241.27458200000001</v>
      </c>
      <c r="N418" t="s">
        <v>429</v>
      </c>
      <c r="O418" t="s">
        <v>429</v>
      </c>
      <c r="P418" t="s">
        <v>429</v>
      </c>
      <c r="Q418" t="s">
        <v>429</v>
      </c>
    </row>
    <row r="419" spans="1:17" x14ac:dyDescent="0.35">
      <c r="A419" s="175" t="str">
        <f t="shared" si="13"/>
        <v>WE_2030_100_31</v>
      </c>
      <c r="B419" s="175" t="str">
        <f t="shared" si="12"/>
        <v>WE</v>
      </c>
      <c r="C419">
        <v>4</v>
      </c>
      <c r="D419">
        <v>2030</v>
      </c>
      <c r="E419">
        <v>49057</v>
      </c>
      <c r="F419" t="s">
        <v>235</v>
      </c>
      <c r="G419">
        <v>31</v>
      </c>
      <c r="H419" t="s">
        <v>250</v>
      </c>
      <c r="I419">
        <v>100</v>
      </c>
      <c r="J419" t="s">
        <v>177</v>
      </c>
      <c r="K419">
        <v>1.6001999999999999E-2</v>
      </c>
      <c r="L419">
        <v>4.5859999999999998E-3</v>
      </c>
      <c r="M419">
        <v>8.6328000000000002E-2</v>
      </c>
      <c r="N419" t="s">
        <v>429</v>
      </c>
      <c r="O419" t="s">
        <v>429</v>
      </c>
      <c r="P419" t="s">
        <v>429</v>
      </c>
      <c r="Q419" t="s">
        <v>429</v>
      </c>
    </row>
    <row r="420" spans="1:17" x14ac:dyDescent="0.35">
      <c r="A420" s="175" t="str">
        <f t="shared" si="13"/>
        <v>WE_2030_106_31</v>
      </c>
      <c r="B420" s="175" t="str">
        <f t="shared" si="12"/>
        <v>WE</v>
      </c>
      <c r="C420">
        <v>4</v>
      </c>
      <c r="D420">
        <v>2030</v>
      </c>
      <c r="E420">
        <v>49057</v>
      </c>
      <c r="F420" t="s">
        <v>235</v>
      </c>
      <c r="G420">
        <v>31</v>
      </c>
      <c r="H420" t="s">
        <v>250</v>
      </c>
      <c r="I420">
        <v>106</v>
      </c>
      <c r="J420" t="s">
        <v>179</v>
      </c>
      <c r="K420">
        <v>3.0363000000000001E-2</v>
      </c>
      <c r="L420">
        <v>3.0363000000000001E-2</v>
      </c>
      <c r="M420" t="s">
        <v>429</v>
      </c>
      <c r="N420" t="s">
        <v>429</v>
      </c>
      <c r="O420" t="s">
        <v>429</v>
      </c>
      <c r="P420" t="s">
        <v>429</v>
      </c>
      <c r="Q420" t="s">
        <v>429</v>
      </c>
    </row>
    <row r="421" spans="1:17" x14ac:dyDescent="0.35">
      <c r="A421" s="175" t="str">
        <f t="shared" si="13"/>
        <v>WE_2030_107_31</v>
      </c>
      <c r="B421" s="175" t="str">
        <f t="shared" si="12"/>
        <v>WE</v>
      </c>
      <c r="C421">
        <v>4</v>
      </c>
      <c r="D421">
        <v>2030</v>
      </c>
      <c r="E421">
        <v>49057</v>
      </c>
      <c r="F421" t="s">
        <v>235</v>
      </c>
      <c r="G421">
        <v>31</v>
      </c>
      <c r="H421" t="s">
        <v>250</v>
      </c>
      <c r="I421">
        <v>107</v>
      </c>
      <c r="J421" t="s">
        <v>180</v>
      </c>
      <c r="K421">
        <v>9.8770000000000004E-3</v>
      </c>
      <c r="L421">
        <v>9.8770000000000004E-3</v>
      </c>
      <c r="M421" t="s">
        <v>429</v>
      </c>
      <c r="N421" t="s">
        <v>429</v>
      </c>
      <c r="O421" t="s">
        <v>429</v>
      </c>
      <c r="P421" t="s">
        <v>429</v>
      </c>
      <c r="Q421" t="s">
        <v>429</v>
      </c>
    </row>
    <row r="422" spans="1:17" x14ac:dyDescent="0.35">
      <c r="A422" s="175" t="str">
        <f t="shared" si="13"/>
        <v>WE_2030_110_31</v>
      </c>
      <c r="B422" s="175" t="str">
        <f t="shared" si="12"/>
        <v>WE</v>
      </c>
      <c r="C422">
        <v>4</v>
      </c>
      <c r="D422">
        <v>2030</v>
      </c>
      <c r="E422">
        <v>49057</v>
      </c>
      <c r="F422" t="s">
        <v>235</v>
      </c>
      <c r="G422">
        <v>31</v>
      </c>
      <c r="H422" t="s">
        <v>250</v>
      </c>
      <c r="I422">
        <v>110</v>
      </c>
      <c r="J422" t="s">
        <v>176</v>
      </c>
      <c r="K422">
        <v>1.4277E-2</v>
      </c>
      <c r="L422">
        <v>4.1710000000000002E-3</v>
      </c>
      <c r="M422">
        <v>7.6423000000000005E-2</v>
      </c>
      <c r="N422" t="s">
        <v>429</v>
      </c>
      <c r="O422" t="s">
        <v>429</v>
      </c>
      <c r="P422" t="s">
        <v>429</v>
      </c>
      <c r="Q422" t="s">
        <v>429</v>
      </c>
    </row>
    <row r="423" spans="1:17" x14ac:dyDescent="0.35">
      <c r="A423" s="175" t="str">
        <f t="shared" si="13"/>
        <v>WE_2030_116_31</v>
      </c>
      <c r="B423" s="175" t="str">
        <f t="shared" si="12"/>
        <v>WE</v>
      </c>
      <c r="C423">
        <v>4</v>
      </c>
      <c r="D423">
        <v>2030</v>
      </c>
      <c r="E423">
        <v>49057</v>
      </c>
      <c r="F423" t="s">
        <v>235</v>
      </c>
      <c r="G423">
        <v>31</v>
      </c>
      <c r="H423" t="s">
        <v>250</v>
      </c>
      <c r="I423">
        <v>116</v>
      </c>
      <c r="J423" t="s">
        <v>181</v>
      </c>
      <c r="K423">
        <v>3.7950000000000002E-3</v>
      </c>
      <c r="L423">
        <v>3.7950000000000002E-3</v>
      </c>
      <c r="M423" t="s">
        <v>429</v>
      </c>
      <c r="N423" t="s">
        <v>429</v>
      </c>
      <c r="O423" t="s">
        <v>429</v>
      </c>
      <c r="P423" t="s">
        <v>429</v>
      </c>
      <c r="Q423" t="s">
        <v>429</v>
      </c>
    </row>
    <row r="424" spans="1:17" x14ac:dyDescent="0.35">
      <c r="A424" s="175" t="str">
        <f t="shared" si="13"/>
        <v>WE_2030_117_31</v>
      </c>
      <c r="B424" s="175" t="str">
        <f t="shared" si="12"/>
        <v>WE</v>
      </c>
      <c r="C424">
        <v>4</v>
      </c>
      <c r="D424">
        <v>2030</v>
      </c>
      <c r="E424">
        <v>49057</v>
      </c>
      <c r="F424" t="s">
        <v>235</v>
      </c>
      <c r="G424">
        <v>31</v>
      </c>
      <c r="H424" t="s">
        <v>250</v>
      </c>
      <c r="I424">
        <v>117</v>
      </c>
      <c r="J424" t="s">
        <v>182</v>
      </c>
      <c r="K424">
        <v>1.482E-3</v>
      </c>
      <c r="L424">
        <v>1.482E-3</v>
      </c>
      <c r="M424" t="s">
        <v>429</v>
      </c>
      <c r="N424" t="s">
        <v>429</v>
      </c>
      <c r="O424" t="s">
        <v>429</v>
      </c>
      <c r="P424" t="s">
        <v>429</v>
      </c>
      <c r="Q424" t="s">
        <v>429</v>
      </c>
    </row>
    <row r="425" spans="1:17" x14ac:dyDescent="0.35">
      <c r="A425" s="175" t="str">
        <f t="shared" si="13"/>
        <v>WE_2030_2_32</v>
      </c>
      <c r="B425" s="175" t="str">
        <f t="shared" si="12"/>
        <v>WE</v>
      </c>
      <c r="C425">
        <v>4</v>
      </c>
      <c r="D425">
        <v>2030</v>
      </c>
      <c r="E425">
        <v>49057</v>
      </c>
      <c r="F425" t="s">
        <v>235</v>
      </c>
      <c r="G425">
        <v>32</v>
      </c>
      <c r="H425" t="s">
        <v>251</v>
      </c>
      <c r="I425">
        <v>2</v>
      </c>
      <c r="J425" t="s">
        <v>173</v>
      </c>
      <c r="K425">
        <v>2.9786060000000001</v>
      </c>
      <c r="L425">
        <v>1.4217630000000001</v>
      </c>
      <c r="M425">
        <v>11.093373</v>
      </c>
      <c r="N425" t="s">
        <v>429</v>
      </c>
      <c r="O425" t="s">
        <v>429</v>
      </c>
      <c r="P425" t="s">
        <v>429</v>
      </c>
      <c r="Q425" t="s">
        <v>429</v>
      </c>
    </row>
    <row r="426" spans="1:17" x14ac:dyDescent="0.35">
      <c r="A426" s="175" t="str">
        <f t="shared" si="13"/>
        <v>WE_2030_3_32</v>
      </c>
      <c r="B426" s="175" t="str">
        <f t="shared" si="12"/>
        <v>WE</v>
      </c>
      <c r="C426">
        <v>4</v>
      </c>
      <c r="D426">
        <v>2030</v>
      </c>
      <c r="E426">
        <v>49057</v>
      </c>
      <c r="F426" t="s">
        <v>235</v>
      </c>
      <c r="G426">
        <v>32</v>
      </c>
      <c r="H426" t="s">
        <v>251</v>
      </c>
      <c r="I426">
        <v>3</v>
      </c>
      <c r="J426" t="s">
        <v>174</v>
      </c>
      <c r="K426">
        <v>0.24297099999999999</v>
      </c>
      <c r="L426">
        <v>0.14466899999999999</v>
      </c>
      <c r="M426">
        <v>0.70045800000000003</v>
      </c>
      <c r="N426" t="s">
        <v>429</v>
      </c>
      <c r="O426" t="s">
        <v>429</v>
      </c>
      <c r="P426" t="s">
        <v>429</v>
      </c>
      <c r="Q426" t="s">
        <v>429</v>
      </c>
    </row>
    <row r="427" spans="1:17" x14ac:dyDescent="0.35">
      <c r="A427" s="175" t="str">
        <f t="shared" si="13"/>
        <v>WE_2030_87_32</v>
      </c>
      <c r="B427" s="175" t="str">
        <f t="shared" si="12"/>
        <v>WE</v>
      </c>
      <c r="C427">
        <v>4</v>
      </c>
      <c r="D427">
        <v>2030</v>
      </c>
      <c r="E427">
        <v>49057</v>
      </c>
      <c r="F427" t="s">
        <v>235</v>
      </c>
      <c r="G427">
        <v>32</v>
      </c>
      <c r="H427" t="s">
        <v>251</v>
      </c>
      <c r="I427">
        <v>87</v>
      </c>
      <c r="J427" t="s">
        <v>175</v>
      </c>
      <c r="K427">
        <v>0.27553</v>
      </c>
      <c r="L427">
        <v>2.5524000000000002E-2</v>
      </c>
      <c r="M427">
        <v>1.3921749999999999</v>
      </c>
      <c r="N427">
        <v>4.3846000000000003E-2</v>
      </c>
      <c r="O427">
        <v>4.7127000000000002E-2</v>
      </c>
      <c r="P427" t="s">
        <v>429</v>
      </c>
      <c r="Q427">
        <v>0.278167</v>
      </c>
    </row>
    <row r="428" spans="1:17" x14ac:dyDescent="0.35">
      <c r="A428" s="175" t="str">
        <f t="shared" si="13"/>
        <v>WE_2030_90_32</v>
      </c>
      <c r="B428" s="175" t="str">
        <f t="shared" si="12"/>
        <v>WE</v>
      </c>
      <c r="C428">
        <v>4</v>
      </c>
      <c r="D428">
        <v>2030</v>
      </c>
      <c r="E428">
        <v>49057</v>
      </c>
      <c r="F428" t="s">
        <v>235</v>
      </c>
      <c r="G428">
        <v>32</v>
      </c>
      <c r="H428" t="s">
        <v>251</v>
      </c>
      <c r="I428">
        <v>90</v>
      </c>
      <c r="J428" t="s">
        <v>178</v>
      </c>
      <c r="K428">
        <v>402.51577800000001</v>
      </c>
      <c r="L428">
        <v>368.31677200000001</v>
      </c>
      <c r="M428">
        <v>243.687073</v>
      </c>
      <c r="N428" t="s">
        <v>429</v>
      </c>
      <c r="O428" t="s">
        <v>429</v>
      </c>
      <c r="P428" t="s">
        <v>429</v>
      </c>
      <c r="Q428" t="s">
        <v>429</v>
      </c>
    </row>
    <row r="429" spans="1:17" x14ac:dyDescent="0.35">
      <c r="A429" s="175" t="str">
        <f t="shared" si="13"/>
        <v>WE_2030_100_32</v>
      </c>
      <c r="B429" s="175" t="str">
        <f t="shared" si="12"/>
        <v>WE</v>
      </c>
      <c r="C429">
        <v>4</v>
      </c>
      <c r="D429">
        <v>2030</v>
      </c>
      <c r="E429">
        <v>49057</v>
      </c>
      <c r="F429" t="s">
        <v>235</v>
      </c>
      <c r="G429">
        <v>32</v>
      </c>
      <c r="H429" t="s">
        <v>251</v>
      </c>
      <c r="I429">
        <v>100</v>
      </c>
      <c r="J429" t="s">
        <v>177</v>
      </c>
      <c r="K429">
        <v>1.7231E-2</v>
      </c>
      <c r="L429">
        <v>5.1960000000000001E-3</v>
      </c>
      <c r="M429">
        <v>8.5750000000000007E-2</v>
      </c>
      <c r="N429" t="s">
        <v>429</v>
      </c>
      <c r="O429" t="s">
        <v>429</v>
      </c>
      <c r="P429" t="s">
        <v>429</v>
      </c>
      <c r="Q429" t="s">
        <v>429</v>
      </c>
    </row>
    <row r="430" spans="1:17" x14ac:dyDescent="0.35">
      <c r="A430" s="175" t="str">
        <f t="shared" si="13"/>
        <v>WE_2030_106_32</v>
      </c>
      <c r="B430" s="175" t="str">
        <f t="shared" si="12"/>
        <v>WE</v>
      </c>
      <c r="C430">
        <v>4</v>
      </c>
      <c r="D430">
        <v>2030</v>
      </c>
      <c r="E430">
        <v>49057</v>
      </c>
      <c r="F430" t="s">
        <v>235</v>
      </c>
      <c r="G430">
        <v>32</v>
      </c>
      <c r="H430" t="s">
        <v>251</v>
      </c>
      <c r="I430">
        <v>106</v>
      </c>
      <c r="J430" t="s">
        <v>179</v>
      </c>
      <c r="K430">
        <v>3.0938E-2</v>
      </c>
      <c r="L430">
        <v>3.0938E-2</v>
      </c>
      <c r="M430" t="s">
        <v>429</v>
      </c>
      <c r="N430" t="s">
        <v>429</v>
      </c>
      <c r="O430" t="s">
        <v>429</v>
      </c>
      <c r="P430" t="s">
        <v>429</v>
      </c>
      <c r="Q430" t="s">
        <v>429</v>
      </c>
    </row>
    <row r="431" spans="1:17" x14ac:dyDescent="0.35">
      <c r="A431" s="175" t="str">
        <f t="shared" si="13"/>
        <v>WE_2030_107_32</v>
      </c>
      <c r="B431" s="175" t="str">
        <f t="shared" si="12"/>
        <v>WE</v>
      </c>
      <c r="C431">
        <v>4</v>
      </c>
      <c r="D431">
        <v>2030</v>
      </c>
      <c r="E431">
        <v>49057</v>
      </c>
      <c r="F431" t="s">
        <v>235</v>
      </c>
      <c r="G431">
        <v>32</v>
      </c>
      <c r="H431" t="s">
        <v>251</v>
      </c>
      <c r="I431">
        <v>107</v>
      </c>
      <c r="J431" t="s">
        <v>180</v>
      </c>
      <c r="K431">
        <v>1.0208E-2</v>
      </c>
      <c r="L431">
        <v>1.0208E-2</v>
      </c>
      <c r="M431" t="s">
        <v>429</v>
      </c>
      <c r="N431" t="s">
        <v>429</v>
      </c>
      <c r="O431" t="s">
        <v>429</v>
      </c>
      <c r="P431" t="s">
        <v>429</v>
      </c>
      <c r="Q431" t="s">
        <v>429</v>
      </c>
    </row>
    <row r="432" spans="1:17" x14ac:dyDescent="0.35">
      <c r="A432" s="175" t="str">
        <f t="shared" si="13"/>
        <v>WE_2030_110_32</v>
      </c>
      <c r="B432" s="175" t="str">
        <f t="shared" si="12"/>
        <v>WE</v>
      </c>
      <c r="C432">
        <v>4</v>
      </c>
      <c r="D432">
        <v>2030</v>
      </c>
      <c r="E432">
        <v>49057</v>
      </c>
      <c r="F432" t="s">
        <v>235</v>
      </c>
      <c r="G432">
        <v>32</v>
      </c>
      <c r="H432" t="s">
        <v>251</v>
      </c>
      <c r="I432">
        <v>110</v>
      </c>
      <c r="J432" t="s">
        <v>176</v>
      </c>
      <c r="K432">
        <v>1.5362000000000001E-2</v>
      </c>
      <c r="L432">
        <v>4.7109999999999999E-3</v>
      </c>
      <c r="M432">
        <v>7.5896000000000005E-2</v>
      </c>
      <c r="N432" t="s">
        <v>429</v>
      </c>
      <c r="O432" t="s">
        <v>429</v>
      </c>
      <c r="P432" t="s">
        <v>429</v>
      </c>
      <c r="Q432" t="s">
        <v>429</v>
      </c>
    </row>
    <row r="433" spans="1:17" x14ac:dyDescent="0.35">
      <c r="A433" s="175" t="str">
        <f t="shared" si="13"/>
        <v>WE_2030_116_32</v>
      </c>
      <c r="B433" s="175" t="str">
        <f t="shared" si="12"/>
        <v>WE</v>
      </c>
      <c r="C433">
        <v>4</v>
      </c>
      <c r="D433">
        <v>2030</v>
      </c>
      <c r="E433">
        <v>49057</v>
      </c>
      <c r="F433" t="s">
        <v>235</v>
      </c>
      <c r="G433">
        <v>32</v>
      </c>
      <c r="H433" t="s">
        <v>251</v>
      </c>
      <c r="I433">
        <v>116</v>
      </c>
      <c r="J433" t="s">
        <v>181</v>
      </c>
      <c r="K433">
        <v>3.8670000000000002E-3</v>
      </c>
      <c r="L433">
        <v>3.8670000000000002E-3</v>
      </c>
      <c r="M433" t="s">
        <v>429</v>
      </c>
      <c r="N433" t="s">
        <v>429</v>
      </c>
      <c r="O433" t="s">
        <v>429</v>
      </c>
      <c r="P433" t="s">
        <v>429</v>
      </c>
      <c r="Q433" t="s">
        <v>429</v>
      </c>
    </row>
    <row r="434" spans="1:17" x14ac:dyDescent="0.35">
      <c r="A434" s="175" t="str">
        <f t="shared" si="13"/>
        <v>WE_2030_117_32</v>
      </c>
      <c r="B434" s="175" t="str">
        <f t="shared" si="12"/>
        <v>WE</v>
      </c>
      <c r="C434">
        <v>4</v>
      </c>
      <c r="D434">
        <v>2030</v>
      </c>
      <c r="E434">
        <v>49057</v>
      </c>
      <c r="F434" t="s">
        <v>235</v>
      </c>
      <c r="G434">
        <v>32</v>
      </c>
      <c r="H434" t="s">
        <v>251</v>
      </c>
      <c r="I434">
        <v>117</v>
      </c>
      <c r="J434" t="s">
        <v>182</v>
      </c>
      <c r="K434">
        <v>1.531E-3</v>
      </c>
      <c r="L434">
        <v>1.531E-3</v>
      </c>
      <c r="M434" t="s">
        <v>429</v>
      </c>
      <c r="N434" t="s">
        <v>429</v>
      </c>
      <c r="O434" t="s">
        <v>429</v>
      </c>
      <c r="P434" t="s">
        <v>429</v>
      </c>
      <c r="Q434" t="s">
        <v>429</v>
      </c>
    </row>
    <row r="435" spans="1:17" x14ac:dyDescent="0.35">
      <c r="A435" s="175" t="str">
        <f t="shared" si="13"/>
        <v>WE_2030_2_41</v>
      </c>
      <c r="B435" s="175" t="str">
        <f t="shared" si="12"/>
        <v>WE</v>
      </c>
      <c r="C435">
        <v>4</v>
      </c>
      <c r="D435">
        <v>2030</v>
      </c>
      <c r="E435">
        <v>49057</v>
      </c>
      <c r="F435" t="s">
        <v>235</v>
      </c>
      <c r="G435">
        <v>41</v>
      </c>
      <c r="H435" t="s">
        <v>430</v>
      </c>
      <c r="I435">
        <v>2</v>
      </c>
      <c r="J435" t="s">
        <v>173</v>
      </c>
      <c r="K435">
        <v>8.9486290000000004</v>
      </c>
      <c r="L435">
        <v>8.7511890000000001</v>
      </c>
      <c r="M435">
        <v>4.5196639999999997</v>
      </c>
      <c r="N435" t="s">
        <v>429</v>
      </c>
      <c r="O435" t="s">
        <v>429</v>
      </c>
      <c r="P435" t="s">
        <v>429</v>
      </c>
      <c r="Q435" t="s">
        <v>429</v>
      </c>
    </row>
    <row r="436" spans="1:17" x14ac:dyDescent="0.35">
      <c r="A436" s="175" t="str">
        <f t="shared" si="13"/>
        <v>WE_2030_3_41</v>
      </c>
      <c r="B436" s="175" t="str">
        <f t="shared" si="12"/>
        <v>WE</v>
      </c>
      <c r="C436">
        <v>4</v>
      </c>
      <c r="D436">
        <v>2030</v>
      </c>
      <c r="E436">
        <v>49057</v>
      </c>
      <c r="F436" t="s">
        <v>235</v>
      </c>
      <c r="G436">
        <v>41</v>
      </c>
      <c r="H436" t="s">
        <v>430</v>
      </c>
      <c r="I436">
        <v>3</v>
      </c>
      <c r="J436" t="s">
        <v>174</v>
      </c>
      <c r="K436">
        <v>3.4607320000000001</v>
      </c>
      <c r="L436">
        <v>3.4182579999999998</v>
      </c>
      <c r="M436">
        <v>0.97229399999999999</v>
      </c>
      <c r="N436" t="s">
        <v>429</v>
      </c>
      <c r="O436" t="s">
        <v>429</v>
      </c>
      <c r="P436" t="s">
        <v>429</v>
      </c>
      <c r="Q436" t="s">
        <v>429</v>
      </c>
    </row>
    <row r="437" spans="1:17" x14ac:dyDescent="0.35">
      <c r="A437" s="175" t="str">
        <f t="shared" si="13"/>
        <v>WE_2030_87_41</v>
      </c>
      <c r="B437" s="175" t="str">
        <f t="shared" si="12"/>
        <v>WE</v>
      </c>
      <c r="C437">
        <v>4</v>
      </c>
      <c r="D437">
        <v>2030</v>
      </c>
      <c r="E437">
        <v>49057</v>
      </c>
      <c r="F437" t="s">
        <v>235</v>
      </c>
      <c r="G437">
        <v>41</v>
      </c>
      <c r="H437" t="s">
        <v>430</v>
      </c>
      <c r="I437">
        <v>87</v>
      </c>
      <c r="J437" t="s">
        <v>175</v>
      </c>
      <c r="K437">
        <v>0.31064900000000001</v>
      </c>
      <c r="L437">
        <v>0.16839999999999999</v>
      </c>
      <c r="M437">
        <v>0.84896499999999997</v>
      </c>
      <c r="N437">
        <v>7.1199999999999996E-3</v>
      </c>
      <c r="O437">
        <v>3.8004000000000003E-2</v>
      </c>
      <c r="P437" t="s">
        <v>429</v>
      </c>
      <c r="Q437">
        <v>12.559486</v>
      </c>
    </row>
    <row r="438" spans="1:17" x14ac:dyDescent="0.35">
      <c r="A438" s="175" t="str">
        <f t="shared" si="13"/>
        <v>WE_2030_90_41</v>
      </c>
      <c r="B438" s="175" t="str">
        <f t="shared" si="12"/>
        <v>WE</v>
      </c>
      <c r="C438">
        <v>4</v>
      </c>
      <c r="D438">
        <v>2030</v>
      </c>
      <c r="E438">
        <v>49057</v>
      </c>
      <c r="F438" t="s">
        <v>235</v>
      </c>
      <c r="G438">
        <v>41</v>
      </c>
      <c r="H438" t="s">
        <v>430</v>
      </c>
      <c r="I438">
        <v>90</v>
      </c>
      <c r="J438" t="s">
        <v>178</v>
      </c>
      <c r="K438">
        <v>1535.428345</v>
      </c>
      <c r="L438">
        <v>1531.0439449999999</v>
      </c>
      <c r="M438">
        <v>100.36262499999999</v>
      </c>
      <c r="N438" t="s">
        <v>429</v>
      </c>
      <c r="O438" t="s">
        <v>429</v>
      </c>
      <c r="P438" t="s">
        <v>429</v>
      </c>
      <c r="Q438" t="s">
        <v>429</v>
      </c>
    </row>
    <row r="439" spans="1:17" x14ac:dyDescent="0.35">
      <c r="A439" s="175" t="str">
        <f t="shared" si="13"/>
        <v>WE_2030_100_41</v>
      </c>
      <c r="B439" s="175" t="str">
        <f t="shared" si="12"/>
        <v>WE</v>
      </c>
      <c r="C439">
        <v>4</v>
      </c>
      <c r="D439">
        <v>2030</v>
      </c>
      <c r="E439">
        <v>49057</v>
      </c>
      <c r="F439" t="s">
        <v>235</v>
      </c>
      <c r="G439">
        <v>41</v>
      </c>
      <c r="H439" t="s">
        <v>430</v>
      </c>
      <c r="I439">
        <v>100</v>
      </c>
      <c r="J439" t="s">
        <v>177</v>
      </c>
      <c r="K439">
        <v>4.3360000000000003E-2</v>
      </c>
      <c r="L439">
        <v>4.1120999999999998E-2</v>
      </c>
      <c r="M439">
        <v>5.1251999999999999E-2</v>
      </c>
      <c r="N439" t="s">
        <v>429</v>
      </c>
      <c r="O439" t="s">
        <v>429</v>
      </c>
      <c r="P439" t="s">
        <v>429</v>
      </c>
      <c r="Q439" t="s">
        <v>429</v>
      </c>
    </row>
    <row r="440" spans="1:17" x14ac:dyDescent="0.35">
      <c r="A440" s="175" t="str">
        <f t="shared" si="13"/>
        <v>WE_2030_106_41</v>
      </c>
      <c r="B440" s="175" t="str">
        <f t="shared" si="12"/>
        <v>WE</v>
      </c>
      <c r="C440">
        <v>4</v>
      </c>
      <c r="D440">
        <v>2030</v>
      </c>
      <c r="E440">
        <v>49057</v>
      </c>
      <c r="F440" t="s">
        <v>235</v>
      </c>
      <c r="G440">
        <v>41</v>
      </c>
      <c r="H440" t="s">
        <v>430</v>
      </c>
      <c r="I440">
        <v>106</v>
      </c>
      <c r="J440" t="s">
        <v>179</v>
      </c>
      <c r="K440">
        <v>0.12868499999999999</v>
      </c>
      <c r="L440">
        <v>0.12868499999999999</v>
      </c>
      <c r="M440" t="s">
        <v>429</v>
      </c>
      <c r="N440" t="s">
        <v>429</v>
      </c>
      <c r="O440" t="s">
        <v>429</v>
      </c>
      <c r="P440" t="s">
        <v>429</v>
      </c>
      <c r="Q440" t="s">
        <v>429</v>
      </c>
    </row>
    <row r="441" spans="1:17" x14ac:dyDescent="0.35">
      <c r="A441" s="175" t="str">
        <f t="shared" si="13"/>
        <v>WE_2030_107_41</v>
      </c>
      <c r="B441" s="175" t="str">
        <f t="shared" si="12"/>
        <v>WE</v>
      </c>
      <c r="C441">
        <v>4</v>
      </c>
      <c r="D441">
        <v>2030</v>
      </c>
      <c r="E441">
        <v>49057</v>
      </c>
      <c r="F441" t="s">
        <v>235</v>
      </c>
      <c r="G441">
        <v>41</v>
      </c>
      <c r="H441" t="s">
        <v>430</v>
      </c>
      <c r="I441">
        <v>107</v>
      </c>
      <c r="J441" t="s">
        <v>180</v>
      </c>
      <c r="K441">
        <v>2.7202E-2</v>
      </c>
      <c r="L441">
        <v>2.7202E-2</v>
      </c>
      <c r="M441" t="s">
        <v>429</v>
      </c>
      <c r="N441" t="s">
        <v>429</v>
      </c>
      <c r="O441" t="s">
        <v>429</v>
      </c>
      <c r="P441" t="s">
        <v>429</v>
      </c>
      <c r="Q441" t="s">
        <v>429</v>
      </c>
    </row>
    <row r="442" spans="1:17" x14ac:dyDescent="0.35">
      <c r="A442" s="175" t="str">
        <f t="shared" si="13"/>
        <v>WE_2030_110_41</v>
      </c>
      <c r="B442" s="175" t="str">
        <f t="shared" si="12"/>
        <v>WE</v>
      </c>
      <c r="C442">
        <v>4</v>
      </c>
      <c r="D442">
        <v>2030</v>
      </c>
      <c r="E442">
        <v>49057</v>
      </c>
      <c r="F442" t="s">
        <v>235</v>
      </c>
      <c r="G442">
        <v>41</v>
      </c>
      <c r="H442" t="s">
        <v>430</v>
      </c>
      <c r="I442">
        <v>110</v>
      </c>
      <c r="J442" t="s">
        <v>176</v>
      </c>
      <c r="K442">
        <v>3.9657999999999999E-2</v>
      </c>
      <c r="L442">
        <v>3.7675E-2</v>
      </c>
      <c r="M442">
        <v>4.5391000000000001E-2</v>
      </c>
      <c r="N442" t="s">
        <v>429</v>
      </c>
      <c r="O442" t="s">
        <v>429</v>
      </c>
      <c r="P442" t="s">
        <v>429</v>
      </c>
      <c r="Q442" t="s">
        <v>429</v>
      </c>
    </row>
    <row r="443" spans="1:17" x14ac:dyDescent="0.35">
      <c r="A443" s="175" t="str">
        <f t="shared" si="13"/>
        <v>WE_2030_116_41</v>
      </c>
      <c r="B443" s="175" t="str">
        <f t="shared" si="12"/>
        <v>WE</v>
      </c>
      <c r="C443">
        <v>4</v>
      </c>
      <c r="D443">
        <v>2030</v>
      </c>
      <c r="E443">
        <v>49057</v>
      </c>
      <c r="F443" t="s">
        <v>235</v>
      </c>
      <c r="G443">
        <v>41</v>
      </c>
      <c r="H443" t="s">
        <v>430</v>
      </c>
      <c r="I443">
        <v>116</v>
      </c>
      <c r="J443" t="s">
        <v>181</v>
      </c>
      <c r="K443">
        <v>1.6087000000000001E-2</v>
      </c>
      <c r="L443">
        <v>1.6087000000000001E-2</v>
      </c>
      <c r="M443" t="s">
        <v>429</v>
      </c>
      <c r="N443" t="s">
        <v>429</v>
      </c>
      <c r="O443" t="s">
        <v>429</v>
      </c>
      <c r="P443" t="s">
        <v>429</v>
      </c>
      <c r="Q443" t="s">
        <v>429</v>
      </c>
    </row>
    <row r="444" spans="1:17" x14ac:dyDescent="0.35">
      <c r="A444" s="175" t="str">
        <f t="shared" si="13"/>
        <v>WE_2030_117_41</v>
      </c>
      <c r="B444" s="175" t="str">
        <f t="shared" si="12"/>
        <v>WE</v>
      </c>
      <c r="C444">
        <v>4</v>
      </c>
      <c r="D444">
        <v>2030</v>
      </c>
      <c r="E444">
        <v>49057</v>
      </c>
      <c r="F444" t="s">
        <v>235</v>
      </c>
      <c r="G444">
        <v>41</v>
      </c>
      <c r="H444" t="s">
        <v>430</v>
      </c>
      <c r="I444">
        <v>117</v>
      </c>
      <c r="J444" t="s">
        <v>182</v>
      </c>
      <c r="K444">
        <v>4.0800000000000003E-3</v>
      </c>
      <c r="L444">
        <v>4.0800000000000003E-3</v>
      </c>
      <c r="M444" t="s">
        <v>429</v>
      </c>
      <c r="N444" t="s">
        <v>429</v>
      </c>
      <c r="O444" t="s">
        <v>429</v>
      </c>
      <c r="P444" t="s">
        <v>429</v>
      </c>
      <c r="Q444" t="s">
        <v>429</v>
      </c>
    </row>
    <row r="445" spans="1:17" x14ac:dyDescent="0.35">
      <c r="A445" s="175" t="str">
        <f t="shared" si="13"/>
        <v>WE_2030_2_42</v>
      </c>
      <c r="B445" s="175" t="str">
        <f t="shared" si="12"/>
        <v>WE</v>
      </c>
      <c r="C445">
        <v>4</v>
      </c>
      <c r="D445">
        <v>2030</v>
      </c>
      <c r="E445">
        <v>49057</v>
      </c>
      <c r="F445" t="s">
        <v>235</v>
      </c>
      <c r="G445">
        <v>42</v>
      </c>
      <c r="H445" t="s">
        <v>253</v>
      </c>
      <c r="I445">
        <v>2</v>
      </c>
      <c r="J445" t="s">
        <v>173</v>
      </c>
      <c r="K445">
        <v>9.2621939999999991</v>
      </c>
      <c r="L445">
        <v>9.0666569999999993</v>
      </c>
      <c r="M445">
        <v>4.0545359999999997</v>
      </c>
      <c r="N445" t="s">
        <v>429</v>
      </c>
      <c r="O445" t="s">
        <v>429</v>
      </c>
      <c r="P445" t="s">
        <v>429</v>
      </c>
      <c r="Q445" t="s">
        <v>429</v>
      </c>
    </row>
    <row r="446" spans="1:17" x14ac:dyDescent="0.35">
      <c r="A446" s="175" t="str">
        <f t="shared" si="13"/>
        <v>WE_2030_3_42</v>
      </c>
      <c r="B446" s="175" t="str">
        <f t="shared" si="12"/>
        <v>WE</v>
      </c>
      <c r="C446">
        <v>4</v>
      </c>
      <c r="D446">
        <v>2030</v>
      </c>
      <c r="E446">
        <v>49057</v>
      </c>
      <c r="F446" t="s">
        <v>235</v>
      </c>
      <c r="G446">
        <v>42</v>
      </c>
      <c r="H446" t="s">
        <v>253</v>
      </c>
      <c r="I446">
        <v>3</v>
      </c>
      <c r="J446" t="s">
        <v>174</v>
      </c>
      <c r="K446">
        <v>2.6143909999999999</v>
      </c>
      <c r="L446">
        <v>2.5663309999999999</v>
      </c>
      <c r="M446">
        <v>0.99653499999999995</v>
      </c>
      <c r="N446" t="s">
        <v>429</v>
      </c>
      <c r="O446" t="s">
        <v>429</v>
      </c>
      <c r="P446" t="s">
        <v>429</v>
      </c>
      <c r="Q446" t="s">
        <v>429</v>
      </c>
    </row>
    <row r="447" spans="1:17" x14ac:dyDescent="0.35">
      <c r="A447" s="175" t="str">
        <f t="shared" si="13"/>
        <v>WE_2030_87_42</v>
      </c>
      <c r="B447" s="175" t="str">
        <f t="shared" si="12"/>
        <v>WE</v>
      </c>
      <c r="C447">
        <v>4</v>
      </c>
      <c r="D447">
        <v>2030</v>
      </c>
      <c r="E447">
        <v>49057</v>
      </c>
      <c r="F447" t="s">
        <v>235</v>
      </c>
      <c r="G447">
        <v>42</v>
      </c>
      <c r="H447" t="s">
        <v>253</v>
      </c>
      <c r="I447">
        <v>87</v>
      </c>
      <c r="J447" t="s">
        <v>175</v>
      </c>
      <c r="K447">
        <v>0.27464100000000002</v>
      </c>
      <c r="L447">
        <v>0.13253999999999999</v>
      </c>
      <c r="M447">
        <v>0.83198499999999997</v>
      </c>
      <c r="N447">
        <v>5.8659999999999997E-3</v>
      </c>
      <c r="O447">
        <v>3.1695000000000001E-2</v>
      </c>
      <c r="P447" t="s">
        <v>429</v>
      </c>
      <c r="Q447">
        <v>12.463113999999999</v>
      </c>
    </row>
    <row r="448" spans="1:17" x14ac:dyDescent="0.35">
      <c r="A448" s="175" t="str">
        <f t="shared" si="13"/>
        <v>WE_2030_90_42</v>
      </c>
      <c r="B448" s="175" t="str">
        <f t="shared" si="12"/>
        <v>WE</v>
      </c>
      <c r="C448">
        <v>4</v>
      </c>
      <c r="D448">
        <v>2030</v>
      </c>
      <c r="E448">
        <v>49057</v>
      </c>
      <c r="F448" t="s">
        <v>235</v>
      </c>
      <c r="G448">
        <v>42</v>
      </c>
      <c r="H448" t="s">
        <v>253</v>
      </c>
      <c r="I448">
        <v>90</v>
      </c>
      <c r="J448" t="s">
        <v>178</v>
      </c>
      <c r="K448">
        <v>1528.2852780000001</v>
      </c>
      <c r="L448">
        <v>1523.4995120000001</v>
      </c>
      <c r="M448">
        <v>99.235434999999995</v>
      </c>
      <c r="N448" t="s">
        <v>429</v>
      </c>
      <c r="O448" t="s">
        <v>429</v>
      </c>
      <c r="P448" t="s">
        <v>429</v>
      </c>
      <c r="Q448" t="s">
        <v>429</v>
      </c>
    </row>
    <row r="449" spans="1:17" x14ac:dyDescent="0.35">
      <c r="A449" s="175" t="str">
        <f t="shared" si="13"/>
        <v>WE_2030_100_42</v>
      </c>
      <c r="B449" s="175" t="str">
        <f t="shared" si="12"/>
        <v>WE</v>
      </c>
      <c r="C449">
        <v>4</v>
      </c>
      <c r="D449">
        <v>2030</v>
      </c>
      <c r="E449">
        <v>49057</v>
      </c>
      <c r="F449" t="s">
        <v>235</v>
      </c>
      <c r="G449">
        <v>42</v>
      </c>
      <c r="H449" t="s">
        <v>253</v>
      </c>
      <c r="I449">
        <v>100</v>
      </c>
      <c r="J449" t="s">
        <v>177</v>
      </c>
      <c r="K449">
        <v>1.7679E-2</v>
      </c>
      <c r="L449">
        <v>1.5084E-2</v>
      </c>
      <c r="M449">
        <v>5.3794000000000002E-2</v>
      </c>
      <c r="N449" t="s">
        <v>429</v>
      </c>
      <c r="O449" t="s">
        <v>429</v>
      </c>
      <c r="P449" t="s">
        <v>429</v>
      </c>
      <c r="Q449" t="s">
        <v>429</v>
      </c>
    </row>
    <row r="450" spans="1:17" x14ac:dyDescent="0.35">
      <c r="A450" s="175" t="str">
        <f t="shared" si="13"/>
        <v>WE_2030_106_42</v>
      </c>
      <c r="B450" s="175" t="str">
        <f t="shared" si="12"/>
        <v>WE</v>
      </c>
      <c r="C450">
        <v>4</v>
      </c>
      <c r="D450">
        <v>2030</v>
      </c>
      <c r="E450">
        <v>49057</v>
      </c>
      <c r="F450" t="s">
        <v>235</v>
      </c>
      <c r="G450">
        <v>42</v>
      </c>
      <c r="H450" t="s">
        <v>253</v>
      </c>
      <c r="I450">
        <v>106</v>
      </c>
      <c r="J450" t="s">
        <v>179</v>
      </c>
      <c r="K450">
        <v>7.0316000000000004E-2</v>
      </c>
      <c r="L450">
        <v>7.0316000000000004E-2</v>
      </c>
      <c r="M450" t="s">
        <v>429</v>
      </c>
      <c r="N450" t="s">
        <v>429</v>
      </c>
      <c r="O450" t="s">
        <v>429</v>
      </c>
      <c r="P450" t="s">
        <v>429</v>
      </c>
      <c r="Q450" t="s">
        <v>429</v>
      </c>
    </row>
    <row r="451" spans="1:17" x14ac:dyDescent="0.35">
      <c r="A451" s="175" t="str">
        <f t="shared" si="13"/>
        <v>WE_2030_107_42</v>
      </c>
      <c r="B451" s="175" t="str">
        <f t="shared" si="12"/>
        <v>WE</v>
      </c>
      <c r="C451">
        <v>4</v>
      </c>
      <c r="D451">
        <v>2030</v>
      </c>
      <c r="E451">
        <v>49057</v>
      </c>
      <c r="F451" t="s">
        <v>235</v>
      </c>
      <c r="G451">
        <v>42</v>
      </c>
      <c r="H451" t="s">
        <v>253</v>
      </c>
      <c r="I451">
        <v>107</v>
      </c>
      <c r="J451" t="s">
        <v>180</v>
      </c>
      <c r="K451">
        <v>1.6444E-2</v>
      </c>
      <c r="L451">
        <v>1.6444E-2</v>
      </c>
      <c r="M451" t="s">
        <v>429</v>
      </c>
      <c r="N451" t="s">
        <v>429</v>
      </c>
      <c r="O451" t="s">
        <v>429</v>
      </c>
      <c r="P451" t="s">
        <v>429</v>
      </c>
      <c r="Q451" t="s">
        <v>429</v>
      </c>
    </row>
    <row r="452" spans="1:17" x14ac:dyDescent="0.35">
      <c r="A452" s="175" t="str">
        <f t="shared" si="13"/>
        <v>WE_2030_110_42</v>
      </c>
      <c r="B452" s="175" t="str">
        <f t="shared" si="12"/>
        <v>WE</v>
      </c>
      <c r="C452">
        <v>4</v>
      </c>
      <c r="D452">
        <v>2030</v>
      </c>
      <c r="E452">
        <v>49057</v>
      </c>
      <c r="F452" t="s">
        <v>235</v>
      </c>
      <c r="G452">
        <v>42</v>
      </c>
      <c r="H452" t="s">
        <v>253</v>
      </c>
      <c r="I452">
        <v>110</v>
      </c>
      <c r="J452" t="s">
        <v>176</v>
      </c>
      <c r="K452">
        <v>1.6063000000000001E-2</v>
      </c>
      <c r="L452">
        <v>1.3764999999999999E-2</v>
      </c>
      <c r="M452">
        <v>4.7653000000000001E-2</v>
      </c>
      <c r="N452" t="s">
        <v>429</v>
      </c>
      <c r="O452" t="s">
        <v>429</v>
      </c>
      <c r="P452" t="s">
        <v>429</v>
      </c>
      <c r="Q452" t="s">
        <v>429</v>
      </c>
    </row>
    <row r="453" spans="1:17" x14ac:dyDescent="0.35">
      <c r="A453" s="175" t="str">
        <f t="shared" si="13"/>
        <v>WE_2030_116_42</v>
      </c>
      <c r="B453" s="175" t="str">
        <f t="shared" ref="B453:B516" si="14">VLOOKUP(E453,County_ID,2,FALSE)</f>
        <v>WE</v>
      </c>
      <c r="C453">
        <v>4</v>
      </c>
      <c r="D453">
        <v>2030</v>
      </c>
      <c r="E453">
        <v>49057</v>
      </c>
      <c r="F453" t="s">
        <v>235</v>
      </c>
      <c r="G453">
        <v>42</v>
      </c>
      <c r="H453" t="s">
        <v>253</v>
      </c>
      <c r="I453">
        <v>116</v>
      </c>
      <c r="J453" t="s">
        <v>181</v>
      </c>
      <c r="K453">
        <v>8.7889999999999999E-3</v>
      </c>
      <c r="L453">
        <v>8.7889999999999999E-3</v>
      </c>
      <c r="M453" t="s">
        <v>429</v>
      </c>
      <c r="N453" t="s">
        <v>429</v>
      </c>
      <c r="O453" t="s">
        <v>429</v>
      </c>
      <c r="P453" t="s">
        <v>429</v>
      </c>
      <c r="Q453" t="s">
        <v>429</v>
      </c>
    </row>
    <row r="454" spans="1:17" x14ac:dyDescent="0.35">
      <c r="A454" s="175" t="str">
        <f t="shared" ref="A454:A517" si="15">B454&amp;"_"&amp;D454&amp;"_"&amp;I454&amp;"_"&amp;G454</f>
        <v>WE_2030_117_42</v>
      </c>
      <c r="B454" s="175" t="str">
        <f t="shared" si="14"/>
        <v>WE</v>
      </c>
      <c r="C454">
        <v>4</v>
      </c>
      <c r="D454">
        <v>2030</v>
      </c>
      <c r="E454">
        <v>49057</v>
      </c>
      <c r="F454" t="s">
        <v>235</v>
      </c>
      <c r="G454">
        <v>42</v>
      </c>
      <c r="H454" t="s">
        <v>253</v>
      </c>
      <c r="I454">
        <v>117</v>
      </c>
      <c r="J454" t="s">
        <v>182</v>
      </c>
      <c r="K454">
        <v>2.4659999999999999E-3</v>
      </c>
      <c r="L454">
        <v>2.4659999999999999E-3</v>
      </c>
      <c r="M454" t="s">
        <v>429</v>
      </c>
      <c r="N454" t="s">
        <v>429</v>
      </c>
      <c r="O454" t="s">
        <v>429</v>
      </c>
      <c r="P454" t="s">
        <v>429</v>
      </c>
      <c r="Q454" t="s">
        <v>429</v>
      </c>
    </row>
    <row r="455" spans="1:17" x14ac:dyDescent="0.35">
      <c r="A455" s="175" t="str">
        <f t="shared" si="15"/>
        <v>WE_2030_2_43</v>
      </c>
      <c r="B455" s="175" t="str">
        <f t="shared" si="14"/>
        <v>WE</v>
      </c>
      <c r="C455">
        <v>4</v>
      </c>
      <c r="D455">
        <v>2030</v>
      </c>
      <c r="E455">
        <v>49057</v>
      </c>
      <c r="F455" t="s">
        <v>235</v>
      </c>
      <c r="G455">
        <v>43</v>
      </c>
      <c r="H455" t="s">
        <v>254</v>
      </c>
      <c r="I455">
        <v>2</v>
      </c>
      <c r="J455" t="s">
        <v>173</v>
      </c>
      <c r="K455">
        <v>1.4399850000000001</v>
      </c>
      <c r="L455">
        <v>1.362093</v>
      </c>
      <c r="M455">
        <v>0.98903700000000005</v>
      </c>
      <c r="N455" t="s">
        <v>429</v>
      </c>
      <c r="O455" t="s">
        <v>429</v>
      </c>
      <c r="P455" t="s">
        <v>429</v>
      </c>
      <c r="Q455" t="s">
        <v>429</v>
      </c>
    </row>
    <row r="456" spans="1:17" x14ac:dyDescent="0.35">
      <c r="A456" s="175" t="str">
        <f t="shared" si="15"/>
        <v>WE_2030_3_43</v>
      </c>
      <c r="B456" s="175" t="str">
        <f t="shared" si="14"/>
        <v>WE</v>
      </c>
      <c r="C456">
        <v>4</v>
      </c>
      <c r="D456">
        <v>2030</v>
      </c>
      <c r="E456">
        <v>49057</v>
      </c>
      <c r="F456" t="s">
        <v>235</v>
      </c>
      <c r="G456">
        <v>43</v>
      </c>
      <c r="H456" t="s">
        <v>254</v>
      </c>
      <c r="I456">
        <v>3</v>
      </c>
      <c r="J456" t="s">
        <v>174</v>
      </c>
      <c r="K456">
        <v>1.7986839999999999</v>
      </c>
      <c r="L456">
        <v>1.725884</v>
      </c>
      <c r="M456">
        <v>0.92437999999999998</v>
      </c>
      <c r="N456" t="s">
        <v>429</v>
      </c>
      <c r="O456" t="s">
        <v>429</v>
      </c>
      <c r="P456" t="s">
        <v>429</v>
      </c>
      <c r="Q456" t="s">
        <v>429</v>
      </c>
    </row>
    <row r="457" spans="1:17" x14ac:dyDescent="0.35">
      <c r="A457" s="175" t="str">
        <f t="shared" si="15"/>
        <v>WE_2030_87_43</v>
      </c>
      <c r="B457" s="175" t="str">
        <f t="shared" si="14"/>
        <v>WE</v>
      </c>
      <c r="C457">
        <v>4</v>
      </c>
      <c r="D457">
        <v>2030</v>
      </c>
      <c r="E457">
        <v>49057</v>
      </c>
      <c r="F457" t="s">
        <v>235</v>
      </c>
      <c r="G457">
        <v>43</v>
      </c>
      <c r="H457" t="s">
        <v>254</v>
      </c>
      <c r="I457">
        <v>87</v>
      </c>
      <c r="J457" t="s">
        <v>175</v>
      </c>
      <c r="K457">
        <v>0.17258100000000001</v>
      </c>
      <c r="L457">
        <v>7.8787999999999997E-2</v>
      </c>
      <c r="M457">
        <v>0.69754499999999997</v>
      </c>
      <c r="N457">
        <v>9.2000000000000003E-4</v>
      </c>
      <c r="O457">
        <v>1.6980000000000001E-3</v>
      </c>
      <c r="P457" t="s">
        <v>429</v>
      </c>
      <c r="Q457">
        <v>1.6803920000000001</v>
      </c>
    </row>
    <row r="458" spans="1:17" x14ac:dyDescent="0.35">
      <c r="A458" s="175" t="str">
        <f t="shared" si="15"/>
        <v>WE_2030_90_43</v>
      </c>
      <c r="B458" s="175" t="str">
        <f t="shared" si="14"/>
        <v>WE</v>
      </c>
      <c r="C458">
        <v>4</v>
      </c>
      <c r="D458">
        <v>2030</v>
      </c>
      <c r="E458">
        <v>49057</v>
      </c>
      <c r="F458" t="s">
        <v>235</v>
      </c>
      <c r="G458">
        <v>43</v>
      </c>
      <c r="H458" t="s">
        <v>254</v>
      </c>
      <c r="I458">
        <v>90</v>
      </c>
      <c r="J458" t="s">
        <v>178</v>
      </c>
      <c r="K458">
        <v>1153.755249</v>
      </c>
      <c r="L458">
        <v>1146.564331</v>
      </c>
      <c r="M458">
        <v>91.306426999999999</v>
      </c>
      <c r="N458" t="s">
        <v>429</v>
      </c>
      <c r="O458" t="s">
        <v>429</v>
      </c>
      <c r="P458" t="s">
        <v>429</v>
      </c>
      <c r="Q458" t="s">
        <v>429</v>
      </c>
    </row>
    <row r="459" spans="1:17" x14ac:dyDescent="0.35">
      <c r="A459" s="175" t="str">
        <f t="shared" si="15"/>
        <v>WE_2030_100_43</v>
      </c>
      <c r="B459" s="175" t="str">
        <f t="shared" si="14"/>
        <v>WE</v>
      </c>
      <c r="C459">
        <v>4</v>
      </c>
      <c r="D459">
        <v>2030</v>
      </c>
      <c r="E459">
        <v>49057</v>
      </c>
      <c r="F459" t="s">
        <v>235</v>
      </c>
      <c r="G459">
        <v>43</v>
      </c>
      <c r="H459" t="s">
        <v>254</v>
      </c>
      <c r="I459">
        <v>100</v>
      </c>
      <c r="J459" t="s">
        <v>177</v>
      </c>
      <c r="K459">
        <v>3.2884999999999998E-2</v>
      </c>
      <c r="L459">
        <v>3.2447999999999998E-2</v>
      </c>
      <c r="M459">
        <v>5.5490000000000001E-3</v>
      </c>
      <c r="N459" t="s">
        <v>429</v>
      </c>
      <c r="O459" t="s">
        <v>429</v>
      </c>
      <c r="P459" t="s">
        <v>429</v>
      </c>
      <c r="Q459" t="s">
        <v>429</v>
      </c>
    </row>
    <row r="460" spans="1:17" x14ac:dyDescent="0.35">
      <c r="A460" s="175" t="str">
        <f t="shared" si="15"/>
        <v>WE_2030_106_43</v>
      </c>
      <c r="B460" s="175" t="str">
        <f t="shared" si="14"/>
        <v>WE</v>
      </c>
      <c r="C460">
        <v>4</v>
      </c>
      <c r="D460">
        <v>2030</v>
      </c>
      <c r="E460">
        <v>49057</v>
      </c>
      <c r="F460" t="s">
        <v>235</v>
      </c>
      <c r="G460">
        <v>43</v>
      </c>
      <c r="H460" t="s">
        <v>254</v>
      </c>
      <c r="I460">
        <v>106</v>
      </c>
      <c r="J460" t="s">
        <v>179</v>
      </c>
      <c r="K460">
        <v>7.0149000000000003E-2</v>
      </c>
      <c r="L460">
        <v>7.0149000000000003E-2</v>
      </c>
      <c r="M460" t="s">
        <v>429</v>
      </c>
      <c r="N460" t="s">
        <v>429</v>
      </c>
      <c r="O460" t="s">
        <v>429</v>
      </c>
      <c r="P460" t="s">
        <v>429</v>
      </c>
      <c r="Q460" t="s">
        <v>429</v>
      </c>
    </row>
    <row r="461" spans="1:17" x14ac:dyDescent="0.35">
      <c r="A461" s="175" t="str">
        <f t="shared" si="15"/>
        <v>WE_2030_107_43</v>
      </c>
      <c r="B461" s="175" t="str">
        <f t="shared" si="14"/>
        <v>WE</v>
      </c>
      <c r="C461">
        <v>4</v>
      </c>
      <c r="D461">
        <v>2030</v>
      </c>
      <c r="E461">
        <v>49057</v>
      </c>
      <c r="F461" t="s">
        <v>235</v>
      </c>
      <c r="G461">
        <v>43</v>
      </c>
      <c r="H461" t="s">
        <v>254</v>
      </c>
      <c r="I461">
        <v>107</v>
      </c>
      <c r="J461" t="s">
        <v>180</v>
      </c>
      <c r="K461">
        <v>1.584E-2</v>
      </c>
      <c r="L461">
        <v>1.584E-2</v>
      </c>
      <c r="M461" t="s">
        <v>429</v>
      </c>
      <c r="N461" t="s">
        <v>429</v>
      </c>
      <c r="O461" t="s">
        <v>429</v>
      </c>
      <c r="P461" t="s">
        <v>429</v>
      </c>
      <c r="Q461" t="s">
        <v>429</v>
      </c>
    </row>
    <row r="462" spans="1:17" x14ac:dyDescent="0.35">
      <c r="A462" s="175" t="str">
        <f t="shared" si="15"/>
        <v>WE_2030_110_43</v>
      </c>
      <c r="B462" s="175" t="str">
        <f t="shared" si="14"/>
        <v>WE</v>
      </c>
      <c r="C462">
        <v>4</v>
      </c>
      <c r="D462">
        <v>2030</v>
      </c>
      <c r="E462">
        <v>49057</v>
      </c>
      <c r="F462" t="s">
        <v>235</v>
      </c>
      <c r="G462">
        <v>43</v>
      </c>
      <c r="H462" t="s">
        <v>254</v>
      </c>
      <c r="I462">
        <v>110</v>
      </c>
      <c r="J462" t="s">
        <v>176</v>
      </c>
      <c r="K462">
        <v>3.0232999999999999E-2</v>
      </c>
      <c r="L462">
        <v>2.9842E-2</v>
      </c>
      <c r="M462">
        <v>4.9659999999999999E-3</v>
      </c>
      <c r="N462" t="s">
        <v>429</v>
      </c>
      <c r="O462" t="s">
        <v>429</v>
      </c>
      <c r="P462" t="s">
        <v>429</v>
      </c>
      <c r="Q462" t="s">
        <v>429</v>
      </c>
    </row>
    <row r="463" spans="1:17" x14ac:dyDescent="0.35">
      <c r="A463" s="175" t="str">
        <f t="shared" si="15"/>
        <v>WE_2030_116_43</v>
      </c>
      <c r="B463" s="175" t="str">
        <f t="shared" si="14"/>
        <v>WE</v>
      </c>
      <c r="C463">
        <v>4</v>
      </c>
      <c r="D463">
        <v>2030</v>
      </c>
      <c r="E463">
        <v>49057</v>
      </c>
      <c r="F463" t="s">
        <v>235</v>
      </c>
      <c r="G463">
        <v>43</v>
      </c>
      <c r="H463" t="s">
        <v>254</v>
      </c>
      <c r="I463">
        <v>116</v>
      </c>
      <c r="J463" t="s">
        <v>181</v>
      </c>
      <c r="K463">
        <v>8.7690000000000008E-3</v>
      </c>
      <c r="L463">
        <v>8.7690000000000008E-3</v>
      </c>
      <c r="M463" t="s">
        <v>429</v>
      </c>
      <c r="N463" t="s">
        <v>429</v>
      </c>
      <c r="O463" t="s">
        <v>429</v>
      </c>
      <c r="P463" t="s">
        <v>429</v>
      </c>
      <c r="Q463" t="s">
        <v>429</v>
      </c>
    </row>
    <row r="464" spans="1:17" x14ac:dyDescent="0.35">
      <c r="A464" s="175" t="str">
        <f t="shared" si="15"/>
        <v>WE_2030_117_43</v>
      </c>
      <c r="B464" s="175" t="str">
        <f t="shared" si="14"/>
        <v>WE</v>
      </c>
      <c r="C464">
        <v>4</v>
      </c>
      <c r="D464">
        <v>2030</v>
      </c>
      <c r="E464">
        <v>49057</v>
      </c>
      <c r="F464" t="s">
        <v>235</v>
      </c>
      <c r="G464">
        <v>43</v>
      </c>
      <c r="H464" t="s">
        <v>254</v>
      </c>
      <c r="I464">
        <v>117</v>
      </c>
      <c r="J464" t="s">
        <v>182</v>
      </c>
      <c r="K464">
        <v>2.3760000000000001E-3</v>
      </c>
      <c r="L464">
        <v>2.3760000000000001E-3</v>
      </c>
      <c r="M464" t="s">
        <v>429</v>
      </c>
      <c r="N464" t="s">
        <v>429</v>
      </c>
      <c r="O464" t="s">
        <v>429</v>
      </c>
      <c r="P464" t="s">
        <v>429</v>
      </c>
      <c r="Q464" t="s">
        <v>429</v>
      </c>
    </row>
    <row r="465" spans="1:17" x14ac:dyDescent="0.35">
      <c r="A465" s="175" t="str">
        <f t="shared" si="15"/>
        <v>WE_2030_2_51</v>
      </c>
      <c r="B465" s="175" t="str">
        <f t="shared" si="14"/>
        <v>WE</v>
      </c>
      <c r="C465">
        <v>4</v>
      </c>
      <c r="D465">
        <v>2030</v>
      </c>
      <c r="E465">
        <v>49057</v>
      </c>
      <c r="F465" t="s">
        <v>235</v>
      </c>
      <c r="G465">
        <v>51</v>
      </c>
      <c r="H465" t="s">
        <v>255</v>
      </c>
      <c r="I465">
        <v>2</v>
      </c>
      <c r="J465" t="s">
        <v>173</v>
      </c>
      <c r="K465">
        <v>8.1159820000000007</v>
      </c>
      <c r="L465">
        <v>7.8785819999999998</v>
      </c>
      <c r="M465">
        <v>3.6734170000000002</v>
      </c>
      <c r="N465" t="s">
        <v>429</v>
      </c>
      <c r="O465" t="s">
        <v>429</v>
      </c>
      <c r="P465" t="s">
        <v>429</v>
      </c>
      <c r="Q465" t="s">
        <v>429</v>
      </c>
    </row>
    <row r="466" spans="1:17" x14ac:dyDescent="0.35">
      <c r="A466" s="175" t="str">
        <f t="shared" si="15"/>
        <v>WE_2030_3_51</v>
      </c>
      <c r="B466" s="175" t="str">
        <f t="shared" si="14"/>
        <v>WE</v>
      </c>
      <c r="C466">
        <v>4</v>
      </c>
      <c r="D466">
        <v>2030</v>
      </c>
      <c r="E466">
        <v>49057</v>
      </c>
      <c r="F466" t="s">
        <v>235</v>
      </c>
      <c r="G466">
        <v>51</v>
      </c>
      <c r="H466" t="s">
        <v>255</v>
      </c>
      <c r="I466">
        <v>3</v>
      </c>
      <c r="J466" t="s">
        <v>174</v>
      </c>
      <c r="K466">
        <v>3.5438339999999999</v>
      </c>
      <c r="L466">
        <v>3.4232680000000002</v>
      </c>
      <c r="M466">
        <v>1.865569</v>
      </c>
      <c r="N466" t="s">
        <v>429</v>
      </c>
      <c r="O466" t="s">
        <v>429</v>
      </c>
      <c r="P466" t="s">
        <v>429</v>
      </c>
      <c r="Q466" t="s">
        <v>429</v>
      </c>
    </row>
    <row r="467" spans="1:17" x14ac:dyDescent="0.35">
      <c r="A467" s="175" t="str">
        <f t="shared" si="15"/>
        <v>WE_2030_87_51</v>
      </c>
      <c r="B467" s="175" t="str">
        <f t="shared" si="14"/>
        <v>WE</v>
      </c>
      <c r="C467">
        <v>4</v>
      </c>
      <c r="D467">
        <v>2030</v>
      </c>
      <c r="E467">
        <v>49057</v>
      </c>
      <c r="F467" t="s">
        <v>235</v>
      </c>
      <c r="G467">
        <v>51</v>
      </c>
      <c r="H467" t="s">
        <v>255</v>
      </c>
      <c r="I467">
        <v>87</v>
      </c>
      <c r="J467" t="s">
        <v>175</v>
      </c>
      <c r="K467">
        <v>0.33180199999999999</v>
      </c>
      <c r="L467">
        <v>0.24742900000000001</v>
      </c>
      <c r="M467">
        <v>0.71276200000000001</v>
      </c>
      <c r="N467">
        <v>1.4899999999999999E-4</v>
      </c>
      <c r="O467">
        <v>1.44E-4</v>
      </c>
      <c r="P467" t="s">
        <v>429</v>
      </c>
      <c r="Q467">
        <v>0.885714</v>
      </c>
    </row>
    <row r="468" spans="1:17" x14ac:dyDescent="0.35">
      <c r="A468" s="175" t="str">
        <f t="shared" si="15"/>
        <v>WE_2030_90_51</v>
      </c>
      <c r="B468" s="175" t="str">
        <f t="shared" si="14"/>
        <v>WE</v>
      </c>
      <c r="C468">
        <v>4</v>
      </c>
      <c r="D468">
        <v>2030</v>
      </c>
      <c r="E468">
        <v>49057</v>
      </c>
      <c r="F468" t="s">
        <v>235</v>
      </c>
      <c r="G468">
        <v>51</v>
      </c>
      <c r="H468" t="s">
        <v>255</v>
      </c>
      <c r="I468">
        <v>90</v>
      </c>
      <c r="J468" t="s">
        <v>178</v>
      </c>
      <c r="K468">
        <v>1593.2751459999999</v>
      </c>
      <c r="L468">
        <v>1580.719116</v>
      </c>
      <c r="M468">
        <v>194.28677400000001</v>
      </c>
      <c r="N468" t="s">
        <v>429</v>
      </c>
      <c r="O468" t="s">
        <v>429</v>
      </c>
      <c r="P468" t="s">
        <v>429</v>
      </c>
      <c r="Q468" t="s">
        <v>429</v>
      </c>
    </row>
    <row r="469" spans="1:17" x14ac:dyDescent="0.35">
      <c r="A469" s="175" t="str">
        <f t="shared" si="15"/>
        <v>WE_2030_100_51</v>
      </c>
      <c r="B469" s="175" t="str">
        <f t="shared" si="14"/>
        <v>WE</v>
      </c>
      <c r="C469">
        <v>4</v>
      </c>
      <c r="D469">
        <v>2030</v>
      </c>
      <c r="E469">
        <v>49057</v>
      </c>
      <c r="F469" t="s">
        <v>235</v>
      </c>
      <c r="G469">
        <v>51</v>
      </c>
      <c r="H469" t="s">
        <v>255</v>
      </c>
      <c r="I469">
        <v>100</v>
      </c>
      <c r="J469" t="s">
        <v>177</v>
      </c>
      <c r="K469">
        <v>3.1151999999999999E-2</v>
      </c>
      <c r="L469">
        <v>3.0842000000000001E-2</v>
      </c>
      <c r="M469">
        <v>4.8009999999999997E-3</v>
      </c>
      <c r="N469" t="s">
        <v>429</v>
      </c>
      <c r="O469" t="s">
        <v>429</v>
      </c>
      <c r="P469" t="s">
        <v>429</v>
      </c>
      <c r="Q469" t="s">
        <v>429</v>
      </c>
    </row>
    <row r="470" spans="1:17" x14ac:dyDescent="0.35">
      <c r="A470" s="175" t="str">
        <f t="shared" si="15"/>
        <v>WE_2030_106_51</v>
      </c>
      <c r="B470" s="175" t="str">
        <f t="shared" si="14"/>
        <v>WE</v>
      </c>
      <c r="C470">
        <v>4</v>
      </c>
      <c r="D470">
        <v>2030</v>
      </c>
      <c r="E470">
        <v>49057</v>
      </c>
      <c r="F470" t="s">
        <v>235</v>
      </c>
      <c r="G470">
        <v>51</v>
      </c>
      <c r="H470" t="s">
        <v>255</v>
      </c>
      <c r="I470">
        <v>106</v>
      </c>
      <c r="J470" t="s">
        <v>179</v>
      </c>
      <c r="K470">
        <v>0.117618</v>
      </c>
      <c r="L470">
        <v>0.117618</v>
      </c>
      <c r="M470" t="s">
        <v>429</v>
      </c>
      <c r="N470" t="s">
        <v>429</v>
      </c>
      <c r="O470" t="s">
        <v>429</v>
      </c>
      <c r="P470" t="s">
        <v>429</v>
      </c>
      <c r="Q470" t="s">
        <v>429</v>
      </c>
    </row>
    <row r="471" spans="1:17" x14ac:dyDescent="0.35">
      <c r="A471" s="175" t="str">
        <f t="shared" si="15"/>
        <v>WE_2030_107_51</v>
      </c>
      <c r="B471" s="175" t="str">
        <f t="shared" si="14"/>
        <v>WE</v>
      </c>
      <c r="C471">
        <v>4</v>
      </c>
      <c r="D471">
        <v>2030</v>
      </c>
      <c r="E471">
        <v>49057</v>
      </c>
      <c r="F471" t="s">
        <v>235</v>
      </c>
      <c r="G471">
        <v>51</v>
      </c>
      <c r="H471" t="s">
        <v>255</v>
      </c>
      <c r="I471">
        <v>107</v>
      </c>
      <c r="J471" t="s">
        <v>180</v>
      </c>
      <c r="K471">
        <v>2.6275E-2</v>
      </c>
      <c r="L471">
        <v>2.6275E-2</v>
      </c>
      <c r="M471" t="s">
        <v>429</v>
      </c>
      <c r="N471" t="s">
        <v>429</v>
      </c>
      <c r="O471" t="s">
        <v>429</v>
      </c>
      <c r="P471" t="s">
        <v>429</v>
      </c>
      <c r="Q471" t="s">
        <v>429</v>
      </c>
    </row>
    <row r="472" spans="1:17" x14ac:dyDescent="0.35">
      <c r="A472" s="175" t="str">
        <f t="shared" si="15"/>
        <v>WE_2030_110_51</v>
      </c>
      <c r="B472" s="175" t="str">
        <f t="shared" si="14"/>
        <v>WE</v>
      </c>
      <c r="C472">
        <v>4</v>
      </c>
      <c r="D472">
        <v>2030</v>
      </c>
      <c r="E472">
        <v>49057</v>
      </c>
      <c r="F472" t="s">
        <v>235</v>
      </c>
      <c r="G472">
        <v>51</v>
      </c>
      <c r="H472" t="s">
        <v>255</v>
      </c>
      <c r="I472">
        <v>110</v>
      </c>
      <c r="J472" t="s">
        <v>176</v>
      </c>
      <c r="K472">
        <v>2.8593E-2</v>
      </c>
      <c r="L472">
        <v>2.8308E-2</v>
      </c>
      <c r="M472">
        <v>4.4029999999999998E-3</v>
      </c>
      <c r="N472" t="s">
        <v>429</v>
      </c>
      <c r="O472" t="s">
        <v>429</v>
      </c>
      <c r="P472" t="s">
        <v>429</v>
      </c>
      <c r="Q472" t="s">
        <v>429</v>
      </c>
    </row>
    <row r="473" spans="1:17" x14ac:dyDescent="0.35">
      <c r="A473" s="175" t="str">
        <f t="shared" si="15"/>
        <v>WE_2030_116_51</v>
      </c>
      <c r="B473" s="175" t="str">
        <f t="shared" si="14"/>
        <v>WE</v>
      </c>
      <c r="C473">
        <v>4</v>
      </c>
      <c r="D473">
        <v>2030</v>
      </c>
      <c r="E473">
        <v>49057</v>
      </c>
      <c r="F473" t="s">
        <v>235</v>
      </c>
      <c r="G473">
        <v>51</v>
      </c>
      <c r="H473" t="s">
        <v>255</v>
      </c>
      <c r="I473">
        <v>116</v>
      </c>
      <c r="J473" t="s">
        <v>181</v>
      </c>
      <c r="K473">
        <v>1.4702E-2</v>
      </c>
      <c r="L473">
        <v>1.4702E-2</v>
      </c>
      <c r="M473" t="s">
        <v>429</v>
      </c>
      <c r="N473" t="s">
        <v>429</v>
      </c>
      <c r="O473" t="s">
        <v>429</v>
      </c>
      <c r="P473" t="s">
        <v>429</v>
      </c>
      <c r="Q473" t="s">
        <v>429</v>
      </c>
    </row>
    <row r="474" spans="1:17" x14ac:dyDescent="0.35">
      <c r="A474" s="175" t="str">
        <f t="shared" si="15"/>
        <v>WE_2030_117_51</v>
      </c>
      <c r="B474" s="175" t="str">
        <f t="shared" si="14"/>
        <v>WE</v>
      </c>
      <c r="C474">
        <v>4</v>
      </c>
      <c r="D474">
        <v>2030</v>
      </c>
      <c r="E474">
        <v>49057</v>
      </c>
      <c r="F474" t="s">
        <v>235</v>
      </c>
      <c r="G474">
        <v>51</v>
      </c>
      <c r="H474" t="s">
        <v>255</v>
      </c>
      <c r="I474">
        <v>117</v>
      </c>
      <c r="J474" t="s">
        <v>182</v>
      </c>
      <c r="K474">
        <v>3.9410000000000001E-3</v>
      </c>
      <c r="L474">
        <v>3.9410000000000001E-3</v>
      </c>
      <c r="M474" t="s">
        <v>429</v>
      </c>
      <c r="N474" t="s">
        <v>429</v>
      </c>
      <c r="O474" t="s">
        <v>429</v>
      </c>
      <c r="P474" t="s">
        <v>429</v>
      </c>
      <c r="Q474" t="s">
        <v>429</v>
      </c>
    </row>
    <row r="475" spans="1:17" x14ac:dyDescent="0.35">
      <c r="A475" s="175" t="str">
        <f t="shared" si="15"/>
        <v>WE_2030_2_52</v>
      </c>
      <c r="B475" s="175" t="str">
        <f t="shared" si="14"/>
        <v>WE</v>
      </c>
      <c r="C475">
        <v>4</v>
      </c>
      <c r="D475">
        <v>2030</v>
      </c>
      <c r="E475">
        <v>49057</v>
      </c>
      <c r="F475" t="s">
        <v>235</v>
      </c>
      <c r="G475">
        <v>52</v>
      </c>
      <c r="H475" t="s">
        <v>256</v>
      </c>
      <c r="I475">
        <v>2</v>
      </c>
      <c r="J475" t="s">
        <v>173</v>
      </c>
      <c r="K475">
        <v>3.679487</v>
      </c>
      <c r="L475">
        <v>2.4131179999999999</v>
      </c>
      <c r="M475">
        <v>1.1556219999999999</v>
      </c>
      <c r="N475" t="s">
        <v>429</v>
      </c>
      <c r="O475" t="s">
        <v>429</v>
      </c>
      <c r="P475" t="s">
        <v>429</v>
      </c>
      <c r="Q475" t="s">
        <v>429</v>
      </c>
    </row>
    <row r="476" spans="1:17" x14ac:dyDescent="0.35">
      <c r="A476" s="175" t="str">
        <f t="shared" si="15"/>
        <v>WE_2030_3_52</v>
      </c>
      <c r="B476" s="175" t="str">
        <f t="shared" si="14"/>
        <v>WE</v>
      </c>
      <c r="C476">
        <v>4</v>
      </c>
      <c r="D476">
        <v>2030</v>
      </c>
      <c r="E476">
        <v>49057</v>
      </c>
      <c r="F476" t="s">
        <v>235</v>
      </c>
      <c r="G476">
        <v>52</v>
      </c>
      <c r="H476" t="s">
        <v>256</v>
      </c>
      <c r="I476">
        <v>3</v>
      </c>
      <c r="J476" t="s">
        <v>174</v>
      </c>
      <c r="K476">
        <v>1.4743599999999999</v>
      </c>
      <c r="L476">
        <v>1.118749</v>
      </c>
      <c r="M476">
        <v>0.32451200000000002</v>
      </c>
      <c r="N476" t="s">
        <v>429</v>
      </c>
      <c r="O476" t="s">
        <v>429</v>
      </c>
      <c r="P476" t="s">
        <v>429</v>
      </c>
      <c r="Q476" t="s">
        <v>429</v>
      </c>
    </row>
    <row r="477" spans="1:17" x14ac:dyDescent="0.35">
      <c r="A477" s="175" t="str">
        <f t="shared" si="15"/>
        <v>WE_2030_87_52</v>
      </c>
      <c r="B477" s="175" t="str">
        <f t="shared" si="14"/>
        <v>WE</v>
      </c>
      <c r="C477">
        <v>4</v>
      </c>
      <c r="D477">
        <v>2030</v>
      </c>
      <c r="E477">
        <v>49057</v>
      </c>
      <c r="F477" t="s">
        <v>235</v>
      </c>
      <c r="G477">
        <v>52</v>
      </c>
      <c r="H477" t="s">
        <v>256</v>
      </c>
      <c r="I477">
        <v>87</v>
      </c>
      <c r="J477" t="s">
        <v>175</v>
      </c>
      <c r="K477">
        <v>0.72492000000000001</v>
      </c>
      <c r="L477">
        <v>5.4370000000000002E-2</v>
      </c>
      <c r="M477">
        <v>0.54013999999999995</v>
      </c>
      <c r="N477">
        <v>3.2550999999999997E-2</v>
      </c>
      <c r="O477">
        <v>2.1557E-2</v>
      </c>
      <c r="P477" t="s">
        <v>429</v>
      </c>
      <c r="Q477">
        <v>0.732653</v>
      </c>
    </row>
    <row r="478" spans="1:17" x14ac:dyDescent="0.35">
      <c r="A478" s="175" t="str">
        <f t="shared" si="15"/>
        <v>WE_2030_90_52</v>
      </c>
      <c r="B478" s="175" t="str">
        <f t="shared" si="14"/>
        <v>WE</v>
      </c>
      <c r="C478">
        <v>4</v>
      </c>
      <c r="D478">
        <v>2030</v>
      </c>
      <c r="E478">
        <v>49057</v>
      </c>
      <c r="F478" t="s">
        <v>235</v>
      </c>
      <c r="G478">
        <v>52</v>
      </c>
      <c r="H478" t="s">
        <v>256</v>
      </c>
      <c r="I478">
        <v>90</v>
      </c>
      <c r="J478" t="s">
        <v>178</v>
      </c>
      <c r="K478">
        <v>947.073669</v>
      </c>
      <c r="L478">
        <v>913.24169900000004</v>
      </c>
      <c r="M478">
        <v>30.873322000000002</v>
      </c>
      <c r="N478" t="s">
        <v>429</v>
      </c>
      <c r="O478" t="s">
        <v>429</v>
      </c>
      <c r="P478" t="s">
        <v>429</v>
      </c>
      <c r="Q478" t="s">
        <v>429</v>
      </c>
    </row>
    <row r="479" spans="1:17" x14ac:dyDescent="0.35">
      <c r="A479" s="175" t="str">
        <f t="shared" si="15"/>
        <v>WE_2030_100_52</v>
      </c>
      <c r="B479" s="175" t="str">
        <f t="shared" si="14"/>
        <v>WE</v>
      </c>
      <c r="C479">
        <v>4</v>
      </c>
      <c r="D479">
        <v>2030</v>
      </c>
      <c r="E479">
        <v>49057</v>
      </c>
      <c r="F479" t="s">
        <v>235</v>
      </c>
      <c r="G479">
        <v>52</v>
      </c>
      <c r="H479" t="s">
        <v>256</v>
      </c>
      <c r="I479">
        <v>100</v>
      </c>
      <c r="J479" t="s">
        <v>177</v>
      </c>
      <c r="K479">
        <v>3.2996999999999999E-2</v>
      </c>
      <c r="L479">
        <v>1.1873E-2</v>
      </c>
      <c r="M479">
        <v>1.9276000000000001E-2</v>
      </c>
      <c r="N479" t="s">
        <v>429</v>
      </c>
      <c r="O479" t="s">
        <v>429</v>
      </c>
      <c r="P479" t="s">
        <v>429</v>
      </c>
      <c r="Q479" t="s">
        <v>429</v>
      </c>
    </row>
    <row r="480" spans="1:17" x14ac:dyDescent="0.35">
      <c r="A480" s="175" t="str">
        <f t="shared" si="15"/>
        <v>WE_2030_106_52</v>
      </c>
      <c r="B480" s="175" t="str">
        <f t="shared" si="14"/>
        <v>WE</v>
      </c>
      <c r="C480">
        <v>4</v>
      </c>
      <c r="D480">
        <v>2030</v>
      </c>
      <c r="E480">
        <v>49057</v>
      </c>
      <c r="F480" t="s">
        <v>235</v>
      </c>
      <c r="G480">
        <v>52</v>
      </c>
      <c r="H480" t="s">
        <v>256</v>
      </c>
      <c r="I480">
        <v>106</v>
      </c>
      <c r="J480" t="s">
        <v>179</v>
      </c>
      <c r="K480">
        <v>7.4759000000000006E-2</v>
      </c>
      <c r="L480">
        <v>7.4759000000000006E-2</v>
      </c>
      <c r="M480" t="s">
        <v>429</v>
      </c>
      <c r="N480" t="s">
        <v>429</v>
      </c>
      <c r="O480" t="s">
        <v>429</v>
      </c>
      <c r="P480" t="s">
        <v>429</v>
      </c>
      <c r="Q480" t="s">
        <v>429</v>
      </c>
    </row>
    <row r="481" spans="1:17" x14ac:dyDescent="0.35">
      <c r="A481" s="175" t="str">
        <f t="shared" si="15"/>
        <v>WE_2030_107_52</v>
      </c>
      <c r="B481" s="175" t="str">
        <f t="shared" si="14"/>
        <v>WE</v>
      </c>
      <c r="C481">
        <v>4</v>
      </c>
      <c r="D481">
        <v>2030</v>
      </c>
      <c r="E481">
        <v>49057</v>
      </c>
      <c r="F481" t="s">
        <v>235</v>
      </c>
      <c r="G481">
        <v>52</v>
      </c>
      <c r="H481" t="s">
        <v>256</v>
      </c>
      <c r="I481">
        <v>107</v>
      </c>
      <c r="J481" t="s">
        <v>180</v>
      </c>
      <c r="K481">
        <v>1.6281E-2</v>
      </c>
      <c r="L481">
        <v>1.6281E-2</v>
      </c>
      <c r="M481" t="s">
        <v>429</v>
      </c>
      <c r="N481" t="s">
        <v>429</v>
      </c>
      <c r="O481" t="s">
        <v>429</v>
      </c>
      <c r="P481" t="s">
        <v>429</v>
      </c>
      <c r="Q481" t="s">
        <v>429</v>
      </c>
    </row>
    <row r="482" spans="1:17" x14ac:dyDescent="0.35">
      <c r="A482" s="175" t="str">
        <f t="shared" si="15"/>
        <v>WE_2030_110_52</v>
      </c>
      <c r="B482" s="175" t="str">
        <f t="shared" si="14"/>
        <v>WE</v>
      </c>
      <c r="C482">
        <v>4</v>
      </c>
      <c r="D482">
        <v>2030</v>
      </c>
      <c r="E482">
        <v>49057</v>
      </c>
      <c r="F482" t="s">
        <v>235</v>
      </c>
      <c r="G482">
        <v>52</v>
      </c>
      <c r="H482" t="s">
        <v>256</v>
      </c>
      <c r="I482">
        <v>110</v>
      </c>
      <c r="J482" t="s">
        <v>176</v>
      </c>
      <c r="K482">
        <v>2.9537999999999998E-2</v>
      </c>
      <c r="L482">
        <v>1.0839E-2</v>
      </c>
      <c r="M482">
        <v>1.7063999999999999E-2</v>
      </c>
      <c r="N482" t="s">
        <v>429</v>
      </c>
      <c r="O482" t="s">
        <v>429</v>
      </c>
      <c r="P482" t="s">
        <v>429</v>
      </c>
      <c r="Q482" t="s">
        <v>429</v>
      </c>
    </row>
    <row r="483" spans="1:17" x14ac:dyDescent="0.35">
      <c r="A483" s="175" t="str">
        <f t="shared" si="15"/>
        <v>WE_2030_116_52</v>
      </c>
      <c r="B483" s="175" t="str">
        <f t="shared" si="14"/>
        <v>WE</v>
      </c>
      <c r="C483">
        <v>4</v>
      </c>
      <c r="D483">
        <v>2030</v>
      </c>
      <c r="E483">
        <v>49057</v>
      </c>
      <c r="F483" t="s">
        <v>235</v>
      </c>
      <c r="G483">
        <v>52</v>
      </c>
      <c r="H483" t="s">
        <v>256</v>
      </c>
      <c r="I483">
        <v>116</v>
      </c>
      <c r="J483" t="s">
        <v>181</v>
      </c>
      <c r="K483">
        <v>9.3449999999999991E-3</v>
      </c>
      <c r="L483">
        <v>9.3449999999999991E-3</v>
      </c>
      <c r="M483" t="s">
        <v>429</v>
      </c>
      <c r="N483" t="s">
        <v>429</v>
      </c>
      <c r="O483" t="s">
        <v>429</v>
      </c>
      <c r="P483" t="s">
        <v>429</v>
      </c>
      <c r="Q483" t="s">
        <v>429</v>
      </c>
    </row>
    <row r="484" spans="1:17" x14ac:dyDescent="0.35">
      <c r="A484" s="175" t="str">
        <f t="shared" si="15"/>
        <v>WE_2030_117_52</v>
      </c>
      <c r="B484" s="175" t="str">
        <f t="shared" si="14"/>
        <v>WE</v>
      </c>
      <c r="C484">
        <v>4</v>
      </c>
      <c r="D484">
        <v>2030</v>
      </c>
      <c r="E484">
        <v>49057</v>
      </c>
      <c r="F484" t="s">
        <v>235</v>
      </c>
      <c r="G484">
        <v>52</v>
      </c>
      <c r="H484" t="s">
        <v>256</v>
      </c>
      <c r="I484">
        <v>117</v>
      </c>
      <c r="J484" t="s">
        <v>182</v>
      </c>
      <c r="K484">
        <v>2.4420000000000002E-3</v>
      </c>
      <c r="L484">
        <v>2.4420000000000002E-3</v>
      </c>
      <c r="M484" t="s">
        <v>429</v>
      </c>
      <c r="N484" t="s">
        <v>429</v>
      </c>
      <c r="O484" t="s">
        <v>429</v>
      </c>
      <c r="P484" t="s">
        <v>429</v>
      </c>
      <c r="Q484" t="s">
        <v>429</v>
      </c>
    </row>
    <row r="485" spans="1:17" x14ac:dyDescent="0.35">
      <c r="A485" s="175" t="str">
        <f t="shared" si="15"/>
        <v>WE_2030_2_53</v>
      </c>
      <c r="B485" s="175" t="str">
        <f t="shared" si="14"/>
        <v>WE</v>
      </c>
      <c r="C485">
        <v>4</v>
      </c>
      <c r="D485">
        <v>2030</v>
      </c>
      <c r="E485">
        <v>49057</v>
      </c>
      <c r="F485" t="s">
        <v>235</v>
      </c>
      <c r="G485">
        <v>53</v>
      </c>
      <c r="H485" t="s">
        <v>257</v>
      </c>
      <c r="I485">
        <v>2</v>
      </c>
      <c r="J485" t="s">
        <v>173</v>
      </c>
      <c r="K485">
        <v>2.3416969999999999</v>
      </c>
      <c r="L485">
        <v>2.283061</v>
      </c>
      <c r="M485">
        <v>1.217565</v>
      </c>
      <c r="N485" t="s">
        <v>429</v>
      </c>
      <c r="O485" t="s">
        <v>429</v>
      </c>
      <c r="P485" t="s">
        <v>429</v>
      </c>
      <c r="Q485" t="s">
        <v>429</v>
      </c>
    </row>
    <row r="486" spans="1:17" x14ac:dyDescent="0.35">
      <c r="A486" s="175" t="str">
        <f t="shared" si="15"/>
        <v>WE_2030_3_53</v>
      </c>
      <c r="B486" s="175" t="str">
        <f t="shared" si="14"/>
        <v>WE</v>
      </c>
      <c r="C486">
        <v>4</v>
      </c>
      <c r="D486">
        <v>2030</v>
      </c>
      <c r="E486">
        <v>49057</v>
      </c>
      <c r="F486" t="s">
        <v>235</v>
      </c>
      <c r="G486">
        <v>53</v>
      </c>
      <c r="H486" t="s">
        <v>257</v>
      </c>
      <c r="I486">
        <v>3</v>
      </c>
      <c r="J486" t="s">
        <v>174</v>
      </c>
      <c r="K486">
        <v>1.1648860000000001</v>
      </c>
      <c r="L486">
        <v>1.1492089999999999</v>
      </c>
      <c r="M486">
        <v>0.32552500000000001</v>
      </c>
      <c r="N486" t="s">
        <v>429</v>
      </c>
      <c r="O486" t="s">
        <v>429</v>
      </c>
      <c r="P486" t="s">
        <v>429</v>
      </c>
      <c r="Q486" t="s">
        <v>429</v>
      </c>
    </row>
    <row r="487" spans="1:17" x14ac:dyDescent="0.35">
      <c r="A487" s="175" t="str">
        <f t="shared" si="15"/>
        <v>WE_2030_87_53</v>
      </c>
      <c r="B487" s="175" t="str">
        <f t="shared" si="14"/>
        <v>WE</v>
      </c>
      <c r="C487">
        <v>4</v>
      </c>
      <c r="D487">
        <v>2030</v>
      </c>
      <c r="E487">
        <v>49057</v>
      </c>
      <c r="F487" t="s">
        <v>235</v>
      </c>
      <c r="G487">
        <v>53</v>
      </c>
      <c r="H487" t="s">
        <v>257</v>
      </c>
      <c r="I487">
        <v>87</v>
      </c>
      <c r="J487" t="s">
        <v>175</v>
      </c>
      <c r="K487">
        <v>0.161663</v>
      </c>
      <c r="L487">
        <v>6.3552999999999998E-2</v>
      </c>
      <c r="M487">
        <v>0.54551799999999995</v>
      </c>
      <c r="N487">
        <v>2.6828999999999999E-2</v>
      </c>
      <c r="O487">
        <v>2.7005999999999999E-2</v>
      </c>
      <c r="P487" t="s">
        <v>429</v>
      </c>
      <c r="Q487">
        <v>1.0873219999999999</v>
      </c>
    </row>
    <row r="488" spans="1:17" x14ac:dyDescent="0.35">
      <c r="A488" s="175" t="str">
        <f t="shared" si="15"/>
        <v>WE_2030_90_53</v>
      </c>
      <c r="B488" s="175" t="str">
        <f t="shared" si="14"/>
        <v>WE</v>
      </c>
      <c r="C488">
        <v>4</v>
      </c>
      <c r="D488">
        <v>2030</v>
      </c>
      <c r="E488">
        <v>49057</v>
      </c>
      <c r="F488" t="s">
        <v>235</v>
      </c>
      <c r="G488">
        <v>53</v>
      </c>
      <c r="H488" t="s">
        <v>257</v>
      </c>
      <c r="I488">
        <v>90</v>
      </c>
      <c r="J488" t="s">
        <v>178</v>
      </c>
      <c r="K488">
        <v>881.28417999999999</v>
      </c>
      <c r="L488">
        <v>879.79834000000005</v>
      </c>
      <c r="M488">
        <v>30.852357999999999</v>
      </c>
      <c r="N488" t="s">
        <v>429</v>
      </c>
      <c r="O488" t="s">
        <v>429</v>
      </c>
      <c r="P488" t="s">
        <v>429</v>
      </c>
      <c r="Q488" t="s">
        <v>429</v>
      </c>
    </row>
    <row r="489" spans="1:17" x14ac:dyDescent="0.35">
      <c r="A489" s="175" t="str">
        <f t="shared" si="15"/>
        <v>WE_2030_100_53</v>
      </c>
      <c r="B489" s="175" t="str">
        <f t="shared" si="14"/>
        <v>WE</v>
      </c>
      <c r="C489">
        <v>4</v>
      </c>
      <c r="D489">
        <v>2030</v>
      </c>
      <c r="E489">
        <v>49057</v>
      </c>
      <c r="F489" t="s">
        <v>235</v>
      </c>
      <c r="G489">
        <v>53</v>
      </c>
      <c r="H489" t="s">
        <v>257</v>
      </c>
      <c r="I489">
        <v>100</v>
      </c>
      <c r="J489" t="s">
        <v>177</v>
      </c>
      <c r="K489">
        <v>1.6972999999999999E-2</v>
      </c>
      <c r="L489">
        <v>1.6073E-2</v>
      </c>
      <c r="M489">
        <v>1.8689000000000001E-2</v>
      </c>
      <c r="N489" t="s">
        <v>429</v>
      </c>
      <c r="O489" t="s">
        <v>429</v>
      </c>
      <c r="P489" t="s">
        <v>429</v>
      </c>
      <c r="Q489" t="s">
        <v>429</v>
      </c>
    </row>
    <row r="490" spans="1:17" x14ac:dyDescent="0.35">
      <c r="A490" s="175" t="str">
        <f t="shared" si="15"/>
        <v>WE_2030_106_53</v>
      </c>
      <c r="B490" s="175" t="str">
        <f t="shared" si="14"/>
        <v>WE</v>
      </c>
      <c r="C490">
        <v>4</v>
      </c>
      <c r="D490">
        <v>2030</v>
      </c>
      <c r="E490">
        <v>49057</v>
      </c>
      <c r="F490" t="s">
        <v>235</v>
      </c>
      <c r="G490">
        <v>53</v>
      </c>
      <c r="H490" t="s">
        <v>257</v>
      </c>
      <c r="I490">
        <v>106</v>
      </c>
      <c r="J490" t="s">
        <v>179</v>
      </c>
      <c r="K490">
        <v>7.6483999999999996E-2</v>
      </c>
      <c r="L490">
        <v>7.6483999999999996E-2</v>
      </c>
      <c r="M490" t="s">
        <v>429</v>
      </c>
      <c r="N490" t="s">
        <v>429</v>
      </c>
      <c r="O490" t="s">
        <v>429</v>
      </c>
      <c r="P490" t="s">
        <v>429</v>
      </c>
      <c r="Q490" t="s">
        <v>429</v>
      </c>
    </row>
    <row r="491" spans="1:17" x14ac:dyDescent="0.35">
      <c r="A491" s="175" t="str">
        <f t="shared" si="15"/>
        <v>WE_2030_107_53</v>
      </c>
      <c r="B491" s="175" t="str">
        <f t="shared" si="14"/>
        <v>WE</v>
      </c>
      <c r="C491">
        <v>4</v>
      </c>
      <c r="D491">
        <v>2030</v>
      </c>
      <c r="E491">
        <v>49057</v>
      </c>
      <c r="F491" t="s">
        <v>235</v>
      </c>
      <c r="G491">
        <v>53</v>
      </c>
      <c r="H491" t="s">
        <v>257</v>
      </c>
      <c r="I491">
        <v>107</v>
      </c>
      <c r="J491" t="s">
        <v>180</v>
      </c>
      <c r="K491">
        <v>1.6285999999999998E-2</v>
      </c>
      <c r="L491">
        <v>1.6285999999999998E-2</v>
      </c>
      <c r="M491" t="s">
        <v>429</v>
      </c>
      <c r="N491" t="s">
        <v>429</v>
      </c>
      <c r="O491" t="s">
        <v>429</v>
      </c>
      <c r="P491" t="s">
        <v>429</v>
      </c>
      <c r="Q491" t="s">
        <v>429</v>
      </c>
    </row>
    <row r="492" spans="1:17" x14ac:dyDescent="0.35">
      <c r="A492" s="175" t="str">
        <f t="shared" si="15"/>
        <v>WE_2030_110_53</v>
      </c>
      <c r="B492" s="175" t="str">
        <f t="shared" si="14"/>
        <v>WE</v>
      </c>
      <c r="C492">
        <v>4</v>
      </c>
      <c r="D492">
        <v>2030</v>
      </c>
      <c r="E492">
        <v>49057</v>
      </c>
      <c r="F492" t="s">
        <v>235</v>
      </c>
      <c r="G492">
        <v>53</v>
      </c>
      <c r="H492" t="s">
        <v>257</v>
      </c>
      <c r="I492">
        <v>110</v>
      </c>
      <c r="J492" t="s">
        <v>176</v>
      </c>
      <c r="K492">
        <v>1.55E-2</v>
      </c>
      <c r="L492">
        <v>1.4702E-2</v>
      </c>
      <c r="M492">
        <v>1.6553999999999999E-2</v>
      </c>
      <c r="N492" t="s">
        <v>429</v>
      </c>
      <c r="O492" t="s">
        <v>429</v>
      </c>
      <c r="P492" t="s">
        <v>429</v>
      </c>
      <c r="Q492" t="s">
        <v>429</v>
      </c>
    </row>
    <row r="493" spans="1:17" x14ac:dyDescent="0.35">
      <c r="A493" s="175" t="str">
        <f t="shared" si="15"/>
        <v>WE_2030_116_53</v>
      </c>
      <c r="B493" s="175" t="str">
        <f t="shared" si="14"/>
        <v>WE</v>
      </c>
      <c r="C493">
        <v>4</v>
      </c>
      <c r="D493">
        <v>2030</v>
      </c>
      <c r="E493">
        <v>49057</v>
      </c>
      <c r="F493" t="s">
        <v>235</v>
      </c>
      <c r="G493">
        <v>53</v>
      </c>
      <c r="H493" t="s">
        <v>257</v>
      </c>
      <c r="I493">
        <v>116</v>
      </c>
      <c r="J493" t="s">
        <v>181</v>
      </c>
      <c r="K493">
        <v>9.5600000000000008E-3</v>
      </c>
      <c r="L493">
        <v>9.5600000000000008E-3</v>
      </c>
      <c r="M493" t="s">
        <v>429</v>
      </c>
      <c r="N493" t="s">
        <v>429</v>
      </c>
      <c r="O493" t="s">
        <v>429</v>
      </c>
      <c r="P493" t="s">
        <v>429</v>
      </c>
      <c r="Q493" t="s">
        <v>429</v>
      </c>
    </row>
    <row r="494" spans="1:17" x14ac:dyDescent="0.35">
      <c r="A494" s="175" t="str">
        <f t="shared" si="15"/>
        <v>WE_2030_117_53</v>
      </c>
      <c r="B494" s="175" t="str">
        <f t="shared" si="14"/>
        <v>WE</v>
      </c>
      <c r="C494">
        <v>4</v>
      </c>
      <c r="D494">
        <v>2030</v>
      </c>
      <c r="E494">
        <v>49057</v>
      </c>
      <c r="F494" t="s">
        <v>235</v>
      </c>
      <c r="G494">
        <v>53</v>
      </c>
      <c r="H494" t="s">
        <v>257</v>
      </c>
      <c r="I494">
        <v>117</v>
      </c>
      <c r="J494" t="s">
        <v>182</v>
      </c>
      <c r="K494">
        <v>2.4429999999999999E-3</v>
      </c>
      <c r="L494">
        <v>2.4429999999999999E-3</v>
      </c>
      <c r="M494" t="s">
        <v>429</v>
      </c>
      <c r="N494" t="s">
        <v>429</v>
      </c>
      <c r="O494" t="s">
        <v>429</v>
      </c>
      <c r="P494" t="s">
        <v>429</v>
      </c>
      <c r="Q494" t="s">
        <v>429</v>
      </c>
    </row>
    <row r="495" spans="1:17" x14ac:dyDescent="0.35">
      <c r="A495" s="175" t="str">
        <f t="shared" si="15"/>
        <v>WE_2030_2_54</v>
      </c>
      <c r="B495" s="175" t="str">
        <f t="shared" si="14"/>
        <v>WE</v>
      </c>
      <c r="C495">
        <v>4</v>
      </c>
      <c r="D495">
        <v>2030</v>
      </c>
      <c r="E495">
        <v>49057</v>
      </c>
      <c r="F495" t="s">
        <v>235</v>
      </c>
      <c r="G495">
        <v>54</v>
      </c>
      <c r="H495" t="s">
        <v>258</v>
      </c>
      <c r="I495">
        <v>2</v>
      </c>
      <c r="J495" t="s">
        <v>173</v>
      </c>
      <c r="K495">
        <v>13.304632</v>
      </c>
      <c r="L495">
        <v>10.233048</v>
      </c>
      <c r="M495">
        <v>45.264496000000001</v>
      </c>
      <c r="N495" t="s">
        <v>429</v>
      </c>
      <c r="O495" t="s">
        <v>429</v>
      </c>
      <c r="P495" t="s">
        <v>429</v>
      </c>
      <c r="Q495" t="s">
        <v>429</v>
      </c>
    </row>
    <row r="496" spans="1:17" x14ac:dyDescent="0.35">
      <c r="A496" s="175" t="str">
        <f t="shared" si="15"/>
        <v>WE_2030_3_54</v>
      </c>
      <c r="B496" s="175" t="str">
        <f t="shared" si="14"/>
        <v>WE</v>
      </c>
      <c r="C496">
        <v>4</v>
      </c>
      <c r="D496">
        <v>2030</v>
      </c>
      <c r="E496">
        <v>49057</v>
      </c>
      <c r="F496" t="s">
        <v>235</v>
      </c>
      <c r="G496">
        <v>54</v>
      </c>
      <c r="H496" t="s">
        <v>258</v>
      </c>
      <c r="I496">
        <v>3</v>
      </c>
      <c r="J496" t="s">
        <v>174</v>
      </c>
      <c r="K496">
        <v>1.9288179999999999</v>
      </c>
      <c r="L496">
        <v>1.76525</v>
      </c>
      <c r="M496">
        <v>2.4104260000000002</v>
      </c>
      <c r="N496" t="s">
        <v>429</v>
      </c>
      <c r="O496" t="s">
        <v>429</v>
      </c>
      <c r="P496" t="s">
        <v>429</v>
      </c>
      <c r="Q496" t="s">
        <v>429</v>
      </c>
    </row>
    <row r="497" spans="1:17" x14ac:dyDescent="0.35">
      <c r="A497" s="175" t="str">
        <f t="shared" si="15"/>
        <v>WE_2030_87_54</v>
      </c>
      <c r="B497" s="175" t="str">
        <f t="shared" si="14"/>
        <v>WE</v>
      </c>
      <c r="C497">
        <v>4</v>
      </c>
      <c r="D497">
        <v>2030</v>
      </c>
      <c r="E497">
        <v>49057</v>
      </c>
      <c r="F497" t="s">
        <v>235</v>
      </c>
      <c r="G497">
        <v>54</v>
      </c>
      <c r="H497" t="s">
        <v>258</v>
      </c>
      <c r="I497">
        <v>87</v>
      </c>
      <c r="J497" t="s">
        <v>175</v>
      </c>
      <c r="K497">
        <v>0.80385300000000004</v>
      </c>
      <c r="L497">
        <v>0.210399</v>
      </c>
      <c r="M497">
        <v>3.1481849999999998</v>
      </c>
      <c r="N497">
        <v>0.19271099999999999</v>
      </c>
      <c r="O497">
        <v>4.9162999999999998E-2</v>
      </c>
      <c r="P497" t="s">
        <v>429</v>
      </c>
      <c r="Q497">
        <v>1.145615</v>
      </c>
    </row>
    <row r="498" spans="1:17" x14ac:dyDescent="0.35">
      <c r="A498" s="175" t="str">
        <f t="shared" si="15"/>
        <v>WE_2030_90_54</v>
      </c>
      <c r="B498" s="175" t="str">
        <f t="shared" si="14"/>
        <v>WE</v>
      </c>
      <c r="C498">
        <v>4</v>
      </c>
      <c r="D498">
        <v>2030</v>
      </c>
      <c r="E498">
        <v>49057</v>
      </c>
      <c r="F498" t="s">
        <v>235</v>
      </c>
      <c r="G498">
        <v>54</v>
      </c>
      <c r="H498" t="s">
        <v>258</v>
      </c>
      <c r="I498">
        <v>90</v>
      </c>
      <c r="J498" t="s">
        <v>178</v>
      </c>
      <c r="K498">
        <v>1196.1998289999999</v>
      </c>
      <c r="L498">
        <v>1172.873047</v>
      </c>
      <c r="M498">
        <v>343.75741599999998</v>
      </c>
      <c r="N498" t="s">
        <v>429</v>
      </c>
      <c r="O498" t="s">
        <v>429</v>
      </c>
      <c r="P498" t="s">
        <v>429</v>
      </c>
      <c r="Q498" t="s">
        <v>429</v>
      </c>
    </row>
    <row r="499" spans="1:17" x14ac:dyDescent="0.35">
      <c r="A499" s="175" t="str">
        <f t="shared" si="15"/>
        <v>WE_2030_100_54</v>
      </c>
      <c r="B499" s="175" t="str">
        <f t="shared" si="14"/>
        <v>WE</v>
      </c>
      <c r="C499">
        <v>4</v>
      </c>
      <c r="D499">
        <v>2030</v>
      </c>
      <c r="E499">
        <v>49057</v>
      </c>
      <c r="F499" t="s">
        <v>235</v>
      </c>
      <c r="G499">
        <v>54</v>
      </c>
      <c r="H499" t="s">
        <v>258</v>
      </c>
      <c r="I499">
        <v>100</v>
      </c>
      <c r="J499" t="s">
        <v>177</v>
      </c>
      <c r="K499">
        <v>6.8164000000000002E-2</v>
      </c>
      <c r="L499">
        <v>4.7953999999999997E-2</v>
      </c>
      <c r="M499">
        <v>0.29782700000000001</v>
      </c>
      <c r="N499" t="s">
        <v>429</v>
      </c>
      <c r="O499" t="s">
        <v>429</v>
      </c>
      <c r="P499" t="s">
        <v>429</v>
      </c>
      <c r="Q499" t="s">
        <v>429</v>
      </c>
    </row>
    <row r="500" spans="1:17" x14ac:dyDescent="0.35">
      <c r="A500" s="175" t="str">
        <f t="shared" si="15"/>
        <v>WE_2030_106_54</v>
      </c>
      <c r="B500" s="175" t="str">
        <f t="shared" si="14"/>
        <v>WE</v>
      </c>
      <c r="C500">
        <v>4</v>
      </c>
      <c r="D500">
        <v>2030</v>
      </c>
      <c r="E500">
        <v>49057</v>
      </c>
      <c r="F500" t="s">
        <v>235</v>
      </c>
      <c r="G500">
        <v>54</v>
      </c>
      <c r="H500" t="s">
        <v>258</v>
      </c>
      <c r="I500">
        <v>106</v>
      </c>
      <c r="J500" t="s">
        <v>179</v>
      </c>
      <c r="K500">
        <v>0.107001</v>
      </c>
      <c r="L500">
        <v>0.107001</v>
      </c>
      <c r="M500" t="s">
        <v>429</v>
      </c>
      <c r="N500" t="s">
        <v>429</v>
      </c>
      <c r="O500" t="s">
        <v>429</v>
      </c>
      <c r="P500" t="s">
        <v>429</v>
      </c>
      <c r="Q500" t="s">
        <v>429</v>
      </c>
    </row>
    <row r="501" spans="1:17" x14ac:dyDescent="0.35">
      <c r="A501" s="175" t="str">
        <f t="shared" si="15"/>
        <v>WE_2030_107_54</v>
      </c>
      <c r="B501" s="175" t="str">
        <f t="shared" si="14"/>
        <v>WE</v>
      </c>
      <c r="C501">
        <v>4</v>
      </c>
      <c r="D501">
        <v>2030</v>
      </c>
      <c r="E501">
        <v>49057</v>
      </c>
      <c r="F501" t="s">
        <v>235</v>
      </c>
      <c r="G501">
        <v>54</v>
      </c>
      <c r="H501" t="s">
        <v>258</v>
      </c>
      <c r="I501">
        <v>107</v>
      </c>
      <c r="J501" t="s">
        <v>180</v>
      </c>
      <c r="K501">
        <v>1.7919000000000001E-2</v>
      </c>
      <c r="L501">
        <v>1.7919000000000001E-2</v>
      </c>
      <c r="M501" t="s">
        <v>429</v>
      </c>
      <c r="N501" t="s">
        <v>429</v>
      </c>
      <c r="O501" t="s">
        <v>429</v>
      </c>
      <c r="P501" t="s">
        <v>429</v>
      </c>
      <c r="Q501" t="s">
        <v>429</v>
      </c>
    </row>
    <row r="502" spans="1:17" x14ac:dyDescent="0.35">
      <c r="A502" s="175" t="str">
        <f t="shared" si="15"/>
        <v>WE_2030_110_54</v>
      </c>
      <c r="B502" s="175" t="str">
        <f t="shared" si="14"/>
        <v>WE</v>
      </c>
      <c r="C502">
        <v>4</v>
      </c>
      <c r="D502">
        <v>2030</v>
      </c>
      <c r="E502">
        <v>49057</v>
      </c>
      <c r="F502" t="s">
        <v>235</v>
      </c>
      <c r="G502">
        <v>54</v>
      </c>
      <c r="H502" t="s">
        <v>258</v>
      </c>
      <c r="I502">
        <v>110</v>
      </c>
      <c r="J502" t="s">
        <v>176</v>
      </c>
      <c r="K502">
        <v>6.1685999999999998E-2</v>
      </c>
      <c r="L502">
        <v>4.3798999999999998E-2</v>
      </c>
      <c r="M502">
        <v>0.26358900000000002</v>
      </c>
      <c r="N502" t="s">
        <v>429</v>
      </c>
      <c r="O502" t="s">
        <v>429</v>
      </c>
      <c r="P502" t="s">
        <v>429</v>
      </c>
      <c r="Q502" t="s">
        <v>429</v>
      </c>
    </row>
    <row r="503" spans="1:17" x14ac:dyDescent="0.35">
      <c r="A503" s="175" t="str">
        <f t="shared" si="15"/>
        <v>WE_2030_116_54</v>
      </c>
      <c r="B503" s="175" t="str">
        <f t="shared" si="14"/>
        <v>WE</v>
      </c>
      <c r="C503">
        <v>4</v>
      </c>
      <c r="D503">
        <v>2030</v>
      </c>
      <c r="E503">
        <v>49057</v>
      </c>
      <c r="F503" t="s">
        <v>235</v>
      </c>
      <c r="G503">
        <v>54</v>
      </c>
      <c r="H503" t="s">
        <v>258</v>
      </c>
      <c r="I503">
        <v>116</v>
      </c>
      <c r="J503" t="s">
        <v>181</v>
      </c>
      <c r="K503">
        <v>1.3375E-2</v>
      </c>
      <c r="L503">
        <v>1.3375E-2</v>
      </c>
      <c r="M503" t="s">
        <v>429</v>
      </c>
      <c r="N503" t="s">
        <v>429</v>
      </c>
      <c r="O503" t="s">
        <v>429</v>
      </c>
      <c r="P503" t="s">
        <v>429</v>
      </c>
      <c r="Q503" t="s">
        <v>429</v>
      </c>
    </row>
    <row r="504" spans="1:17" x14ac:dyDescent="0.35">
      <c r="A504" s="175" t="str">
        <f t="shared" si="15"/>
        <v>WE_2030_117_54</v>
      </c>
      <c r="B504" s="175" t="str">
        <f t="shared" si="14"/>
        <v>WE</v>
      </c>
      <c r="C504">
        <v>4</v>
      </c>
      <c r="D504">
        <v>2030</v>
      </c>
      <c r="E504">
        <v>49057</v>
      </c>
      <c r="F504" t="s">
        <v>235</v>
      </c>
      <c r="G504">
        <v>54</v>
      </c>
      <c r="H504" t="s">
        <v>258</v>
      </c>
      <c r="I504">
        <v>117</v>
      </c>
      <c r="J504" t="s">
        <v>182</v>
      </c>
      <c r="K504">
        <v>2.6879999999999999E-3</v>
      </c>
      <c r="L504">
        <v>2.6879999999999999E-3</v>
      </c>
      <c r="M504" t="s">
        <v>429</v>
      </c>
      <c r="N504" t="s">
        <v>429</v>
      </c>
      <c r="O504" t="s">
        <v>429</v>
      </c>
      <c r="P504" t="s">
        <v>429</v>
      </c>
      <c r="Q504" t="s">
        <v>429</v>
      </c>
    </row>
    <row r="505" spans="1:17" x14ac:dyDescent="0.35">
      <c r="A505" s="175" t="str">
        <f t="shared" si="15"/>
        <v>WE_2030_2_61</v>
      </c>
      <c r="B505" s="175" t="str">
        <f t="shared" si="14"/>
        <v>WE</v>
      </c>
      <c r="C505">
        <v>4</v>
      </c>
      <c r="D505">
        <v>2030</v>
      </c>
      <c r="E505">
        <v>49057</v>
      </c>
      <c r="F505" t="s">
        <v>235</v>
      </c>
      <c r="G505">
        <v>61</v>
      </c>
      <c r="H505" t="s">
        <v>259</v>
      </c>
      <c r="I505">
        <v>2</v>
      </c>
      <c r="J505" t="s">
        <v>173</v>
      </c>
      <c r="K505">
        <v>2.9652940000000001</v>
      </c>
      <c r="L505">
        <v>2.8744559999999999</v>
      </c>
      <c r="M505">
        <v>0.76266800000000001</v>
      </c>
      <c r="N505" t="s">
        <v>429</v>
      </c>
      <c r="O505" t="s">
        <v>429</v>
      </c>
      <c r="P505" t="s">
        <v>429</v>
      </c>
      <c r="Q505" t="s">
        <v>429</v>
      </c>
    </row>
    <row r="506" spans="1:17" x14ac:dyDescent="0.35">
      <c r="A506" s="175" t="str">
        <f t="shared" si="15"/>
        <v>WE_2030_3_61</v>
      </c>
      <c r="B506" s="175" t="str">
        <f t="shared" si="14"/>
        <v>WE</v>
      </c>
      <c r="C506">
        <v>4</v>
      </c>
      <c r="D506">
        <v>2030</v>
      </c>
      <c r="E506">
        <v>49057</v>
      </c>
      <c r="F506" t="s">
        <v>235</v>
      </c>
      <c r="G506">
        <v>61</v>
      </c>
      <c r="H506" t="s">
        <v>259</v>
      </c>
      <c r="I506">
        <v>3</v>
      </c>
      <c r="J506" t="s">
        <v>174</v>
      </c>
      <c r="K506">
        <v>3.8974280000000001</v>
      </c>
      <c r="L506">
        <v>3.8276479999999999</v>
      </c>
      <c r="M506">
        <v>0.58586899999999997</v>
      </c>
      <c r="N506" t="s">
        <v>429</v>
      </c>
      <c r="O506" t="s">
        <v>429</v>
      </c>
      <c r="P506" t="s">
        <v>429</v>
      </c>
      <c r="Q506" t="s">
        <v>429</v>
      </c>
    </row>
    <row r="507" spans="1:17" x14ac:dyDescent="0.35">
      <c r="A507" s="175" t="str">
        <f t="shared" si="15"/>
        <v>WE_2030_87_61</v>
      </c>
      <c r="B507" s="175" t="str">
        <f t="shared" si="14"/>
        <v>WE</v>
      </c>
      <c r="C507">
        <v>4</v>
      </c>
      <c r="D507">
        <v>2030</v>
      </c>
      <c r="E507">
        <v>49057</v>
      </c>
      <c r="F507" t="s">
        <v>235</v>
      </c>
      <c r="G507">
        <v>61</v>
      </c>
      <c r="H507" t="s">
        <v>259</v>
      </c>
      <c r="I507">
        <v>87</v>
      </c>
      <c r="J507" t="s">
        <v>175</v>
      </c>
      <c r="K507">
        <v>0.229133</v>
      </c>
      <c r="L507">
        <v>0.113236</v>
      </c>
      <c r="M507">
        <v>0.60333599999999998</v>
      </c>
      <c r="N507">
        <v>1.9999999999999999E-6</v>
      </c>
      <c r="O507">
        <v>3.0000000000000001E-6</v>
      </c>
      <c r="P507" t="s">
        <v>429</v>
      </c>
      <c r="Q507">
        <v>1.902109</v>
      </c>
    </row>
    <row r="508" spans="1:17" x14ac:dyDescent="0.35">
      <c r="A508" s="175" t="str">
        <f t="shared" si="15"/>
        <v>WE_2030_90_61</v>
      </c>
      <c r="B508" s="175" t="str">
        <f t="shared" si="14"/>
        <v>WE</v>
      </c>
      <c r="C508">
        <v>4</v>
      </c>
      <c r="D508">
        <v>2030</v>
      </c>
      <c r="E508">
        <v>49057</v>
      </c>
      <c r="F508" t="s">
        <v>235</v>
      </c>
      <c r="G508">
        <v>61</v>
      </c>
      <c r="H508" t="s">
        <v>259</v>
      </c>
      <c r="I508">
        <v>90</v>
      </c>
      <c r="J508" t="s">
        <v>178</v>
      </c>
      <c r="K508">
        <v>1537.974365</v>
      </c>
      <c r="L508">
        <v>1531.3236079999999</v>
      </c>
      <c r="M508">
        <v>55.839314000000002</v>
      </c>
      <c r="N508" t="s">
        <v>429</v>
      </c>
      <c r="O508" t="s">
        <v>429</v>
      </c>
      <c r="P508" t="s">
        <v>429</v>
      </c>
      <c r="Q508" t="s">
        <v>429</v>
      </c>
    </row>
    <row r="509" spans="1:17" x14ac:dyDescent="0.35">
      <c r="A509" s="175" t="str">
        <f t="shared" si="15"/>
        <v>WE_2030_100_61</v>
      </c>
      <c r="B509" s="175" t="str">
        <f t="shared" si="14"/>
        <v>WE</v>
      </c>
      <c r="C509">
        <v>4</v>
      </c>
      <c r="D509">
        <v>2030</v>
      </c>
      <c r="E509">
        <v>49057</v>
      </c>
      <c r="F509" t="s">
        <v>235</v>
      </c>
      <c r="G509">
        <v>61</v>
      </c>
      <c r="H509" t="s">
        <v>259</v>
      </c>
      <c r="I509">
        <v>100</v>
      </c>
      <c r="J509" t="s">
        <v>177</v>
      </c>
      <c r="K509">
        <v>4.3642E-2</v>
      </c>
      <c r="L509">
        <v>4.3489E-2</v>
      </c>
      <c r="M509">
        <v>1.284E-3</v>
      </c>
      <c r="N509" t="s">
        <v>429</v>
      </c>
      <c r="O509" t="s">
        <v>429</v>
      </c>
      <c r="P509" t="s">
        <v>429</v>
      </c>
      <c r="Q509" t="s">
        <v>429</v>
      </c>
    </row>
    <row r="510" spans="1:17" x14ac:dyDescent="0.35">
      <c r="A510" s="175" t="str">
        <f t="shared" si="15"/>
        <v>WE_2030_106_61</v>
      </c>
      <c r="B510" s="175" t="str">
        <f t="shared" si="14"/>
        <v>WE</v>
      </c>
      <c r="C510">
        <v>4</v>
      </c>
      <c r="D510">
        <v>2030</v>
      </c>
      <c r="E510">
        <v>49057</v>
      </c>
      <c r="F510" t="s">
        <v>235</v>
      </c>
      <c r="G510">
        <v>61</v>
      </c>
      <c r="H510" t="s">
        <v>259</v>
      </c>
      <c r="I510">
        <v>106</v>
      </c>
      <c r="J510" t="s">
        <v>179</v>
      </c>
      <c r="K510">
        <v>0.129273</v>
      </c>
      <c r="L510">
        <v>0.129273</v>
      </c>
      <c r="M510" t="s">
        <v>429</v>
      </c>
      <c r="N510" t="s">
        <v>429</v>
      </c>
      <c r="O510" t="s">
        <v>429</v>
      </c>
      <c r="P510" t="s">
        <v>429</v>
      </c>
      <c r="Q510" t="s">
        <v>429</v>
      </c>
    </row>
    <row r="511" spans="1:17" x14ac:dyDescent="0.35">
      <c r="A511" s="175" t="str">
        <f t="shared" si="15"/>
        <v>WE_2030_107_61</v>
      </c>
      <c r="B511" s="175" t="str">
        <f t="shared" si="14"/>
        <v>WE</v>
      </c>
      <c r="C511">
        <v>4</v>
      </c>
      <c r="D511">
        <v>2030</v>
      </c>
      <c r="E511">
        <v>49057</v>
      </c>
      <c r="F511" t="s">
        <v>235</v>
      </c>
      <c r="G511">
        <v>61</v>
      </c>
      <c r="H511" t="s">
        <v>259</v>
      </c>
      <c r="I511">
        <v>107</v>
      </c>
      <c r="J511" t="s">
        <v>180</v>
      </c>
      <c r="K511">
        <v>2.8306000000000001E-2</v>
      </c>
      <c r="L511">
        <v>2.8306000000000001E-2</v>
      </c>
      <c r="M511" t="s">
        <v>429</v>
      </c>
      <c r="N511" t="s">
        <v>429</v>
      </c>
      <c r="O511" t="s">
        <v>429</v>
      </c>
      <c r="P511" t="s">
        <v>429</v>
      </c>
      <c r="Q511" t="s">
        <v>429</v>
      </c>
    </row>
    <row r="512" spans="1:17" x14ac:dyDescent="0.35">
      <c r="A512" s="175" t="str">
        <f t="shared" si="15"/>
        <v>WE_2030_110_61</v>
      </c>
      <c r="B512" s="175" t="str">
        <f t="shared" si="14"/>
        <v>WE</v>
      </c>
      <c r="C512">
        <v>4</v>
      </c>
      <c r="D512">
        <v>2030</v>
      </c>
      <c r="E512">
        <v>49057</v>
      </c>
      <c r="F512" t="s">
        <v>235</v>
      </c>
      <c r="G512">
        <v>61</v>
      </c>
      <c r="H512" t="s">
        <v>259</v>
      </c>
      <c r="I512">
        <v>110</v>
      </c>
      <c r="J512" t="s">
        <v>176</v>
      </c>
      <c r="K512">
        <v>4.0140000000000002E-2</v>
      </c>
      <c r="L512">
        <v>3.9999E-2</v>
      </c>
      <c r="M512">
        <v>1.1789999999999999E-3</v>
      </c>
      <c r="N512" t="s">
        <v>429</v>
      </c>
      <c r="O512" t="s">
        <v>429</v>
      </c>
      <c r="P512" t="s">
        <v>429</v>
      </c>
      <c r="Q512" t="s">
        <v>429</v>
      </c>
    </row>
    <row r="513" spans="1:17" x14ac:dyDescent="0.35">
      <c r="A513" s="175" t="str">
        <f t="shared" si="15"/>
        <v>WE_2030_116_61</v>
      </c>
      <c r="B513" s="175" t="str">
        <f t="shared" si="14"/>
        <v>WE</v>
      </c>
      <c r="C513">
        <v>4</v>
      </c>
      <c r="D513">
        <v>2030</v>
      </c>
      <c r="E513">
        <v>49057</v>
      </c>
      <c r="F513" t="s">
        <v>235</v>
      </c>
      <c r="G513">
        <v>61</v>
      </c>
      <c r="H513" t="s">
        <v>259</v>
      </c>
      <c r="I513">
        <v>116</v>
      </c>
      <c r="J513" t="s">
        <v>181</v>
      </c>
      <c r="K513">
        <v>1.6159E-2</v>
      </c>
      <c r="L513">
        <v>1.6159E-2</v>
      </c>
      <c r="M513" t="s">
        <v>429</v>
      </c>
      <c r="N513" t="s">
        <v>429</v>
      </c>
      <c r="O513" t="s">
        <v>429</v>
      </c>
      <c r="P513" t="s">
        <v>429</v>
      </c>
      <c r="Q513" t="s">
        <v>429</v>
      </c>
    </row>
    <row r="514" spans="1:17" x14ac:dyDescent="0.35">
      <c r="A514" s="175" t="str">
        <f t="shared" si="15"/>
        <v>WE_2030_117_61</v>
      </c>
      <c r="B514" s="175" t="str">
        <f t="shared" si="14"/>
        <v>WE</v>
      </c>
      <c r="C514">
        <v>4</v>
      </c>
      <c r="D514">
        <v>2030</v>
      </c>
      <c r="E514">
        <v>49057</v>
      </c>
      <c r="F514" t="s">
        <v>235</v>
      </c>
      <c r="G514">
        <v>61</v>
      </c>
      <c r="H514" t="s">
        <v>259</v>
      </c>
      <c r="I514">
        <v>117</v>
      </c>
      <c r="J514" t="s">
        <v>182</v>
      </c>
      <c r="K514">
        <v>4.2459999999999998E-3</v>
      </c>
      <c r="L514">
        <v>4.2459999999999998E-3</v>
      </c>
      <c r="M514" t="s">
        <v>429</v>
      </c>
      <c r="N514" t="s">
        <v>429</v>
      </c>
      <c r="O514" t="s">
        <v>429</v>
      </c>
      <c r="P514" t="s">
        <v>429</v>
      </c>
      <c r="Q514" t="s">
        <v>429</v>
      </c>
    </row>
    <row r="515" spans="1:17" x14ac:dyDescent="0.35">
      <c r="A515" s="175" t="str">
        <f t="shared" si="15"/>
        <v>WE_2030_2_62</v>
      </c>
      <c r="B515" s="175" t="str">
        <f t="shared" si="14"/>
        <v>WE</v>
      </c>
      <c r="C515">
        <v>4</v>
      </c>
      <c r="D515">
        <v>2030</v>
      </c>
      <c r="E515">
        <v>49057</v>
      </c>
      <c r="F515" t="s">
        <v>235</v>
      </c>
      <c r="G515">
        <v>62</v>
      </c>
      <c r="H515" t="s">
        <v>260</v>
      </c>
      <c r="I515">
        <v>2</v>
      </c>
      <c r="J515" t="s">
        <v>173</v>
      </c>
      <c r="K515">
        <v>2.2152560000000001</v>
      </c>
      <c r="L515">
        <v>2.1162000000000001</v>
      </c>
      <c r="M515">
        <v>6.4603200000000003</v>
      </c>
      <c r="N515" t="s">
        <v>429</v>
      </c>
      <c r="O515" t="s">
        <v>429</v>
      </c>
      <c r="P515">
        <v>44.860545999999999</v>
      </c>
      <c r="Q515" t="s">
        <v>429</v>
      </c>
    </row>
    <row r="516" spans="1:17" x14ac:dyDescent="0.35">
      <c r="A516" s="175" t="str">
        <f t="shared" si="15"/>
        <v>WE_2030_3_62</v>
      </c>
      <c r="B516" s="175" t="str">
        <f t="shared" si="14"/>
        <v>WE</v>
      </c>
      <c r="C516">
        <v>4</v>
      </c>
      <c r="D516">
        <v>2030</v>
      </c>
      <c r="E516">
        <v>49057</v>
      </c>
      <c r="F516" t="s">
        <v>235</v>
      </c>
      <c r="G516">
        <v>62</v>
      </c>
      <c r="H516" t="s">
        <v>260</v>
      </c>
      <c r="I516">
        <v>3</v>
      </c>
      <c r="J516" t="s">
        <v>174</v>
      </c>
      <c r="K516">
        <v>4.1669590000000003</v>
      </c>
      <c r="L516">
        <v>4.0428410000000001</v>
      </c>
      <c r="M516">
        <v>5.1278889999999997</v>
      </c>
      <c r="N516" t="s">
        <v>429</v>
      </c>
      <c r="O516" t="s">
        <v>429</v>
      </c>
      <c r="P516">
        <v>65.430267000000001</v>
      </c>
      <c r="Q516" t="s">
        <v>429</v>
      </c>
    </row>
    <row r="517" spans="1:17" x14ac:dyDescent="0.35">
      <c r="A517" s="175" t="str">
        <f t="shared" si="15"/>
        <v>WE_2030_87_62</v>
      </c>
      <c r="B517" s="175" t="str">
        <f t="shared" ref="B517:B580" si="16">VLOOKUP(E517,County_ID,2,FALSE)</f>
        <v>WE</v>
      </c>
      <c r="C517">
        <v>4</v>
      </c>
      <c r="D517">
        <v>2030</v>
      </c>
      <c r="E517">
        <v>49057</v>
      </c>
      <c r="F517" t="s">
        <v>235</v>
      </c>
      <c r="G517">
        <v>62</v>
      </c>
      <c r="H517" t="s">
        <v>260</v>
      </c>
      <c r="I517">
        <v>87</v>
      </c>
      <c r="J517" t="s">
        <v>175</v>
      </c>
      <c r="K517">
        <v>0.146291</v>
      </c>
      <c r="L517">
        <v>8.7294999999999998E-2</v>
      </c>
      <c r="M517">
        <v>1.246632</v>
      </c>
      <c r="N517" t="s">
        <v>429</v>
      </c>
      <c r="O517" t="s">
        <v>429</v>
      </c>
      <c r="P517">
        <v>3.5484810000000002</v>
      </c>
      <c r="Q517">
        <v>4.4868439999999996</v>
      </c>
    </row>
    <row r="518" spans="1:17" x14ac:dyDescent="0.35">
      <c r="A518" s="175" t="str">
        <f t="shared" ref="A518:A581" si="17">B518&amp;"_"&amp;D518&amp;"_"&amp;I518&amp;"_"&amp;G518</f>
        <v>WE_2030_90_62</v>
      </c>
      <c r="B518" s="175" t="str">
        <f t="shared" si="16"/>
        <v>WE</v>
      </c>
      <c r="C518">
        <v>4</v>
      </c>
      <c r="D518">
        <v>2030</v>
      </c>
      <c r="E518">
        <v>49057</v>
      </c>
      <c r="F518" t="s">
        <v>235</v>
      </c>
      <c r="G518">
        <v>62</v>
      </c>
      <c r="H518" t="s">
        <v>260</v>
      </c>
      <c r="I518">
        <v>90</v>
      </c>
      <c r="J518" t="s">
        <v>178</v>
      </c>
      <c r="K518">
        <v>1544.888062</v>
      </c>
      <c r="L518">
        <v>1529.3167719999999</v>
      </c>
      <c r="M518">
        <v>437.24340799999999</v>
      </c>
      <c r="N518" t="s">
        <v>429</v>
      </c>
      <c r="O518" t="s">
        <v>429</v>
      </c>
      <c r="P518">
        <v>8848.9804690000001</v>
      </c>
      <c r="Q518" t="s">
        <v>429</v>
      </c>
    </row>
    <row r="519" spans="1:17" x14ac:dyDescent="0.35">
      <c r="A519" s="175" t="str">
        <f t="shared" si="17"/>
        <v>WE_2030_100_62</v>
      </c>
      <c r="B519" s="175" t="str">
        <f t="shared" si="16"/>
        <v>WE</v>
      </c>
      <c r="C519">
        <v>4</v>
      </c>
      <c r="D519">
        <v>2030</v>
      </c>
      <c r="E519">
        <v>49057</v>
      </c>
      <c r="F519" t="s">
        <v>235</v>
      </c>
      <c r="G519">
        <v>62</v>
      </c>
      <c r="H519" t="s">
        <v>260</v>
      </c>
      <c r="I519">
        <v>100</v>
      </c>
      <c r="J519" t="s">
        <v>177</v>
      </c>
      <c r="K519">
        <v>4.4623999999999997E-2</v>
      </c>
      <c r="L519">
        <v>4.3542999999999998E-2</v>
      </c>
      <c r="M519">
        <v>1.1131E-2</v>
      </c>
      <c r="N519" t="s">
        <v>429</v>
      </c>
      <c r="O519" t="s">
        <v>429</v>
      </c>
      <c r="P519">
        <v>0.67439300000000002</v>
      </c>
      <c r="Q519" t="s">
        <v>429</v>
      </c>
    </row>
    <row r="520" spans="1:17" x14ac:dyDescent="0.35">
      <c r="A520" s="175" t="str">
        <f t="shared" si="17"/>
        <v>WE_2030_106_62</v>
      </c>
      <c r="B520" s="175" t="str">
        <f t="shared" si="16"/>
        <v>WE</v>
      </c>
      <c r="C520">
        <v>4</v>
      </c>
      <c r="D520">
        <v>2030</v>
      </c>
      <c r="E520">
        <v>49057</v>
      </c>
      <c r="F520" t="s">
        <v>235</v>
      </c>
      <c r="G520">
        <v>62</v>
      </c>
      <c r="H520" t="s">
        <v>260</v>
      </c>
      <c r="I520">
        <v>106</v>
      </c>
      <c r="J520" t="s">
        <v>179</v>
      </c>
      <c r="K520">
        <v>0.14363600000000001</v>
      </c>
      <c r="L520">
        <v>0.14363600000000001</v>
      </c>
      <c r="M520" t="s">
        <v>429</v>
      </c>
      <c r="N520" t="s">
        <v>429</v>
      </c>
      <c r="O520" t="s">
        <v>429</v>
      </c>
      <c r="P520" t="s">
        <v>429</v>
      </c>
      <c r="Q520" t="s">
        <v>429</v>
      </c>
    </row>
    <row r="521" spans="1:17" x14ac:dyDescent="0.35">
      <c r="A521" s="175" t="str">
        <f t="shared" si="17"/>
        <v>WE_2030_107_62</v>
      </c>
      <c r="B521" s="175" t="str">
        <f t="shared" si="16"/>
        <v>WE</v>
      </c>
      <c r="C521">
        <v>4</v>
      </c>
      <c r="D521">
        <v>2030</v>
      </c>
      <c r="E521">
        <v>49057</v>
      </c>
      <c r="F521" t="s">
        <v>235</v>
      </c>
      <c r="G521">
        <v>62</v>
      </c>
      <c r="H521" t="s">
        <v>260</v>
      </c>
      <c r="I521">
        <v>107</v>
      </c>
      <c r="J521" t="s">
        <v>180</v>
      </c>
      <c r="K521">
        <v>3.2205999999999999E-2</v>
      </c>
      <c r="L521">
        <v>3.2205999999999999E-2</v>
      </c>
      <c r="M521" t="s">
        <v>429</v>
      </c>
      <c r="N521" t="s">
        <v>429</v>
      </c>
      <c r="O521" t="s">
        <v>429</v>
      </c>
      <c r="P521" t="s">
        <v>429</v>
      </c>
      <c r="Q521" t="s">
        <v>429</v>
      </c>
    </row>
    <row r="522" spans="1:17" x14ac:dyDescent="0.35">
      <c r="A522" s="175" t="str">
        <f t="shared" si="17"/>
        <v>WE_2030_110_62</v>
      </c>
      <c r="B522" s="175" t="str">
        <f t="shared" si="16"/>
        <v>WE</v>
      </c>
      <c r="C522">
        <v>4</v>
      </c>
      <c r="D522">
        <v>2030</v>
      </c>
      <c r="E522">
        <v>49057</v>
      </c>
      <c r="F522" t="s">
        <v>235</v>
      </c>
      <c r="G522">
        <v>62</v>
      </c>
      <c r="H522" t="s">
        <v>260</v>
      </c>
      <c r="I522">
        <v>110</v>
      </c>
      <c r="J522" t="s">
        <v>176</v>
      </c>
      <c r="K522">
        <v>4.1054E-2</v>
      </c>
      <c r="L522">
        <v>4.0058999999999997E-2</v>
      </c>
      <c r="M522">
        <v>1.0248E-2</v>
      </c>
      <c r="N522" t="s">
        <v>429</v>
      </c>
      <c r="O522" t="s">
        <v>429</v>
      </c>
      <c r="P522">
        <v>0.62039</v>
      </c>
      <c r="Q522" t="s">
        <v>429</v>
      </c>
    </row>
    <row r="523" spans="1:17" x14ac:dyDescent="0.35">
      <c r="A523" s="175" t="str">
        <f t="shared" si="17"/>
        <v>WE_2030_116_62</v>
      </c>
      <c r="B523" s="175" t="str">
        <f t="shared" si="16"/>
        <v>WE</v>
      </c>
      <c r="C523">
        <v>4</v>
      </c>
      <c r="D523">
        <v>2030</v>
      </c>
      <c r="E523">
        <v>49057</v>
      </c>
      <c r="F523" t="s">
        <v>235</v>
      </c>
      <c r="G523">
        <v>62</v>
      </c>
      <c r="H523" t="s">
        <v>260</v>
      </c>
      <c r="I523">
        <v>116</v>
      </c>
      <c r="J523" t="s">
        <v>181</v>
      </c>
      <c r="K523">
        <v>1.7954000000000001E-2</v>
      </c>
      <c r="L523">
        <v>1.7954000000000001E-2</v>
      </c>
      <c r="M523" t="s">
        <v>429</v>
      </c>
      <c r="N523" t="s">
        <v>429</v>
      </c>
      <c r="O523" t="s">
        <v>429</v>
      </c>
      <c r="P523" t="s">
        <v>429</v>
      </c>
      <c r="Q523" t="s">
        <v>429</v>
      </c>
    </row>
    <row r="524" spans="1:17" x14ac:dyDescent="0.35">
      <c r="A524" s="175" t="str">
        <f t="shared" si="17"/>
        <v>WE_2030_117_62</v>
      </c>
      <c r="B524" s="175" t="str">
        <f t="shared" si="16"/>
        <v>WE</v>
      </c>
      <c r="C524">
        <v>4</v>
      </c>
      <c r="D524">
        <v>2030</v>
      </c>
      <c r="E524">
        <v>49057</v>
      </c>
      <c r="F524" t="s">
        <v>235</v>
      </c>
      <c r="G524">
        <v>62</v>
      </c>
      <c r="H524" t="s">
        <v>260</v>
      </c>
      <c r="I524">
        <v>117</v>
      </c>
      <c r="J524" t="s">
        <v>182</v>
      </c>
      <c r="K524">
        <v>4.8310000000000002E-3</v>
      </c>
      <c r="L524">
        <v>4.8310000000000002E-3</v>
      </c>
      <c r="M524" t="s">
        <v>429</v>
      </c>
      <c r="N524" t="s">
        <v>429</v>
      </c>
      <c r="O524" t="s">
        <v>429</v>
      </c>
      <c r="P524" t="s">
        <v>429</v>
      </c>
      <c r="Q524" t="s">
        <v>429</v>
      </c>
    </row>
    <row r="525" spans="1:17" x14ac:dyDescent="0.35">
      <c r="A525" s="175" t="str">
        <f t="shared" si="17"/>
        <v>TO_2030_2_11</v>
      </c>
      <c r="B525" s="175" t="str">
        <f t="shared" si="16"/>
        <v>TO</v>
      </c>
      <c r="C525">
        <v>5</v>
      </c>
      <c r="D525">
        <v>2030</v>
      </c>
      <c r="E525">
        <v>49045</v>
      </c>
      <c r="F525" t="s">
        <v>365</v>
      </c>
      <c r="G525">
        <v>11</v>
      </c>
      <c r="H525" t="s">
        <v>248</v>
      </c>
      <c r="I525">
        <v>2</v>
      </c>
      <c r="J525" t="s">
        <v>173</v>
      </c>
      <c r="K525">
        <v>11.039821</v>
      </c>
      <c r="L525">
        <v>10.808411</v>
      </c>
      <c r="M525">
        <v>15.149024000000001</v>
      </c>
      <c r="N525" t="s">
        <v>429</v>
      </c>
      <c r="O525" t="s">
        <v>429</v>
      </c>
      <c r="P525" t="s">
        <v>429</v>
      </c>
      <c r="Q525" t="s">
        <v>429</v>
      </c>
    </row>
    <row r="526" spans="1:17" x14ac:dyDescent="0.35">
      <c r="A526" s="175" t="str">
        <f t="shared" si="17"/>
        <v>TO_2030_3_11</v>
      </c>
      <c r="B526" s="175" t="str">
        <f t="shared" si="16"/>
        <v>TO</v>
      </c>
      <c r="C526">
        <v>5</v>
      </c>
      <c r="D526">
        <v>2030</v>
      </c>
      <c r="E526">
        <v>49045</v>
      </c>
      <c r="F526" t="s">
        <v>365</v>
      </c>
      <c r="G526">
        <v>11</v>
      </c>
      <c r="H526" t="s">
        <v>248</v>
      </c>
      <c r="I526">
        <v>3</v>
      </c>
      <c r="J526" t="s">
        <v>174</v>
      </c>
      <c r="K526">
        <v>0.74308799999999997</v>
      </c>
      <c r="L526">
        <v>0.73721499999999995</v>
      </c>
      <c r="M526">
        <v>0.384488</v>
      </c>
      <c r="N526" t="s">
        <v>429</v>
      </c>
      <c r="O526" t="s">
        <v>429</v>
      </c>
      <c r="P526" t="s">
        <v>429</v>
      </c>
      <c r="Q526" t="s">
        <v>429</v>
      </c>
    </row>
    <row r="527" spans="1:17" x14ac:dyDescent="0.35">
      <c r="A527" s="175" t="str">
        <f t="shared" si="17"/>
        <v>TO_2030_87_11</v>
      </c>
      <c r="B527" s="175" t="str">
        <f t="shared" si="16"/>
        <v>TO</v>
      </c>
      <c r="C527">
        <v>5</v>
      </c>
      <c r="D527">
        <v>2030</v>
      </c>
      <c r="E527">
        <v>49045</v>
      </c>
      <c r="F527" t="s">
        <v>365</v>
      </c>
      <c r="G527">
        <v>11</v>
      </c>
      <c r="H527" t="s">
        <v>248</v>
      </c>
      <c r="I527">
        <v>87</v>
      </c>
      <c r="J527" t="s">
        <v>175</v>
      </c>
      <c r="K527">
        <v>2.166817</v>
      </c>
      <c r="L527">
        <v>0.50365400000000005</v>
      </c>
      <c r="M527">
        <v>1.791029</v>
      </c>
      <c r="N527">
        <v>1.5436620000000001</v>
      </c>
      <c r="O527">
        <v>0.14541299999999999</v>
      </c>
      <c r="P527" t="s">
        <v>429</v>
      </c>
      <c r="Q527">
        <v>0.208315</v>
      </c>
    </row>
    <row r="528" spans="1:17" x14ac:dyDescent="0.35">
      <c r="A528" s="175" t="str">
        <f t="shared" si="17"/>
        <v>TO_2030_90_11</v>
      </c>
      <c r="B528" s="175" t="str">
        <f t="shared" si="16"/>
        <v>TO</v>
      </c>
      <c r="C528">
        <v>5</v>
      </c>
      <c r="D528">
        <v>2030</v>
      </c>
      <c r="E528">
        <v>49045</v>
      </c>
      <c r="F528" t="s">
        <v>365</v>
      </c>
      <c r="G528">
        <v>11</v>
      </c>
      <c r="H528" t="s">
        <v>248</v>
      </c>
      <c r="I528">
        <v>90</v>
      </c>
      <c r="J528" t="s">
        <v>178</v>
      </c>
      <c r="K528">
        <v>354.46957400000002</v>
      </c>
      <c r="L528">
        <v>351.89709499999998</v>
      </c>
      <c r="M528">
        <v>168.404526</v>
      </c>
      <c r="N528" t="s">
        <v>429</v>
      </c>
      <c r="O528" t="s">
        <v>429</v>
      </c>
      <c r="P528" t="s">
        <v>429</v>
      </c>
      <c r="Q528" t="s">
        <v>429</v>
      </c>
    </row>
    <row r="529" spans="1:17" x14ac:dyDescent="0.35">
      <c r="A529" s="175" t="str">
        <f t="shared" si="17"/>
        <v>TO_2030_100_11</v>
      </c>
      <c r="B529" s="175" t="str">
        <f t="shared" si="16"/>
        <v>TO</v>
      </c>
      <c r="C529">
        <v>5</v>
      </c>
      <c r="D529">
        <v>2030</v>
      </c>
      <c r="E529">
        <v>49045</v>
      </c>
      <c r="F529" t="s">
        <v>365</v>
      </c>
      <c r="G529">
        <v>11</v>
      </c>
      <c r="H529" t="s">
        <v>248</v>
      </c>
      <c r="I529">
        <v>100</v>
      </c>
      <c r="J529" t="s">
        <v>177</v>
      </c>
      <c r="K529">
        <v>2.0122999999999999E-2</v>
      </c>
      <c r="L529">
        <v>1.9859999999999999E-2</v>
      </c>
      <c r="M529">
        <v>1.7228E-2</v>
      </c>
      <c r="N529" t="s">
        <v>429</v>
      </c>
      <c r="O529" t="s">
        <v>429</v>
      </c>
      <c r="P529" t="s">
        <v>429</v>
      </c>
      <c r="Q529" t="s">
        <v>429</v>
      </c>
    </row>
    <row r="530" spans="1:17" x14ac:dyDescent="0.35">
      <c r="A530" s="175" t="str">
        <f t="shared" si="17"/>
        <v>TO_2030_106_11</v>
      </c>
      <c r="B530" s="175" t="str">
        <f t="shared" si="16"/>
        <v>TO</v>
      </c>
      <c r="C530">
        <v>5</v>
      </c>
      <c r="D530">
        <v>2030</v>
      </c>
      <c r="E530">
        <v>49045</v>
      </c>
      <c r="F530" t="s">
        <v>365</v>
      </c>
      <c r="G530">
        <v>11</v>
      </c>
      <c r="H530" t="s">
        <v>248</v>
      </c>
      <c r="I530">
        <v>106</v>
      </c>
      <c r="J530" t="s">
        <v>179</v>
      </c>
      <c r="K530">
        <v>1.0758999999999999E-2</v>
      </c>
      <c r="L530">
        <v>1.0758999999999999E-2</v>
      </c>
      <c r="M530" t="s">
        <v>429</v>
      </c>
      <c r="N530" t="s">
        <v>429</v>
      </c>
      <c r="O530" t="s">
        <v>429</v>
      </c>
      <c r="P530" t="s">
        <v>429</v>
      </c>
      <c r="Q530" t="s">
        <v>429</v>
      </c>
    </row>
    <row r="531" spans="1:17" x14ac:dyDescent="0.35">
      <c r="A531" s="175" t="str">
        <f t="shared" si="17"/>
        <v>TO_2030_107_11</v>
      </c>
      <c r="B531" s="175" t="str">
        <f t="shared" si="16"/>
        <v>TO</v>
      </c>
      <c r="C531">
        <v>5</v>
      </c>
      <c r="D531">
        <v>2030</v>
      </c>
      <c r="E531">
        <v>49045</v>
      </c>
      <c r="F531" t="s">
        <v>365</v>
      </c>
      <c r="G531">
        <v>11</v>
      </c>
      <c r="H531" t="s">
        <v>248</v>
      </c>
      <c r="I531">
        <v>107</v>
      </c>
      <c r="J531" t="s">
        <v>180</v>
      </c>
      <c r="K531">
        <v>4.5799999999999999E-3</v>
      </c>
      <c r="L531">
        <v>4.5799999999999999E-3</v>
      </c>
      <c r="M531" t="s">
        <v>429</v>
      </c>
      <c r="N531" t="s">
        <v>429</v>
      </c>
      <c r="O531" t="s">
        <v>429</v>
      </c>
      <c r="P531" t="s">
        <v>429</v>
      </c>
      <c r="Q531" t="s">
        <v>429</v>
      </c>
    </row>
    <row r="532" spans="1:17" x14ac:dyDescent="0.35">
      <c r="A532" s="175" t="str">
        <f t="shared" si="17"/>
        <v>TO_2030_110_11</v>
      </c>
      <c r="B532" s="175" t="str">
        <f t="shared" si="16"/>
        <v>TO</v>
      </c>
      <c r="C532">
        <v>5</v>
      </c>
      <c r="D532">
        <v>2030</v>
      </c>
      <c r="E532">
        <v>49045</v>
      </c>
      <c r="F532" t="s">
        <v>365</v>
      </c>
      <c r="G532">
        <v>11</v>
      </c>
      <c r="H532" t="s">
        <v>248</v>
      </c>
      <c r="I532">
        <v>110</v>
      </c>
      <c r="J532" t="s">
        <v>176</v>
      </c>
      <c r="K532">
        <v>1.7798999999999999E-2</v>
      </c>
      <c r="L532">
        <v>1.7566999999999999E-2</v>
      </c>
      <c r="M532">
        <v>1.5225000000000001E-2</v>
      </c>
      <c r="N532" t="s">
        <v>429</v>
      </c>
      <c r="O532" t="s">
        <v>429</v>
      </c>
      <c r="P532" t="s">
        <v>429</v>
      </c>
      <c r="Q532" t="s">
        <v>429</v>
      </c>
    </row>
    <row r="533" spans="1:17" x14ac:dyDescent="0.35">
      <c r="A533" s="175" t="str">
        <f t="shared" si="17"/>
        <v>TO_2030_116_11</v>
      </c>
      <c r="B533" s="175" t="str">
        <f t="shared" si="16"/>
        <v>TO</v>
      </c>
      <c r="C533">
        <v>5</v>
      </c>
      <c r="D533">
        <v>2030</v>
      </c>
      <c r="E533">
        <v>49045</v>
      </c>
      <c r="F533" t="s">
        <v>365</v>
      </c>
      <c r="G533">
        <v>11</v>
      </c>
      <c r="H533" t="s">
        <v>248</v>
      </c>
      <c r="I533">
        <v>116</v>
      </c>
      <c r="J533" t="s">
        <v>181</v>
      </c>
      <c r="K533">
        <v>1.3439999999999999E-3</v>
      </c>
      <c r="L533">
        <v>1.3439999999999999E-3</v>
      </c>
      <c r="M533" t="s">
        <v>429</v>
      </c>
      <c r="N533" t="s">
        <v>429</v>
      </c>
      <c r="O533" t="s">
        <v>429</v>
      </c>
      <c r="P533" t="s">
        <v>429</v>
      </c>
      <c r="Q533" t="s">
        <v>429</v>
      </c>
    </row>
    <row r="534" spans="1:17" x14ac:dyDescent="0.35">
      <c r="A534" s="175" t="str">
        <f t="shared" si="17"/>
        <v>TO_2030_117_11</v>
      </c>
      <c r="B534" s="175" t="str">
        <f t="shared" si="16"/>
        <v>TO</v>
      </c>
      <c r="C534">
        <v>5</v>
      </c>
      <c r="D534">
        <v>2030</v>
      </c>
      <c r="E534">
        <v>49045</v>
      </c>
      <c r="F534" t="s">
        <v>365</v>
      </c>
      <c r="G534">
        <v>11</v>
      </c>
      <c r="H534" t="s">
        <v>248</v>
      </c>
      <c r="I534">
        <v>117</v>
      </c>
      <c r="J534" t="s">
        <v>182</v>
      </c>
      <c r="K534">
        <v>6.87E-4</v>
      </c>
      <c r="L534">
        <v>6.87E-4</v>
      </c>
      <c r="M534" t="s">
        <v>429</v>
      </c>
      <c r="N534" t="s">
        <v>429</v>
      </c>
      <c r="O534" t="s">
        <v>429</v>
      </c>
      <c r="P534" t="s">
        <v>429</v>
      </c>
      <c r="Q534" t="s">
        <v>429</v>
      </c>
    </row>
    <row r="535" spans="1:17" x14ac:dyDescent="0.35">
      <c r="A535" s="175" t="str">
        <f t="shared" si="17"/>
        <v>TO_2030_2_21</v>
      </c>
      <c r="B535" s="175" t="str">
        <f t="shared" si="16"/>
        <v>TO</v>
      </c>
      <c r="C535">
        <v>5</v>
      </c>
      <c r="D535">
        <v>2030</v>
      </c>
      <c r="E535">
        <v>49045</v>
      </c>
      <c r="F535" t="s">
        <v>365</v>
      </c>
      <c r="G535">
        <v>21</v>
      </c>
      <c r="H535" t="s">
        <v>249</v>
      </c>
      <c r="I535">
        <v>2</v>
      </c>
      <c r="J535" t="s">
        <v>173</v>
      </c>
      <c r="K535">
        <v>2.4036960000000001</v>
      </c>
      <c r="L535">
        <v>1.19678</v>
      </c>
      <c r="M535">
        <v>12.268084</v>
      </c>
      <c r="N535" t="s">
        <v>429</v>
      </c>
      <c r="O535" t="s">
        <v>429</v>
      </c>
      <c r="P535" t="s">
        <v>429</v>
      </c>
      <c r="Q535" t="s">
        <v>429</v>
      </c>
    </row>
    <row r="536" spans="1:17" x14ac:dyDescent="0.35">
      <c r="A536" s="175" t="str">
        <f t="shared" si="17"/>
        <v>TO_2030_3_21</v>
      </c>
      <c r="B536" s="175" t="str">
        <f t="shared" si="16"/>
        <v>TO</v>
      </c>
      <c r="C536">
        <v>5</v>
      </c>
      <c r="D536">
        <v>2030</v>
      </c>
      <c r="E536">
        <v>49045</v>
      </c>
      <c r="F536" t="s">
        <v>365</v>
      </c>
      <c r="G536">
        <v>21</v>
      </c>
      <c r="H536" t="s">
        <v>249</v>
      </c>
      <c r="I536">
        <v>3</v>
      </c>
      <c r="J536" t="s">
        <v>174</v>
      </c>
      <c r="K536">
        <v>6.6394999999999996E-2</v>
      </c>
      <c r="L536">
        <v>2.4757999999999999E-2</v>
      </c>
      <c r="M536">
        <v>0.423238</v>
      </c>
      <c r="N536" t="s">
        <v>429</v>
      </c>
      <c r="O536" t="s">
        <v>429</v>
      </c>
      <c r="P536" t="s">
        <v>429</v>
      </c>
      <c r="Q536" t="s">
        <v>429</v>
      </c>
    </row>
    <row r="537" spans="1:17" x14ac:dyDescent="0.35">
      <c r="A537" s="175" t="str">
        <f t="shared" si="17"/>
        <v>TO_2030_87_21</v>
      </c>
      <c r="B537" s="175" t="str">
        <f t="shared" si="16"/>
        <v>TO</v>
      </c>
      <c r="C537">
        <v>5</v>
      </c>
      <c r="D537">
        <v>2030</v>
      </c>
      <c r="E537">
        <v>49045</v>
      </c>
      <c r="F537" t="s">
        <v>365</v>
      </c>
      <c r="G537">
        <v>21</v>
      </c>
      <c r="H537" t="s">
        <v>249</v>
      </c>
      <c r="I537">
        <v>87</v>
      </c>
      <c r="J537" t="s">
        <v>175</v>
      </c>
      <c r="K537">
        <v>0.20055200000000001</v>
      </c>
      <c r="L537">
        <v>8.7240000000000009E-3</v>
      </c>
      <c r="M537">
        <v>1.4303300000000001</v>
      </c>
      <c r="N537">
        <v>4.5147E-2</v>
      </c>
      <c r="O537">
        <v>6.1779000000000001E-2</v>
      </c>
      <c r="P537" t="s">
        <v>429</v>
      </c>
      <c r="Q537">
        <v>0.195938</v>
      </c>
    </row>
    <row r="538" spans="1:17" x14ac:dyDescent="0.35">
      <c r="A538" s="175" t="str">
        <f t="shared" si="17"/>
        <v>TO_2030_90_21</v>
      </c>
      <c r="B538" s="175" t="str">
        <f t="shared" si="16"/>
        <v>TO</v>
      </c>
      <c r="C538">
        <v>5</v>
      </c>
      <c r="D538">
        <v>2030</v>
      </c>
      <c r="E538">
        <v>49045</v>
      </c>
      <c r="F538" t="s">
        <v>365</v>
      </c>
      <c r="G538">
        <v>21</v>
      </c>
      <c r="H538" t="s">
        <v>249</v>
      </c>
      <c r="I538">
        <v>90</v>
      </c>
      <c r="J538" t="s">
        <v>178</v>
      </c>
      <c r="K538">
        <v>249.95208700000001</v>
      </c>
      <c r="L538">
        <v>229.76303100000001</v>
      </c>
      <c r="M538">
        <v>205.21833799999999</v>
      </c>
      <c r="N538" t="s">
        <v>429</v>
      </c>
      <c r="O538" t="s">
        <v>429</v>
      </c>
      <c r="P538" t="s">
        <v>429</v>
      </c>
      <c r="Q538" t="s">
        <v>429</v>
      </c>
    </row>
    <row r="539" spans="1:17" x14ac:dyDescent="0.35">
      <c r="A539" s="175" t="str">
        <f t="shared" si="17"/>
        <v>TO_2030_100_21</v>
      </c>
      <c r="B539" s="175" t="str">
        <f t="shared" si="16"/>
        <v>TO</v>
      </c>
      <c r="C539">
        <v>5</v>
      </c>
      <c r="D539">
        <v>2030</v>
      </c>
      <c r="E539">
        <v>49045</v>
      </c>
      <c r="F539" t="s">
        <v>365</v>
      </c>
      <c r="G539">
        <v>21</v>
      </c>
      <c r="H539" t="s">
        <v>249</v>
      </c>
      <c r="I539">
        <v>100</v>
      </c>
      <c r="J539" t="s">
        <v>177</v>
      </c>
      <c r="K539">
        <v>8.2950000000000003E-3</v>
      </c>
      <c r="L539">
        <v>1.2290000000000001E-3</v>
      </c>
      <c r="M539">
        <v>7.1829000000000004E-2</v>
      </c>
      <c r="N539" t="s">
        <v>429</v>
      </c>
      <c r="O539" t="s">
        <v>429</v>
      </c>
      <c r="P539" t="s">
        <v>429</v>
      </c>
      <c r="Q539" t="s">
        <v>429</v>
      </c>
    </row>
    <row r="540" spans="1:17" x14ac:dyDescent="0.35">
      <c r="A540" s="175" t="str">
        <f t="shared" si="17"/>
        <v>TO_2030_106_21</v>
      </c>
      <c r="B540" s="175" t="str">
        <f t="shared" si="16"/>
        <v>TO</v>
      </c>
      <c r="C540">
        <v>5</v>
      </c>
      <c r="D540">
        <v>2030</v>
      </c>
      <c r="E540">
        <v>49045</v>
      </c>
      <c r="F540" t="s">
        <v>365</v>
      </c>
      <c r="G540">
        <v>21</v>
      </c>
      <c r="H540" t="s">
        <v>249</v>
      </c>
      <c r="I540">
        <v>106</v>
      </c>
      <c r="J540" t="s">
        <v>179</v>
      </c>
      <c r="K540">
        <v>2.0348999999999999E-2</v>
      </c>
      <c r="L540">
        <v>2.0348999999999999E-2</v>
      </c>
      <c r="M540" t="s">
        <v>429</v>
      </c>
      <c r="N540" t="s">
        <v>429</v>
      </c>
      <c r="O540" t="s">
        <v>429</v>
      </c>
      <c r="P540" t="s">
        <v>429</v>
      </c>
      <c r="Q540" t="s">
        <v>429</v>
      </c>
    </row>
    <row r="541" spans="1:17" x14ac:dyDescent="0.35">
      <c r="A541" s="175" t="str">
        <f t="shared" si="17"/>
        <v>TO_2030_107_21</v>
      </c>
      <c r="B541" s="175" t="str">
        <f t="shared" si="16"/>
        <v>TO</v>
      </c>
      <c r="C541">
        <v>5</v>
      </c>
      <c r="D541">
        <v>2030</v>
      </c>
      <c r="E541">
        <v>49045</v>
      </c>
      <c r="F541" t="s">
        <v>365</v>
      </c>
      <c r="G541">
        <v>21</v>
      </c>
      <c r="H541" t="s">
        <v>249</v>
      </c>
      <c r="I541">
        <v>107</v>
      </c>
      <c r="J541" t="s">
        <v>180</v>
      </c>
      <c r="K541">
        <v>9.1590000000000005E-3</v>
      </c>
      <c r="L541">
        <v>9.1590000000000005E-3</v>
      </c>
      <c r="M541" t="s">
        <v>429</v>
      </c>
      <c r="N541" t="s">
        <v>429</v>
      </c>
      <c r="O541" t="s">
        <v>429</v>
      </c>
      <c r="P541" t="s">
        <v>429</v>
      </c>
      <c r="Q541" t="s">
        <v>429</v>
      </c>
    </row>
    <row r="542" spans="1:17" x14ac:dyDescent="0.35">
      <c r="A542" s="175" t="str">
        <f t="shared" si="17"/>
        <v>TO_2030_110_21</v>
      </c>
      <c r="B542" s="175" t="str">
        <f t="shared" si="16"/>
        <v>TO</v>
      </c>
      <c r="C542">
        <v>5</v>
      </c>
      <c r="D542">
        <v>2030</v>
      </c>
      <c r="E542">
        <v>49045</v>
      </c>
      <c r="F542" t="s">
        <v>365</v>
      </c>
      <c r="G542">
        <v>21</v>
      </c>
      <c r="H542" t="s">
        <v>249</v>
      </c>
      <c r="I542">
        <v>110</v>
      </c>
      <c r="J542" t="s">
        <v>176</v>
      </c>
      <c r="K542">
        <v>7.339E-3</v>
      </c>
      <c r="L542">
        <v>1.0870000000000001E-3</v>
      </c>
      <c r="M542">
        <v>6.3543000000000002E-2</v>
      </c>
      <c r="N542" t="s">
        <v>429</v>
      </c>
      <c r="O542" t="s">
        <v>429</v>
      </c>
      <c r="P542" t="s">
        <v>429</v>
      </c>
      <c r="Q542" t="s">
        <v>429</v>
      </c>
    </row>
    <row r="543" spans="1:17" x14ac:dyDescent="0.35">
      <c r="A543" s="175" t="str">
        <f t="shared" si="17"/>
        <v>TO_2030_116_21</v>
      </c>
      <c r="B543" s="175" t="str">
        <f t="shared" si="16"/>
        <v>TO</v>
      </c>
      <c r="C543">
        <v>5</v>
      </c>
      <c r="D543">
        <v>2030</v>
      </c>
      <c r="E543">
        <v>49045</v>
      </c>
      <c r="F543" t="s">
        <v>365</v>
      </c>
      <c r="G543">
        <v>21</v>
      </c>
      <c r="H543" t="s">
        <v>249</v>
      </c>
      <c r="I543">
        <v>116</v>
      </c>
      <c r="J543" t="s">
        <v>181</v>
      </c>
      <c r="K543">
        <v>2.5439999999999998E-3</v>
      </c>
      <c r="L543">
        <v>2.5439999999999998E-3</v>
      </c>
      <c r="M543" t="s">
        <v>429</v>
      </c>
      <c r="N543" t="s">
        <v>429</v>
      </c>
      <c r="O543" t="s">
        <v>429</v>
      </c>
      <c r="P543" t="s">
        <v>429</v>
      </c>
      <c r="Q543" t="s">
        <v>429</v>
      </c>
    </row>
    <row r="544" spans="1:17" x14ac:dyDescent="0.35">
      <c r="A544" s="175" t="str">
        <f t="shared" si="17"/>
        <v>TO_2030_117_21</v>
      </c>
      <c r="B544" s="175" t="str">
        <f t="shared" si="16"/>
        <v>TO</v>
      </c>
      <c r="C544">
        <v>5</v>
      </c>
      <c r="D544">
        <v>2030</v>
      </c>
      <c r="E544">
        <v>49045</v>
      </c>
      <c r="F544" t="s">
        <v>365</v>
      </c>
      <c r="G544">
        <v>21</v>
      </c>
      <c r="H544" t="s">
        <v>249</v>
      </c>
      <c r="I544">
        <v>117</v>
      </c>
      <c r="J544" t="s">
        <v>182</v>
      </c>
      <c r="K544">
        <v>1.374E-3</v>
      </c>
      <c r="L544">
        <v>1.374E-3</v>
      </c>
      <c r="M544" t="s">
        <v>429</v>
      </c>
      <c r="N544" t="s">
        <v>429</v>
      </c>
      <c r="O544" t="s">
        <v>429</v>
      </c>
      <c r="P544" t="s">
        <v>429</v>
      </c>
      <c r="Q544" t="s">
        <v>429</v>
      </c>
    </row>
    <row r="545" spans="1:17" x14ac:dyDescent="0.35">
      <c r="A545" s="175" t="str">
        <f t="shared" si="17"/>
        <v>TO_2030_2_31</v>
      </c>
      <c r="B545" s="175" t="str">
        <f t="shared" si="16"/>
        <v>TO</v>
      </c>
      <c r="C545">
        <v>5</v>
      </c>
      <c r="D545">
        <v>2030</v>
      </c>
      <c r="E545">
        <v>49045</v>
      </c>
      <c r="F545" t="s">
        <v>365</v>
      </c>
      <c r="G545">
        <v>31</v>
      </c>
      <c r="H545" t="s">
        <v>250</v>
      </c>
      <c r="I545">
        <v>2</v>
      </c>
      <c r="J545" t="s">
        <v>173</v>
      </c>
      <c r="K545">
        <v>2.1557469999999999</v>
      </c>
      <c r="L545">
        <v>1.230464</v>
      </c>
      <c r="M545">
        <v>9.7466699999999999</v>
      </c>
      <c r="N545" t="s">
        <v>429</v>
      </c>
      <c r="O545" t="s">
        <v>429</v>
      </c>
      <c r="P545" t="s">
        <v>429</v>
      </c>
      <c r="Q545" t="s">
        <v>429</v>
      </c>
    </row>
    <row r="546" spans="1:17" x14ac:dyDescent="0.35">
      <c r="A546" s="175" t="str">
        <f t="shared" si="17"/>
        <v>TO_2030_3_31</v>
      </c>
      <c r="B546" s="175" t="str">
        <f t="shared" si="16"/>
        <v>TO</v>
      </c>
      <c r="C546">
        <v>5</v>
      </c>
      <c r="D546">
        <v>2030</v>
      </c>
      <c r="E546">
        <v>49045</v>
      </c>
      <c r="F546" t="s">
        <v>365</v>
      </c>
      <c r="G546">
        <v>31</v>
      </c>
      <c r="H546" t="s">
        <v>250</v>
      </c>
      <c r="I546">
        <v>3</v>
      </c>
      <c r="J546" t="s">
        <v>174</v>
      </c>
      <c r="K546">
        <v>0.203568</v>
      </c>
      <c r="L546">
        <v>0.14136899999999999</v>
      </c>
      <c r="M546">
        <v>0.65518799999999999</v>
      </c>
      <c r="N546" t="s">
        <v>429</v>
      </c>
      <c r="O546" t="s">
        <v>429</v>
      </c>
      <c r="P546" t="s">
        <v>429</v>
      </c>
      <c r="Q546" t="s">
        <v>429</v>
      </c>
    </row>
    <row r="547" spans="1:17" x14ac:dyDescent="0.35">
      <c r="A547" s="175" t="str">
        <f t="shared" si="17"/>
        <v>TO_2030_87_31</v>
      </c>
      <c r="B547" s="175" t="str">
        <f t="shared" si="16"/>
        <v>TO</v>
      </c>
      <c r="C547">
        <v>5</v>
      </c>
      <c r="D547">
        <v>2030</v>
      </c>
      <c r="E547">
        <v>49045</v>
      </c>
      <c r="F547" t="s">
        <v>365</v>
      </c>
      <c r="G547">
        <v>31</v>
      </c>
      <c r="H547" t="s">
        <v>250</v>
      </c>
      <c r="I547">
        <v>87</v>
      </c>
      <c r="J547" t="s">
        <v>175</v>
      </c>
      <c r="K547">
        <v>0.197544</v>
      </c>
      <c r="L547">
        <v>2.3366000000000001E-2</v>
      </c>
      <c r="M547">
        <v>1.363961</v>
      </c>
      <c r="N547">
        <v>3.5145000000000003E-2</v>
      </c>
      <c r="O547">
        <v>5.2623999999999997E-2</v>
      </c>
      <c r="P547" t="s">
        <v>429</v>
      </c>
      <c r="Q547">
        <v>0.34312500000000001</v>
      </c>
    </row>
    <row r="548" spans="1:17" x14ac:dyDescent="0.35">
      <c r="A548" s="175" t="str">
        <f t="shared" si="17"/>
        <v>TO_2030_90_31</v>
      </c>
      <c r="B548" s="175" t="str">
        <f t="shared" si="16"/>
        <v>TO</v>
      </c>
      <c r="C548">
        <v>5</v>
      </c>
      <c r="D548">
        <v>2030</v>
      </c>
      <c r="E548">
        <v>49045</v>
      </c>
      <c r="F548" t="s">
        <v>365</v>
      </c>
      <c r="G548">
        <v>31</v>
      </c>
      <c r="H548" t="s">
        <v>250</v>
      </c>
      <c r="I548">
        <v>90</v>
      </c>
      <c r="J548" t="s">
        <v>178</v>
      </c>
      <c r="K548">
        <v>353.50088499999998</v>
      </c>
      <c r="L548">
        <v>331.16653400000001</v>
      </c>
      <c r="M548">
        <v>235.263565</v>
      </c>
      <c r="N548" t="s">
        <v>429</v>
      </c>
      <c r="O548" t="s">
        <v>429</v>
      </c>
      <c r="P548" t="s">
        <v>429</v>
      </c>
      <c r="Q548" t="s">
        <v>429</v>
      </c>
    </row>
    <row r="549" spans="1:17" x14ac:dyDescent="0.35">
      <c r="A549" s="175" t="str">
        <f t="shared" si="17"/>
        <v>TO_2030_100_31</v>
      </c>
      <c r="B549" s="175" t="str">
        <f t="shared" si="16"/>
        <v>TO</v>
      </c>
      <c r="C549">
        <v>5</v>
      </c>
      <c r="D549">
        <v>2030</v>
      </c>
      <c r="E549">
        <v>49045</v>
      </c>
      <c r="F549" t="s">
        <v>365</v>
      </c>
      <c r="G549">
        <v>31</v>
      </c>
      <c r="H549" t="s">
        <v>250</v>
      </c>
      <c r="I549">
        <v>100</v>
      </c>
      <c r="J549" t="s">
        <v>177</v>
      </c>
      <c r="K549">
        <v>1.2833000000000001E-2</v>
      </c>
      <c r="L549">
        <v>5.3229999999999996E-3</v>
      </c>
      <c r="M549">
        <v>7.9115000000000005E-2</v>
      </c>
      <c r="N549" t="s">
        <v>429</v>
      </c>
      <c r="O549" t="s">
        <v>429</v>
      </c>
      <c r="P549" t="s">
        <v>429</v>
      </c>
      <c r="Q549" t="s">
        <v>429</v>
      </c>
    </row>
    <row r="550" spans="1:17" x14ac:dyDescent="0.35">
      <c r="A550" s="175" t="str">
        <f t="shared" si="17"/>
        <v>TO_2030_106_31</v>
      </c>
      <c r="B550" s="175" t="str">
        <f t="shared" si="16"/>
        <v>TO</v>
      </c>
      <c r="C550">
        <v>5</v>
      </c>
      <c r="D550">
        <v>2030</v>
      </c>
      <c r="E550">
        <v>49045</v>
      </c>
      <c r="F550" t="s">
        <v>365</v>
      </c>
      <c r="G550">
        <v>31</v>
      </c>
      <c r="H550" t="s">
        <v>250</v>
      </c>
      <c r="I550">
        <v>106</v>
      </c>
      <c r="J550" t="s">
        <v>179</v>
      </c>
      <c r="K550">
        <v>2.3515000000000001E-2</v>
      </c>
      <c r="L550">
        <v>2.3515000000000001E-2</v>
      </c>
      <c r="M550" t="s">
        <v>429</v>
      </c>
      <c r="N550" t="s">
        <v>429</v>
      </c>
      <c r="O550" t="s">
        <v>429</v>
      </c>
      <c r="P550" t="s">
        <v>429</v>
      </c>
      <c r="Q550" t="s">
        <v>429</v>
      </c>
    </row>
    <row r="551" spans="1:17" x14ac:dyDescent="0.35">
      <c r="A551" s="175" t="str">
        <f t="shared" si="17"/>
        <v>TO_2030_107_31</v>
      </c>
      <c r="B551" s="175" t="str">
        <f t="shared" si="16"/>
        <v>TO</v>
      </c>
      <c r="C551">
        <v>5</v>
      </c>
      <c r="D551">
        <v>2030</v>
      </c>
      <c r="E551">
        <v>49045</v>
      </c>
      <c r="F551" t="s">
        <v>365</v>
      </c>
      <c r="G551">
        <v>31</v>
      </c>
      <c r="H551" t="s">
        <v>250</v>
      </c>
      <c r="I551">
        <v>107</v>
      </c>
      <c r="J551" t="s">
        <v>180</v>
      </c>
      <c r="K551">
        <v>9.7149999999999997E-3</v>
      </c>
      <c r="L551">
        <v>9.7149999999999997E-3</v>
      </c>
      <c r="M551" t="s">
        <v>429</v>
      </c>
      <c r="N551" t="s">
        <v>429</v>
      </c>
      <c r="O551" t="s">
        <v>429</v>
      </c>
      <c r="P551" t="s">
        <v>429</v>
      </c>
      <c r="Q551" t="s">
        <v>429</v>
      </c>
    </row>
    <row r="552" spans="1:17" x14ac:dyDescent="0.35">
      <c r="A552" s="175" t="str">
        <f t="shared" si="17"/>
        <v>TO_2030_110_31</v>
      </c>
      <c r="B552" s="175" t="str">
        <f t="shared" si="16"/>
        <v>TO</v>
      </c>
      <c r="C552">
        <v>5</v>
      </c>
      <c r="D552">
        <v>2030</v>
      </c>
      <c r="E552">
        <v>49045</v>
      </c>
      <c r="F552" t="s">
        <v>365</v>
      </c>
      <c r="G552">
        <v>31</v>
      </c>
      <c r="H552" t="s">
        <v>250</v>
      </c>
      <c r="I552">
        <v>110</v>
      </c>
      <c r="J552" t="s">
        <v>176</v>
      </c>
      <c r="K552">
        <v>1.1507E-2</v>
      </c>
      <c r="L552">
        <v>4.8560000000000001E-3</v>
      </c>
      <c r="M552">
        <v>7.0059999999999997E-2</v>
      </c>
      <c r="N552" t="s">
        <v>429</v>
      </c>
      <c r="O552" t="s">
        <v>429</v>
      </c>
      <c r="P552" t="s">
        <v>429</v>
      </c>
      <c r="Q552" t="s">
        <v>429</v>
      </c>
    </row>
    <row r="553" spans="1:17" x14ac:dyDescent="0.35">
      <c r="A553" s="175" t="str">
        <f t="shared" si="17"/>
        <v>TO_2030_116_31</v>
      </c>
      <c r="B553" s="175" t="str">
        <f t="shared" si="16"/>
        <v>TO</v>
      </c>
      <c r="C553">
        <v>5</v>
      </c>
      <c r="D553">
        <v>2030</v>
      </c>
      <c r="E553">
        <v>49045</v>
      </c>
      <c r="F553" t="s">
        <v>365</v>
      </c>
      <c r="G553">
        <v>31</v>
      </c>
      <c r="H553" t="s">
        <v>250</v>
      </c>
      <c r="I553">
        <v>116</v>
      </c>
      <c r="J553" t="s">
        <v>181</v>
      </c>
      <c r="K553">
        <v>2.9390000000000002E-3</v>
      </c>
      <c r="L553">
        <v>2.9390000000000002E-3</v>
      </c>
      <c r="M553" t="s">
        <v>429</v>
      </c>
      <c r="N553" t="s">
        <v>429</v>
      </c>
      <c r="O553" t="s">
        <v>429</v>
      </c>
      <c r="P553" t="s">
        <v>429</v>
      </c>
      <c r="Q553" t="s">
        <v>429</v>
      </c>
    </row>
    <row r="554" spans="1:17" x14ac:dyDescent="0.35">
      <c r="A554" s="175" t="str">
        <f t="shared" si="17"/>
        <v>TO_2030_117_31</v>
      </c>
      <c r="B554" s="175" t="str">
        <f t="shared" si="16"/>
        <v>TO</v>
      </c>
      <c r="C554">
        <v>5</v>
      </c>
      <c r="D554">
        <v>2030</v>
      </c>
      <c r="E554">
        <v>49045</v>
      </c>
      <c r="F554" t="s">
        <v>365</v>
      </c>
      <c r="G554">
        <v>31</v>
      </c>
      <c r="H554" t="s">
        <v>250</v>
      </c>
      <c r="I554">
        <v>117</v>
      </c>
      <c r="J554" t="s">
        <v>182</v>
      </c>
      <c r="K554">
        <v>1.457E-3</v>
      </c>
      <c r="L554">
        <v>1.457E-3</v>
      </c>
      <c r="M554" t="s">
        <v>429</v>
      </c>
      <c r="N554" t="s">
        <v>429</v>
      </c>
      <c r="O554" t="s">
        <v>429</v>
      </c>
      <c r="P554" t="s">
        <v>429</v>
      </c>
      <c r="Q554" t="s">
        <v>429</v>
      </c>
    </row>
    <row r="555" spans="1:17" x14ac:dyDescent="0.35">
      <c r="A555" s="175" t="str">
        <f t="shared" si="17"/>
        <v>TO_2030_2_32</v>
      </c>
      <c r="B555" s="175" t="str">
        <f t="shared" si="16"/>
        <v>TO</v>
      </c>
      <c r="C555">
        <v>5</v>
      </c>
      <c r="D555">
        <v>2030</v>
      </c>
      <c r="E555">
        <v>49045</v>
      </c>
      <c r="F555" t="s">
        <v>365</v>
      </c>
      <c r="G555">
        <v>32</v>
      </c>
      <c r="H555" t="s">
        <v>251</v>
      </c>
      <c r="I555">
        <v>2</v>
      </c>
      <c r="J555" t="s">
        <v>173</v>
      </c>
      <c r="K555">
        <v>2.293107</v>
      </c>
      <c r="L555">
        <v>1.2313229999999999</v>
      </c>
      <c r="M555">
        <v>10.539394</v>
      </c>
      <c r="N555" t="s">
        <v>429</v>
      </c>
      <c r="O555" t="s">
        <v>429</v>
      </c>
      <c r="P555" t="s">
        <v>429</v>
      </c>
      <c r="Q555" t="s">
        <v>429</v>
      </c>
    </row>
    <row r="556" spans="1:17" x14ac:dyDescent="0.35">
      <c r="A556" s="175" t="str">
        <f t="shared" si="17"/>
        <v>TO_2030_3_32</v>
      </c>
      <c r="B556" s="175" t="str">
        <f t="shared" si="16"/>
        <v>TO</v>
      </c>
      <c r="C556">
        <v>5</v>
      </c>
      <c r="D556">
        <v>2030</v>
      </c>
      <c r="E556">
        <v>49045</v>
      </c>
      <c r="F556" t="s">
        <v>365</v>
      </c>
      <c r="G556">
        <v>32</v>
      </c>
      <c r="H556" t="s">
        <v>251</v>
      </c>
      <c r="I556">
        <v>3</v>
      </c>
      <c r="J556" t="s">
        <v>174</v>
      </c>
      <c r="K556">
        <v>0.24273700000000001</v>
      </c>
      <c r="L556">
        <v>0.165267</v>
      </c>
      <c r="M556">
        <v>0.76897400000000005</v>
      </c>
      <c r="N556" t="s">
        <v>429</v>
      </c>
      <c r="O556" t="s">
        <v>429</v>
      </c>
      <c r="P556" t="s">
        <v>429</v>
      </c>
      <c r="Q556" t="s">
        <v>429</v>
      </c>
    </row>
    <row r="557" spans="1:17" x14ac:dyDescent="0.35">
      <c r="A557" s="175" t="str">
        <f t="shared" si="17"/>
        <v>TO_2030_87_32</v>
      </c>
      <c r="B557" s="175" t="str">
        <f t="shared" si="16"/>
        <v>TO</v>
      </c>
      <c r="C557">
        <v>5</v>
      </c>
      <c r="D557">
        <v>2030</v>
      </c>
      <c r="E557">
        <v>49045</v>
      </c>
      <c r="F557" t="s">
        <v>365</v>
      </c>
      <c r="G557">
        <v>32</v>
      </c>
      <c r="H557" t="s">
        <v>251</v>
      </c>
      <c r="I557">
        <v>87</v>
      </c>
      <c r="J557" t="s">
        <v>175</v>
      </c>
      <c r="K557">
        <v>0.209735</v>
      </c>
      <c r="L557">
        <v>2.6689999999999998E-2</v>
      </c>
      <c r="M557">
        <v>1.3639699999999999</v>
      </c>
      <c r="N557">
        <v>3.5401000000000002E-2</v>
      </c>
      <c r="O557">
        <v>5.3005999999999998E-2</v>
      </c>
      <c r="P557" t="s">
        <v>429</v>
      </c>
      <c r="Q557">
        <v>0.36768200000000001</v>
      </c>
    </row>
    <row r="558" spans="1:17" x14ac:dyDescent="0.35">
      <c r="A558" s="175" t="str">
        <f t="shared" si="17"/>
        <v>TO_2030_90_32</v>
      </c>
      <c r="B558" s="175" t="str">
        <f t="shared" si="16"/>
        <v>TO</v>
      </c>
      <c r="C558">
        <v>5</v>
      </c>
      <c r="D558">
        <v>2030</v>
      </c>
      <c r="E558">
        <v>49045</v>
      </c>
      <c r="F558" t="s">
        <v>365</v>
      </c>
      <c r="G558">
        <v>32</v>
      </c>
      <c r="H558" t="s">
        <v>251</v>
      </c>
      <c r="I558">
        <v>90</v>
      </c>
      <c r="J558" t="s">
        <v>178</v>
      </c>
      <c r="K558">
        <v>379.22876000000002</v>
      </c>
      <c r="L558">
        <v>355.26498400000003</v>
      </c>
      <c r="M558">
        <v>237.867279</v>
      </c>
      <c r="N558" t="s">
        <v>429</v>
      </c>
      <c r="O558" t="s">
        <v>429</v>
      </c>
      <c r="P558" t="s">
        <v>429</v>
      </c>
      <c r="Q558" t="s">
        <v>429</v>
      </c>
    </row>
    <row r="559" spans="1:17" x14ac:dyDescent="0.35">
      <c r="A559" s="175" t="str">
        <f t="shared" si="17"/>
        <v>TO_2030_100_32</v>
      </c>
      <c r="B559" s="175" t="str">
        <f t="shared" si="16"/>
        <v>TO</v>
      </c>
      <c r="C559">
        <v>5</v>
      </c>
      <c r="D559">
        <v>2030</v>
      </c>
      <c r="E559">
        <v>49045</v>
      </c>
      <c r="F559" t="s">
        <v>365</v>
      </c>
      <c r="G559">
        <v>32</v>
      </c>
      <c r="H559" t="s">
        <v>251</v>
      </c>
      <c r="I559">
        <v>100</v>
      </c>
      <c r="J559" t="s">
        <v>177</v>
      </c>
      <c r="K559">
        <v>1.3801000000000001E-2</v>
      </c>
      <c r="L559">
        <v>5.8739999999999999E-3</v>
      </c>
      <c r="M559">
        <v>7.8681000000000001E-2</v>
      </c>
      <c r="N559" t="s">
        <v>429</v>
      </c>
      <c r="O559" t="s">
        <v>429</v>
      </c>
      <c r="P559" t="s">
        <v>429</v>
      </c>
      <c r="Q559" t="s">
        <v>429</v>
      </c>
    </row>
    <row r="560" spans="1:17" x14ac:dyDescent="0.35">
      <c r="A560" s="175" t="str">
        <f t="shared" si="17"/>
        <v>TO_2030_106_32</v>
      </c>
      <c r="B560" s="175" t="str">
        <f t="shared" si="16"/>
        <v>TO</v>
      </c>
      <c r="C560">
        <v>5</v>
      </c>
      <c r="D560">
        <v>2030</v>
      </c>
      <c r="E560">
        <v>49045</v>
      </c>
      <c r="F560" t="s">
        <v>365</v>
      </c>
      <c r="G560">
        <v>32</v>
      </c>
      <c r="H560" t="s">
        <v>251</v>
      </c>
      <c r="I560">
        <v>106</v>
      </c>
      <c r="J560" t="s">
        <v>179</v>
      </c>
      <c r="K560">
        <v>2.4102999999999999E-2</v>
      </c>
      <c r="L560">
        <v>2.4102999999999999E-2</v>
      </c>
      <c r="M560" t="s">
        <v>429</v>
      </c>
      <c r="N560" t="s">
        <v>429</v>
      </c>
      <c r="O560" t="s">
        <v>429</v>
      </c>
      <c r="P560" t="s">
        <v>429</v>
      </c>
      <c r="Q560" t="s">
        <v>429</v>
      </c>
    </row>
    <row r="561" spans="1:17" x14ac:dyDescent="0.35">
      <c r="A561" s="175" t="str">
        <f t="shared" si="17"/>
        <v>TO_2030_107_32</v>
      </c>
      <c r="B561" s="175" t="str">
        <f t="shared" si="16"/>
        <v>TO</v>
      </c>
      <c r="C561">
        <v>5</v>
      </c>
      <c r="D561">
        <v>2030</v>
      </c>
      <c r="E561">
        <v>49045</v>
      </c>
      <c r="F561" t="s">
        <v>365</v>
      </c>
      <c r="G561">
        <v>32</v>
      </c>
      <c r="H561" t="s">
        <v>251</v>
      </c>
      <c r="I561">
        <v>107</v>
      </c>
      <c r="J561" t="s">
        <v>180</v>
      </c>
      <c r="K561">
        <v>1.0068000000000001E-2</v>
      </c>
      <c r="L561">
        <v>1.0068000000000001E-2</v>
      </c>
      <c r="M561" t="s">
        <v>429</v>
      </c>
      <c r="N561" t="s">
        <v>429</v>
      </c>
      <c r="O561" t="s">
        <v>429</v>
      </c>
      <c r="P561" t="s">
        <v>429</v>
      </c>
      <c r="Q561" t="s">
        <v>429</v>
      </c>
    </row>
    <row r="562" spans="1:17" x14ac:dyDescent="0.35">
      <c r="A562" s="175" t="str">
        <f t="shared" si="17"/>
        <v>TO_2030_110_32</v>
      </c>
      <c r="B562" s="175" t="str">
        <f t="shared" si="16"/>
        <v>TO</v>
      </c>
      <c r="C562">
        <v>5</v>
      </c>
      <c r="D562">
        <v>2030</v>
      </c>
      <c r="E562">
        <v>49045</v>
      </c>
      <c r="F562" t="s">
        <v>365</v>
      </c>
      <c r="G562">
        <v>32</v>
      </c>
      <c r="H562" t="s">
        <v>251</v>
      </c>
      <c r="I562">
        <v>110</v>
      </c>
      <c r="J562" t="s">
        <v>176</v>
      </c>
      <c r="K562">
        <v>1.2362E-2</v>
      </c>
      <c r="L562">
        <v>5.3449999999999999E-3</v>
      </c>
      <c r="M562">
        <v>6.9655999999999996E-2</v>
      </c>
      <c r="N562" t="s">
        <v>429</v>
      </c>
      <c r="O562" t="s">
        <v>429</v>
      </c>
      <c r="P562" t="s">
        <v>429</v>
      </c>
      <c r="Q562" t="s">
        <v>429</v>
      </c>
    </row>
    <row r="563" spans="1:17" x14ac:dyDescent="0.35">
      <c r="A563" s="175" t="str">
        <f t="shared" si="17"/>
        <v>TO_2030_116_32</v>
      </c>
      <c r="B563" s="175" t="str">
        <f t="shared" si="16"/>
        <v>TO</v>
      </c>
      <c r="C563">
        <v>5</v>
      </c>
      <c r="D563">
        <v>2030</v>
      </c>
      <c r="E563">
        <v>49045</v>
      </c>
      <c r="F563" t="s">
        <v>365</v>
      </c>
      <c r="G563">
        <v>32</v>
      </c>
      <c r="H563" t="s">
        <v>251</v>
      </c>
      <c r="I563">
        <v>116</v>
      </c>
      <c r="J563" t="s">
        <v>181</v>
      </c>
      <c r="K563">
        <v>3.0130000000000001E-3</v>
      </c>
      <c r="L563">
        <v>3.0130000000000001E-3</v>
      </c>
      <c r="M563" t="s">
        <v>429</v>
      </c>
      <c r="N563" t="s">
        <v>429</v>
      </c>
      <c r="O563" t="s">
        <v>429</v>
      </c>
      <c r="P563" t="s">
        <v>429</v>
      </c>
      <c r="Q563" t="s">
        <v>429</v>
      </c>
    </row>
    <row r="564" spans="1:17" x14ac:dyDescent="0.35">
      <c r="A564" s="175" t="str">
        <f t="shared" si="17"/>
        <v>TO_2030_117_32</v>
      </c>
      <c r="B564" s="175" t="str">
        <f t="shared" si="16"/>
        <v>TO</v>
      </c>
      <c r="C564">
        <v>5</v>
      </c>
      <c r="D564">
        <v>2030</v>
      </c>
      <c r="E564">
        <v>49045</v>
      </c>
      <c r="F564" t="s">
        <v>365</v>
      </c>
      <c r="G564">
        <v>32</v>
      </c>
      <c r="H564" t="s">
        <v>251</v>
      </c>
      <c r="I564">
        <v>117</v>
      </c>
      <c r="J564" t="s">
        <v>182</v>
      </c>
      <c r="K564">
        <v>1.5100000000000001E-3</v>
      </c>
      <c r="L564">
        <v>1.5100000000000001E-3</v>
      </c>
      <c r="M564" t="s">
        <v>429</v>
      </c>
      <c r="N564" t="s">
        <v>429</v>
      </c>
      <c r="O564" t="s">
        <v>429</v>
      </c>
      <c r="P564" t="s">
        <v>429</v>
      </c>
      <c r="Q564" t="s">
        <v>429</v>
      </c>
    </row>
    <row r="565" spans="1:17" x14ac:dyDescent="0.35">
      <c r="A565" s="175" t="str">
        <f t="shared" si="17"/>
        <v>TO_2030_2_41</v>
      </c>
      <c r="B565" s="175" t="str">
        <f t="shared" si="16"/>
        <v>TO</v>
      </c>
      <c r="C565">
        <v>5</v>
      </c>
      <c r="D565">
        <v>2030</v>
      </c>
      <c r="E565">
        <v>49045</v>
      </c>
      <c r="F565" t="s">
        <v>365</v>
      </c>
      <c r="G565">
        <v>41</v>
      </c>
      <c r="H565" t="s">
        <v>430</v>
      </c>
      <c r="I565">
        <v>2</v>
      </c>
      <c r="J565" t="s">
        <v>173</v>
      </c>
      <c r="K565">
        <v>7.2433990000000001</v>
      </c>
      <c r="L565">
        <v>7.1739730000000002</v>
      </c>
      <c r="M565">
        <v>4.4915320000000003</v>
      </c>
      <c r="N565" t="s">
        <v>429</v>
      </c>
      <c r="O565" t="s">
        <v>429</v>
      </c>
      <c r="P565" t="s">
        <v>429</v>
      </c>
      <c r="Q565" t="s">
        <v>429</v>
      </c>
    </row>
    <row r="566" spans="1:17" x14ac:dyDescent="0.35">
      <c r="A566" s="175" t="str">
        <f t="shared" si="17"/>
        <v>TO_2030_3_41</v>
      </c>
      <c r="B566" s="175" t="str">
        <f t="shared" si="16"/>
        <v>TO</v>
      </c>
      <c r="C566">
        <v>5</v>
      </c>
      <c r="D566">
        <v>2030</v>
      </c>
      <c r="E566">
        <v>49045</v>
      </c>
      <c r="F566" t="s">
        <v>365</v>
      </c>
      <c r="G566">
        <v>41</v>
      </c>
      <c r="H566" t="s">
        <v>430</v>
      </c>
      <c r="I566">
        <v>3</v>
      </c>
      <c r="J566" t="s">
        <v>174</v>
      </c>
      <c r="K566">
        <v>2.9276559999999998</v>
      </c>
      <c r="L566">
        <v>2.9126310000000002</v>
      </c>
      <c r="M566">
        <v>0.97204999999999997</v>
      </c>
      <c r="N566" t="s">
        <v>429</v>
      </c>
      <c r="O566" t="s">
        <v>429</v>
      </c>
      <c r="P566" t="s">
        <v>429</v>
      </c>
      <c r="Q566" t="s">
        <v>429</v>
      </c>
    </row>
    <row r="567" spans="1:17" x14ac:dyDescent="0.35">
      <c r="A567" s="175" t="str">
        <f t="shared" si="17"/>
        <v>TO_2030_87_41</v>
      </c>
      <c r="B567" s="175" t="str">
        <f t="shared" si="16"/>
        <v>TO</v>
      </c>
      <c r="C567">
        <v>5</v>
      </c>
      <c r="D567">
        <v>2030</v>
      </c>
      <c r="E567">
        <v>49045</v>
      </c>
      <c r="F567" t="s">
        <v>365</v>
      </c>
      <c r="G567">
        <v>41</v>
      </c>
      <c r="H567" t="s">
        <v>430</v>
      </c>
      <c r="I567">
        <v>87</v>
      </c>
      <c r="J567" t="s">
        <v>175</v>
      </c>
      <c r="K567">
        <v>0.257718</v>
      </c>
      <c r="L567">
        <v>0.14693800000000001</v>
      </c>
      <c r="M567">
        <v>0.83771799999999996</v>
      </c>
      <c r="N567">
        <v>5.986E-3</v>
      </c>
      <c r="O567">
        <v>9.0287999999999993E-2</v>
      </c>
      <c r="P567" t="s">
        <v>429</v>
      </c>
      <c r="Q567">
        <v>33.250174999999999</v>
      </c>
    </row>
    <row r="568" spans="1:17" x14ac:dyDescent="0.35">
      <c r="A568" s="175" t="str">
        <f t="shared" si="17"/>
        <v>TO_2030_90_41</v>
      </c>
      <c r="B568" s="175" t="str">
        <f t="shared" si="16"/>
        <v>TO</v>
      </c>
      <c r="C568">
        <v>5</v>
      </c>
      <c r="D568">
        <v>2030</v>
      </c>
      <c r="E568">
        <v>49045</v>
      </c>
      <c r="F568" t="s">
        <v>365</v>
      </c>
      <c r="G568">
        <v>41</v>
      </c>
      <c r="H568" t="s">
        <v>430</v>
      </c>
      <c r="I568">
        <v>90</v>
      </c>
      <c r="J568" t="s">
        <v>178</v>
      </c>
      <c r="K568">
        <v>1424.839111</v>
      </c>
      <c r="L568">
        <v>1423.304443</v>
      </c>
      <c r="M568">
        <v>99.290344000000005</v>
      </c>
      <c r="N568" t="s">
        <v>429</v>
      </c>
      <c r="O568" t="s">
        <v>429</v>
      </c>
      <c r="P568" t="s">
        <v>429</v>
      </c>
      <c r="Q568" t="s">
        <v>429</v>
      </c>
    </row>
    <row r="569" spans="1:17" x14ac:dyDescent="0.35">
      <c r="A569" s="175" t="str">
        <f t="shared" si="17"/>
        <v>TO_2030_100_41</v>
      </c>
      <c r="B569" s="175" t="str">
        <f t="shared" si="16"/>
        <v>TO</v>
      </c>
      <c r="C569">
        <v>5</v>
      </c>
      <c r="D569">
        <v>2030</v>
      </c>
      <c r="E569">
        <v>49045</v>
      </c>
      <c r="F569" t="s">
        <v>365</v>
      </c>
      <c r="G569">
        <v>41</v>
      </c>
      <c r="H569" t="s">
        <v>430</v>
      </c>
      <c r="I569">
        <v>100</v>
      </c>
      <c r="J569" t="s">
        <v>177</v>
      </c>
      <c r="K569">
        <v>3.8169000000000002E-2</v>
      </c>
      <c r="L569">
        <v>3.7402999999999999E-2</v>
      </c>
      <c r="M569">
        <v>4.9563999999999997E-2</v>
      </c>
      <c r="N569" t="s">
        <v>429</v>
      </c>
      <c r="O569" t="s">
        <v>429</v>
      </c>
      <c r="P569" t="s">
        <v>429</v>
      </c>
      <c r="Q569" t="s">
        <v>429</v>
      </c>
    </row>
    <row r="570" spans="1:17" x14ac:dyDescent="0.35">
      <c r="A570" s="175" t="str">
        <f t="shared" si="17"/>
        <v>TO_2030_106_41</v>
      </c>
      <c r="B570" s="175" t="str">
        <f t="shared" si="16"/>
        <v>TO</v>
      </c>
      <c r="C570">
        <v>5</v>
      </c>
      <c r="D570">
        <v>2030</v>
      </c>
      <c r="E570">
        <v>49045</v>
      </c>
      <c r="F570" t="s">
        <v>365</v>
      </c>
      <c r="G570">
        <v>41</v>
      </c>
      <c r="H570" t="s">
        <v>430</v>
      </c>
      <c r="I570">
        <v>106</v>
      </c>
      <c r="J570" t="s">
        <v>179</v>
      </c>
      <c r="K570">
        <v>8.8492000000000001E-2</v>
      </c>
      <c r="L570">
        <v>8.8492000000000001E-2</v>
      </c>
      <c r="M570" t="s">
        <v>429</v>
      </c>
      <c r="N570" t="s">
        <v>429</v>
      </c>
      <c r="O570" t="s">
        <v>429</v>
      </c>
      <c r="P570" t="s">
        <v>429</v>
      </c>
      <c r="Q570" t="s">
        <v>429</v>
      </c>
    </row>
    <row r="571" spans="1:17" x14ac:dyDescent="0.35">
      <c r="A571" s="175" t="str">
        <f t="shared" si="17"/>
        <v>TO_2030_107_41</v>
      </c>
      <c r="B571" s="175" t="str">
        <f t="shared" si="16"/>
        <v>TO</v>
      </c>
      <c r="C571">
        <v>5</v>
      </c>
      <c r="D571">
        <v>2030</v>
      </c>
      <c r="E571">
        <v>49045</v>
      </c>
      <c r="F571" t="s">
        <v>365</v>
      </c>
      <c r="G571">
        <v>41</v>
      </c>
      <c r="H571" t="s">
        <v>430</v>
      </c>
      <c r="I571">
        <v>107</v>
      </c>
      <c r="J571" t="s">
        <v>180</v>
      </c>
      <c r="K571">
        <v>2.6567E-2</v>
      </c>
      <c r="L571">
        <v>2.6567E-2</v>
      </c>
      <c r="M571" t="s">
        <v>429</v>
      </c>
      <c r="N571" t="s">
        <v>429</v>
      </c>
      <c r="O571" t="s">
        <v>429</v>
      </c>
      <c r="P571" t="s">
        <v>429</v>
      </c>
      <c r="Q571" t="s">
        <v>429</v>
      </c>
    </row>
    <row r="572" spans="1:17" x14ac:dyDescent="0.35">
      <c r="A572" s="175" t="str">
        <f t="shared" si="17"/>
        <v>TO_2030_110_41</v>
      </c>
      <c r="B572" s="175" t="str">
        <f t="shared" si="16"/>
        <v>TO</v>
      </c>
      <c r="C572">
        <v>5</v>
      </c>
      <c r="D572">
        <v>2030</v>
      </c>
      <c r="E572">
        <v>49045</v>
      </c>
      <c r="F572" t="s">
        <v>365</v>
      </c>
      <c r="G572">
        <v>41</v>
      </c>
      <c r="H572" t="s">
        <v>430</v>
      </c>
      <c r="I572">
        <v>110</v>
      </c>
      <c r="J572" t="s">
        <v>176</v>
      </c>
      <c r="K572">
        <v>3.4944000000000003E-2</v>
      </c>
      <c r="L572">
        <v>3.4263000000000002E-2</v>
      </c>
      <c r="M572">
        <v>4.4005000000000002E-2</v>
      </c>
      <c r="N572" t="s">
        <v>429</v>
      </c>
      <c r="O572" t="s">
        <v>429</v>
      </c>
      <c r="P572" t="s">
        <v>429</v>
      </c>
      <c r="Q572" t="s">
        <v>429</v>
      </c>
    </row>
    <row r="573" spans="1:17" x14ac:dyDescent="0.35">
      <c r="A573" s="175" t="str">
        <f t="shared" si="17"/>
        <v>TO_2030_116_41</v>
      </c>
      <c r="B573" s="175" t="str">
        <f t="shared" si="16"/>
        <v>TO</v>
      </c>
      <c r="C573">
        <v>5</v>
      </c>
      <c r="D573">
        <v>2030</v>
      </c>
      <c r="E573">
        <v>49045</v>
      </c>
      <c r="F573" t="s">
        <v>365</v>
      </c>
      <c r="G573">
        <v>41</v>
      </c>
      <c r="H573" t="s">
        <v>430</v>
      </c>
      <c r="I573">
        <v>116</v>
      </c>
      <c r="J573" t="s">
        <v>181</v>
      </c>
      <c r="K573">
        <v>1.1062000000000001E-2</v>
      </c>
      <c r="L573">
        <v>1.1062000000000001E-2</v>
      </c>
      <c r="M573" t="s">
        <v>429</v>
      </c>
      <c r="N573" t="s">
        <v>429</v>
      </c>
      <c r="O573" t="s">
        <v>429</v>
      </c>
      <c r="P573" t="s">
        <v>429</v>
      </c>
      <c r="Q573" t="s">
        <v>429</v>
      </c>
    </row>
    <row r="574" spans="1:17" x14ac:dyDescent="0.35">
      <c r="A574" s="175" t="str">
        <f t="shared" si="17"/>
        <v>TO_2030_117_41</v>
      </c>
      <c r="B574" s="175" t="str">
        <f t="shared" si="16"/>
        <v>TO</v>
      </c>
      <c r="C574">
        <v>5</v>
      </c>
      <c r="D574">
        <v>2030</v>
      </c>
      <c r="E574">
        <v>49045</v>
      </c>
      <c r="F574" t="s">
        <v>365</v>
      </c>
      <c r="G574">
        <v>41</v>
      </c>
      <c r="H574" t="s">
        <v>430</v>
      </c>
      <c r="I574">
        <v>117</v>
      </c>
      <c r="J574" t="s">
        <v>182</v>
      </c>
      <c r="K574">
        <v>3.9839999999999997E-3</v>
      </c>
      <c r="L574">
        <v>3.9839999999999997E-3</v>
      </c>
      <c r="M574" t="s">
        <v>429</v>
      </c>
      <c r="N574" t="s">
        <v>429</v>
      </c>
      <c r="O574" t="s">
        <v>429</v>
      </c>
      <c r="P574" t="s">
        <v>429</v>
      </c>
      <c r="Q574" t="s">
        <v>429</v>
      </c>
    </row>
    <row r="575" spans="1:17" x14ac:dyDescent="0.35">
      <c r="A575" s="175" t="str">
        <f t="shared" si="17"/>
        <v>TO_2030_2_42</v>
      </c>
      <c r="B575" s="175" t="str">
        <f t="shared" si="16"/>
        <v>TO</v>
      </c>
      <c r="C575">
        <v>5</v>
      </c>
      <c r="D575">
        <v>2030</v>
      </c>
      <c r="E575">
        <v>49045</v>
      </c>
      <c r="F575" t="s">
        <v>365</v>
      </c>
      <c r="G575">
        <v>42</v>
      </c>
      <c r="H575" t="s">
        <v>253</v>
      </c>
      <c r="I575">
        <v>2</v>
      </c>
      <c r="J575" t="s">
        <v>173</v>
      </c>
      <c r="K575">
        <v>7.4983630000000003</v>
      </c>
      <c r="L575">
        <v>7.4296499999999996</v>
      </c>
      <c r="M575">
        <v>4.0267879999999998</v>
      </c>
      <c r="N575" t="s">
        <v>429</v>
      </c>
      <c r="O575" t="s">
        <v>429</v>
      </c>
      <c r="P575" t="s">
        <v>429</v>
      </c>
      <c r="Q575" t="s">
        <v>429</v>
      </c>
    </row>
    <row r="576" spans="1:17" x14ac:dyDescent="0.35">
      <c r="A576" s="175" t="str">
        <f t="shared" si="17"/>
        <v>TO_2030_3_42</v>
      </c>
      <c r="B576" s="175" t="str">
        <f t="shared" si="16"/>
        <v>TO</v>
      </c>
      <c r="C576">
        <v>5</v>
      </c>
      <c r="D576">
        <v>2030</v>
      </c>
      <c r="E576">
        <v>49045</v>
      </c>
      <c r="F576" t="s">
        <v>365</v>
      </c>
      <c r="G576">
        <v>42</v>
      </c>
      <c r="H576" t="s">
        <v>253</v>
      </c>
      <c r="I576">
        <v>3</v>
      </c>
      <c r="J576" t="s">
        <v>174</v>
      </c>
      <c r="K576">
        <v>2.1951670000000001</v>
      </c>
      <c r="L576">
        <v>2.178169</v>
      </c>
      <c r="M576">
        <v>0.99617900000000004</v>
      </c>
      <c r="N576" t="s">
        <v>429</v>
      </c>
      <c r="O576" t="s">
        <v>429</v>
      </c>
      <c r="P576" t="s">
        <v>429</v>
      </c>
      <c r="Q576" t="s">
        <v>429</v>
      </c>
    </row>
    <row r="577" spans="1:17" x14ac:dyDescent="0.35">
      <c r="A577" s="175" t="str">
        <f t="shared" si="17"/>
        <v>TO_2030_87_42</v>
      </c>
      <c r="B577" s="175" t="str">
        <f t="shared" si="16"/>
        <v>TO</v>
      </c>
      <c r="C577">
        <v>5</v>
      </c>
      <c r="D577">
        <v>2030</v>
      </c>
      <c r="E577">
        <v>49045</v>
      </c>
      <c r="F577" t="s">
        <v>365</v>
      </c>
      <c r="G577">
        <v>42</v>
      </c>
      <c r="H577" t="s">
        <v>253</v>
      </c>
      <c r="I577">
        <v>87</v>
      </c>
      <c r="J577" t="s">
        <v>175</v>
      </c>
      <c r="K577">
        <v>0.22406599999999999</v>
      </c>
      <c r="L577">
        <v>0.114886</v>
      </c>
      <c r="M577">
        <v>0.82112200000000002</v>
      </c>
      <c r="N577">
        <v>4.8729999999999997E-3</v>
      </c>
      <c r="O577">
        <v>7.4402999999999997E-2</v>
      </c>
      <c r="P577" t="s">
        <v>429</v>
      </c>
      <c r="Q577">
        <v>33.090117999999997</v>
      </c>
    </row>
    <row r="578" spans="1:17" x14ac:dyDescent="0.35">
      <c r="A578" s="175" t="str">
        <f t="shared" si="17"/>
        <v>TO_2030_90_42</v>
      </c>
      <c r="B578" s="175" t="str">
        <f t="shared" si="16"/>
        <v>TO</v>
      </c>
      <c r="C578">
        <v>5</v>
      </c>
      <c r="D578">
        <v>2030</v>
      </c>
      <c r="E578">
        <v>49045</v>
      </c>
      <c r="F578" t="s">
        <v>365</v>
      </c>
      <c r="G578">
        <v>42</v>
      </c>
      <c r="H578" t="s">
        <v>253</v>
      </c>
      <c r="I578">
        <v>90</v>
      </c>
      <c r="J578" t="s">
        <v>178</v>
      </c>
      <c r="K578">
        <v>1428.645874</v>
      </c>
      <c r="L578">
        <v>1426.970703</v>
      </c>
      <c r="M578">
        <v>98.173446999999996</v>
      </c>
      <c r="N578" t="s">
        <v>429</v>
      </c>
      <c r="O578" t="s">
        <v>429</v>
      </c>
      <c r="P578" t="s">
        <v>429</v>
      </c>
      <c r="Q578" t="s">
        <v>429</v>
      </c>
    </row>
    <row r="579" spans="1:17" x14ac:dyDescent="0.35">
      <c r="A579" s="175" t="str">
        <f t="shared" si="17"/>
        <v>TO_2030_100_42</v>
      </c>
      <c r="B579" s="175" t="str">
        <f t="shared" si="16"/>
        <v>TO</v>
      </c>
      <c r="C579">
        <v>5</v>
      </c>
      <c r="D579">
        <v>2030</v>
      </c>
      <c r="E579">
        <v>49045</v>
      </c>
      <c r="F579" t="s">
        <v>365</v>
      </c>
      <c r="G579">
        <v>42</v>
      </c>
      <c r="H579" t="s">
        <v>253</v>
      </c>
      <c r="I579">
        <v>100</v>
      </c>
      <c r="J579" t="s">
        <v>177</v>
      </c>
      <c r="K579">
        <v>1.4895E-2</v>
      </c>
      <c r="L579">
        <v>1.4007E-2</v>
      </c>
      <c r="M579">
        <v>5.1985000000000003E-2</v>
      </c>
      <c r="N579" t="s">
        <v>429</v>
      </c>
      <c r="O579" t="s">
        <v>429</v>
      </c>
      <c r="P579" t="s">
        <v>429</v>
      </c>
      <c r="Q579" t="s">
        <v>429</v>
      </c>
    </row>
    <row r="580" spans="1:17" x14ac:dyDescent="0.35">
      <c r="A580" s="175" t="str">
        <f t="shared" si="17"/>
        <v>TO_2030_106_42</v>
      </c>
      <c r="B580" s="175" t="str">
        <f t="shared" si="16"/>
        <v>TO</v>
      </c>
      <c r="C580">
        <v>5</v>
      </c>
      <c r="D580">
        <v>2030</v>
      </c>
      <c r="E580">
        <v>49045</v>
      </c>
      <c r="F580" t="s">
        <v>365</v>
      </c>
      <c r="G580">
        <v>42</v>
      </c>
      <c r="H580" t="s">
        <v>253</v>
      </c>
      <c r="I580">
        <v>106</v>
      </c>
      <c r="J580" t="s">
        <v>179</v>
      </c>
      <c r="K580">
        <v>4.8966000000000003E-2</v>
      </c>
      <c r="L580">
        <v>4.8966000000000003E-2</v>
      </c>
      <c r="M580" t="s">
        <v>429</v>
      </c>
      <c r="N580" t="s">
        <v>429</v>
      </c>
      <c r="O580" t="s">
        <v>429</v>
      </c>
      <c r="P580" t="s">
        <v>429</v>
      </c>
      <c r="Q580" t="s">
        <v>429</v>
      </c>
    </row>
    <row r="581" spans="1:17" x14ac:dyDescent="0.35">
      <c r="A581" s="175" t="str">
        <f t="shared" si="17"/>
        <v>TO_2030_107_42</v>
      </c>
      <c r="B581" s="175" t="str">
        <f t="shared" ref="B581:B589" si="18">VLOOKUP(E581,County_ID,2,FALSE)</f>
        <v>TO</v>
      </c>
      <c r="C581">
        <v>5</v>
      </c>
      <c r="D581">
        <v>2030</v>
      </c>
      <c r="E581">
        <v>49045</v>
      </c>
      <c r="F581" t="s">
        <v>365</v>
      </c>
      <c r="G581">
        <v>42</v>
      </c>
      <c r="H581" t="s">
        <v>253</v>
      </c>
      <c r="I581">
        <v>107</v>
      </c>
      <c r="J581" t="s">
        <v>180</v>
      </c>
      <c r="K581">
        <v>1.6057999999999999E-2</v>
      </c>
      <c r="L581">
        <v>1.6057999999999999E-2</v>
      </c>
      <c r="M581" t="s">
        <v>429</v>
      </c>
      <c r="N581" t="s">
        <v>429</v>
      </c>
      <c r="O581" t="s">
        <v>429</v>
      </c>
      <c r="P581" t="s">
        <v>429</v>
      </c>
      <c r="Q581" t="s">
        <v>429</v>
      </c>
    </row>
    <row r="582" spans="1:17" x14ac:dyDescent="0.35">
      <c r="A582" s="175" t="str">
        <f t="shared" ref="A582:A589" si="19">B582&amp;"_"&amp;D582&amp;"_"&amp;I582&amp;"_"&amp;G582</f>
        <v>TO_2030_110_42</v>
      </c>
      <c r="B582" s="175" t="str">
        <f t="shared" si="18"/>
        <v>TO</v>
      </c>
      <c r="C582">
        <v>5</v>
      </c>
      <c r="D582">
        <v>2030</v>
      </c>
      <c r="E582">
        <v>49045</v>
      </c>
      <c r="F582" t="s">
        <v>365</v>
      </c>
      <c r="G582">
        <v>42</v>
      </c>
      <c r="H582" t="s">
        <v>253</v>
      </c>
      <c r="I582">
        <v>110</v>
      </c>
      <c r="J582" t="s">
        <v>176</v>
      </c>
      <c r="K582">
        <v>1.3561999999999999E-2</v>
      </c>
      <c r="L582">
        <v>1.2774000000000001E-2</v>
      </c>
      <c r="M582">
        <v>4.6182000000000001E-2</v>
      </c>
      <c r="N582" t="s">
        <v>429</v>
      </c>
      <c r="O582" t="s">
        <v>429</v>
      </c>
      <c r="P582" t="s">
        <v>429</v>
      </c>
      <c r="Q582" t="s">
        <v>429</v>
      </c>
    </row>
    <row r="583" spans="1:17" x14ac:dyDescent="0.35">
      <c r="A583" s="175" t="str">
        <f t="shared" si="19"/>
        <v>TO_2030_116_42</v>
      </c>
      <c r="B583" s="175" t="str">
        <f t="shared" si="18"/>
        <v>TO</v>
      </c>
      <c r="C583">
        <v>5</v>
      </c>
      <c r="D583">
        <v>2030</v>
      </c>
      <c r="E583">
        <v>49045</v>
      </c>
      <c r="F583" t="s">
        <v>365</v>
      </c>
      <c r="G583">
        <v>42</v>
      </c>
      <c r="H583" t="s">
        <v>253</v>
      </c>
      <c r="I583">
        <v>116</v>
      </c>
      <c r="J583" t="s">
        <v>181</v>
      </c>
      <c r="K583">
        <v>6.1190000000000003E-3</v>
      </c>
      <c r="L583">
        <v>6.1190000000000003E-3</v>
      </c>
      <c r="M583" t="s">
        <v>429</v>
      </c>
      <c r="N583" t="s">
        <v>429</v>
      </c>
      <c r="O583" t="s">
        <v>429</v>
      </c>
      <c r="P583" t="s">
        <v>429</v>
      </c>
      <c r="Q583" t="s">
        <v>429</v>
      </c>
    </row>
    <row r="584" spans="1:17" x14ac:dyDescent="0.35">
      <c r="A584" s="175" t="str">
        <f t="shared" si="19"/>
        <v>TO_2030_117_42</v>
      </c>
      <c r="B584" s="175" t="str">
        <f t="shared" si="18"/>
        <v>TO</v>
      </c>
      <c r="C584">
        <v>5</v>
      </c>
      <c r="D584">
        <v>2030</v>
      </c>
      <c r="E584">
        <v>49045</v>
      </c>
      <c r="F584" t="s">
        <v>365</v>
      </c>
      <c r="G584">
        <v>42</v>
      </c>
      <c r="H584" t="s">
        <v>253</v>
      </c>
      <c r="I584">
        <v>117</v>
      </c>
      <c r="J584" t="s">
        <v>182</v>
      </c>
      <c r="K584">
        <v>2.4099999999999998E-3</v>
      </c>
      <c r="L584">
        <v>2.4099999999999998E-3</v>
      </c>
      <c r="M584" t="s">
        <v>429</v>
      </c>
      <c r="N584" t="s">
        <v>429</v>
      </c>
      <c r="O584" t="s">
        <v>429</v>
      </c>
      <c r="P584" t="s">
        <v>429</v>
      </c>
      <c r="Q584" t="s">
        <v>429</v>
      </c>
    </row>
    <row r="585" spans="1:17" x14ac:dyDescent="0.35">
      <c r="A585" s="175" t="str">
        <f t="shared" si="19"/>
        <v>TO_2030_2_43</v>
      </c>
      <c r="B585" s="175" t="str">
        <f t="shared" si="18"/>
        <v>TO</v>
      </c>
      <c r="C585">
        <v>5</v>
      </c>
      <c r="D585">
        <v>2030</v>
      </c>
      <c r="E585">
        <v>49045</v>
      </c>
      <c r="F585" t="s">
        <v>365</v>
      </c>
      <c r="G585">
        <v>43</v>
      </c>
      <c r="H585" t="s">
        <v>254</v>
      </c>
      <c r="I585">
        <v>2</v>
      </c>
      <c r="J585" t="s">
        <v>173</v>
      </c>
      <c r="K585">
        <v>1.298252</v>
      </c>
      <c r="L585">
        <v>1.2707470000000001</v>
      </c>
      <c r="M585">
        <v>0.98697699999999999</v>
      </c>
      <c r="N585" t="s">
        <v>429</v>
      </c>
      <c r="O585" t="s">
        <v>429</v>
      </c>
      <c r="P585" t="s">
        <v>429</v>
      </c>
      <c r="Q585" t="s">
        <v>429</v>
      </c>
    </row>
    <row r="586" spans="1:17" x14ac:dyDescent="0.35">
      <c r="A586" s="175" t="str">
        <f t="shared" si="19"/>
        <v>TO_2030_3_43</v>
      </c>
      <c r="B586" s="175" t="str">
        <f t="shared" si="18"/>
        <v>TO</v>
      </c>
      <c r="C586">
        <v>5</v>
      </c>
      <c r="D586">
        <v>2030</v>
      </c>
      <c r="E586">
        <v>49045</v>
      </c>
      <c r="F586" t="s">
        <v>365</v>
      </c>
      <c r="G586">
        <v>43</v>
      </c>
      <c r="H586" t="s">
        <v>254</v>
      </c>
      <c r="I586">
        <v>3</v>
      </c>
      <c r="J586" t="s">
        <v>174</v>
      </c>
      <c r="K586">
        <v>1.535007</v>
      </c>
      <c r="L586">
        <v>1.509247</v>
      </c>
      <c r="M586">
        <v>0.92435900000000004</v>
      </c>
      <c r="N586" t="s">
        <v>429</v>
      </c>
      <c r="O586" t="s">
        <v>429</v>
      </c>
      <c r="P586" t="s">
        <v>429</v>
      </c>
      <c r="Q586" t="s">
        <v>429</v>
      </c>
    </row>
    <row r="587" spans="1:17" x14ac:dyDescent="0.35">
      <c r="A587" s="175" t="str">
        <f t="shared" si="19"/>
        <v>TO_2030_87_43</v>
      </c>
      <c r="B587" s="175" t="str">
        <f t="shared" si="18"/>
        <v>TO</v>
      </c>
      <c r="C587">
        <v>5</v>
      </c>
      <c r="D587">
        <v>2030</v>
      </c>
      <c r="E587">
        <v>49045</v>
      </c>
      <c r="F587" t="s">
        <v>365</v>
      </c>
      <c r="G587">
        <v>43</v>
      </c>
      <c r="H587" t="s">
        <v>254</v>
      </c>
      <c r="I587">
        <v>87</v>
      </c>
      <c r="J587" t="s">
        <v>175</v>
      </c>
      <c r="K587">
        <v>0.12769800000000001</v>
      </c>
      <c r="L587">
        <v>7.2523000000000004E-2</v>
      </c>
      <c r="M587">
        <v>0.68829099999999999</v>
      </c>
      <c r="N587">
        <v>5.8600000000000004E-4</v>
      </c>
      <c r="O587">
        <v>3.0569999999999998E-3</v>
      </c>
      <c r="P587" t="s">
        <v>429</v>
      </c>
      <c r="Q587">
        <v>4.4322059999999999</v>
      </c>
    </row>
    <row r="588" spans="1:17" x14ac:dyDescent="0.35">
      <c r="A588" s="175" t="str">
        <f t="shared" si="19"/>
        <v>TO_2030_90_43</v>
      </c>
      <c r="B588" s="175" t="str">
        <f t="shared" si="18"/>
        <v>TO</v>
      </c>
      <c r="C588">
        <v>5</v>
      </c>
      <c r="D588">
        <v>2030</v>
      </c>
      <c r="E588">
        <v>49045</v>
      </c>
      <c r="F588" t="s">
        <v>365</v>
      </c>
      <c r="G588">
        <v>43</v>
      </c>
      <c r="H588" t="s">
        <v>254</v>
      </c>
      <c r="I588">
        <v>90</v>
      </c>
      <c r="J588" t="s">
        <v>178</v>
      </c>
      <c r="K588">
        <v>1077.5104980000001</v>
      </c>
      <c r="L588">
        <v>1075.0013429999999</v>
      </c>
      <c r="M588">
        <v>90.039253000000002</v>
      </c>
      <c r="N588" t="s">
        <v>429</v>
      </c>
      <c r="O588" t="s">
        <v>429</v>
      </c>
      <c r="P588" t="s">
        <v>429</v>
      </c>
      <c r="Q588" t="s">
        <v>429</v>
      </c>
    </row>
    <row r="589" spans="1:17" x14ac:dyDescent="0.35">
      <c r="A589" s="175" t="str">
        <f t="shared" si="19"/>
        <v>TO_2030_100_43</v>
      </c>
      <c r="B589" s="175" t="str">
        <f t="shared" si="18"/>
        <v>TO</v>
      </c>
      <c r="C589">
        <v>5</v>
      </c>
      <c r="D589">
        <v>2030</v>
      </c>
      <c r="E589">
        <v>49045</v>
      </c>
      <c r="F589" t="s">
        <v>365</v>
      </c>
      <c r="G589">
        <v>43</v>
      </c>
      <c r="H589" t="s">
        <v>254</v>
      </c>
      <c r="I589">
        <v>100</v>
      </c>
      <c r="J589" t="s">
        <v>177</v>
      </c>
      <c r="K589">
        <v>2.9884999999999998E-2</v>
      </c>
      <c r="L589">
        <v>2.9735000000000001E-2</v>
      </c>
      <c r="M589">
        <v>5.3800000000000002E-3</v>
      </c>
      <c r="N589" t="s">
        <v>429</v>
      </c>
      <c r="O589" t="s">
        <v>429</v>
      </c>
      <c r="P589" t="s">
        <v>429</v>
      </c>
      <c r="Q589" t="s">
        <v>429</v>
      </c>
    </row>
    <row r="590" spans="1:17" x14ac:dyDescent="0.35">
      <c r="A590" s="175" t="str">
        <f t="shared" ref="A590:A628" si="20">B590&amp;"_"&amp;D590&amp;"_"&amp;I590&amp;"_"&amp;G590</f>
        <v>TO_2030_106_43</v>
      </c>
      <c r="B590" s="175" t="str">
        <f t="shared" ref="B590:B628" si="21">VLOOKUP(E590,County_ID,2,FALSE)</f>
        <v>TO</v>
      </c>
      <c r="C590">
        <v>5</v>
      </c>
      <c r="D590">
        <v>2030</v>
      </c>
      <c r="E590">
        <v>49045</v>
      </c>
      <c r="F590" t="s">
        <v>365</v>
      </c>
      <c r="G590">
        <v>43</v>
      </c>
      <c r="H590" t="s">
        <v>254</v>
      </c>
      <c r="I590">
        <v>106</v>
      </c>
      <c r="J590" t="s">
        <v>179</v>
      </c>
      <c r="K590">
        <v>5.1851000000000001E-2</v>
      </c>
      <c r="L590">
        <v>5.1851000000000001E-2</v>
      </c>
      <c r="M590" t="s">
        <v>429</v>
      </c>
      <c r="N590" t="s">
        <v>429</v>
      </c>
      <c r="O590" t="s">
        <v>429</v>
      </c>
      <c r="P590" t="s">
        <v>429</v>
      </c>
      <c r="Q590" t="s">
        <v>429</v>
      </c>
    </row>
    <row r="591" spans="1:17" x14ac:dyDescent="0.35">
      <c r="A591" s="175" t="str">
        <f t="shared" si="20"/>
        <v>TO_2030_107_43</v>
      </c>
      <c r="B591" s="175" t="str">
        <f t="shared" si="21"/>
        <v>TO</v>
      </c>
      <c r="C591">
        <v>5</v>
      </c>
      <c r="D591">
        <v>2030</v>
      </c>
      <c r="E591">
        <v>49045</v>
      </c>
      <c r="F591" t="s">
        <v>365</v>
      </c>
      <c r="G591">
        <v>43</v>
      </c>
      <c r="H591" t="s">
        <v>254</v>
      </c>
      <c r="I591">
        <v>107</v>
      </c>
      <c r="J591" t="s">
        <v>180</v>
      </c>
      <c r="K591">
        <v>1.5469E-2</v>
      </c>
      <c r="L591">
        <v>1.5469E-2</v>
      </c>
      <c r="M591" t="s">
        <v>429</v>
      </c>
      <c r="N591" t="s">
        <v>429</v>
      </c>
      <c r="O591" t="s">
        <v>429</v>
      </c>
      <c r="P591" t="s">
        <v>429</v>
      </c>
      <c r="Q591" t="s">
        <v>429</v>
      </c>
    </row>
    <row r="592" spans="1:17" x14ac:dyDescent="0.35">
      <c r="A592" s="175" t="str">
        <f t="shared" si="20"/>
        <v>TO_2030_110_43</v>
      </c>
      <c r="B592" s="175" t="str">
        <f t="shared" si="21"/>
        <v>TO</v>
      </c>
      <c r="C592">
        <v>5</v>
      </c>
      <c r="D592">
        <v>2030</v>
      </c>
      <c r="E592">
        <v>49045</v>
      </c>
      <c r="F592" t="s">
        <v>365</v>
      </c>
      <c r="G592">
        <v>43</v>
      </c>
      <c r="H592" t="s">
        <v>254</v>
      </c>
      <c r="I592">
        <v>110</v>
      </c>
      <c r="J592" t="s">
        <v>176</v>
      </c>
      <c r="K592">
        <v>2.7481999999999999E-2</v>
      </c>
      <c r="L592">
        <v>2.7347E-2</v>
      </c>
      <c r="M592">
        <v>4.8440000000000002E-3</v>
      </c>
      <c r="N592" t="s">
        <v>429</v>
      </c>
      <c r="O592" t="s">
        <v>429</v>
      </c>
      <c r="P592" t="s">
        <v>429</v>
      </c>
      <c r="Q592" t="s">
        <v>429</v>
      </c>
    </row>
    <row r="593" spans="1:17" x14ac:dyDescent="0.35">
      <c r="A593" s="175" t="str">
        <f t="shared" si="20"/>
        <v>TO_2030_116_43</v>
      </c>
      <c r="B593" s="175" t="str">
        <f t="shared" si="21"/>
        <v>TO</v>
      </c>
      <c r="C593">
        <v>5</v>
      </c>
      <c r="D593">
        <v>2030</v>
      </c>
      <c r="E593">
        <v>49045</v>
      </c>
      <c r="F593" t="s">
        <v>365</v>
      </c>
      <c r="G593">
        <v>43</v>
      </c>
      <c r="H593" t="s">
        <v>254</v>
      </c>
      <c r="I593">
        <v>116</v>
      </c>
      <c r="J593" t="s">
        <v>181</v>
      </c>
      <c r="K593">
        <v>6.4809999999999998E-3</v>
      </c>
      <c r="L593">
        <v>6.4809999999999998E-3</v>
      </c>
      <c r="M593" t="s">
        <v>429</v>
      </c>
      <c r="N593" t="s">
        <v>429</v>
      </c>
      <c r="O593" t="s">
        <v>429</v>
      </c>
      <c r="P593" t="s">
        <v>429</v>
      </c>
      <c r="Q593" t="s">
        <v>429</v>
      </c>
    </row>
    <row r="594" spans="1:17" x14ac:dyDescent="0.35">
      <c r="A594" s="175" t="str">
        <f t="shared" si="20"/>
        <v>TO_2030_117_43</v>
      </c>
      <c r="B594" s="175" t="str">
        <f t="shared" si="21"/>
        <v>TO</v>
      </c>
      <c r="C594">
        <v>5</v>
      </c>
      <c r="D594">
        <v>2030</v>
      </c>
      <c r="E594">
        <v>49045</v>
      </c>
      <c r="F594" t="s">
        <v>365</v>
      </c>
      <c r="G594">
        <v>43</v>
      </c>
      <c r="H594" t="s">
        <v>254</v>
      </c>
      <c r="I594">
        <v>117</v>
      </c>
      <c r="J594" t="s">
        <v>182</v>
      </c>
      <c r="K594">
        <v>2.3210000000000001E-3</v>
      </c>
      <c r="L594">
        <v>2.3210000000000001E-3</v>
      </c>
      <c r="M594" t="s">
        <v>429</v>
      </c>
      <c r="N594" t="s">
        <v>429</v>
      </c>
      <c r="O594" t="s">
        <v>429</v>
      </c>
      <c r="P594" t="s">
        <v>429</v>
      </c>
      <c r="Q594" t="s">
        <v>429</v>
      </c>
    </row>
    <row r="595" spans="1:17" x14ac:dyDescent="0.35">
      <c r="A595" s="175" t="str">
        <f t="shared" si="20"/>
        <v>TO_2030_2_51</v>
      </c>
      <c r="B595" s="175" t="str">
        <f t="shared" si="21"/>
        <v>TO</v>
      </c>
      <c r="C595">
        <v>5</v>
      </c>
      <c r="D595">
        <v>2030</v>
      </c>
      <c r="E595">
        <v>49045</v>
      </c>
      <c r="F595" t="s">
        <v>365</v>
      </c>
      <c r="G595">
        <v>51</v>
      </c>
      <c r="H595" t="s">
        <v>255</v>
      </c>
      <c r="I595">
        <v>2</v>
      </c>
      <c r="J595" t="s">
        <v>173</v>
      </c>
      <c r="K595">
        <v>7.5735919999999997</v>
      </c>
      <c r="L595">
        <v>7.497795</v>
      </c>
      <c r="M595">
        <v>3.6733169999999999</v>
      </c>
      <c r="N595" t="s">
        <v>429</v>
      </c>
      <c r="O595" t="s">
        <v>429</v>
      </c>
      <c r="P595" t="s">
        <v>429</v>
      </c>
      <c r="Q595" t="s">
        <v>429</v>
      </c>
    </row>
    <row r="596" spans="1:17" x14ac:dyDescent="0.35">
      <c r="A596" s="175" t="str">
        <f t="shared" si="20"/>
        <v>TO_2030_3_51</v>
      </c>
      <c r="B596" s="175" t="str">
        <f t="shared" si="21"/>
        <v>TO</v>
      </c>
      <c r="C596">
        <v>5</v>
      </c>
      <c r="D596">
        <v>2030</v>
      </c>
      <c r="E596">
        <v>49045</v>
      </c>
      <c r="F596" t="s">
        <v>365</v>
      </c>
      <c r="G596">
        <v>51</v>
      </c>
      <c r="H596" t="s">
        <v>255</v>
      </c>
      <c r="I596">
        <v>3</v>
      </c>
      <c r="J596" t="s">
        <v>174</v>
      </c>
      <c r="K596">
        <v>2.9663900000000001</v>
      </c>
      <c r="L596">
        <v>2.9278949999999999</v>
      </c>
      <c r="M596">
        <v>1.8655600000000001</v>
      </c>
      <c r="N596" t="s">
        <v>429</v>
      </c>
      <c r="O596" t="s">
        <v>429</v>
      </c>
      <c r="P596" t="s">
        <v>429</v>
      </c>
      <c r="Q596" t="s">
        <v>429</v>
      </c>
    </row>
    <row r="597" spans="1:17" x14ac:dyDescent="0.35">
      <c r="A597" s="175" t="str">
        <f t="shared" si="20"/>
        <v>TO_2030_87_51</v>
      </c>
      <c r="B597" s="175" t="str">
        <f t="shared" si="21"/>
        <v>TO</v>
      </c>
      <c r="C597">
        <v>5</v>
      </c>
      <c r="D597">
        <v>2030</v>
      </c>
      <c r="E597">
        <v>49045</v>
      </c>
      <c r="F597" t="s">
        <v>365</v>
      </c>
      <c r="G597">
        <v>51</v>
      </c>
      <c r="H597" t="s">
        <v>255</v>
      </c>
      <c r="I597">
        <v>87</v>
      </c>
      <c r="J597" t="s">
        <v>175</v>
      </c>
      <c r="K597">
        <v>0.27146799999999999</v>
      </c>
      <c r="L597">
        <v>0.221494</v>
      </c>
      <c r="M597">
        <v>0.70265900000000003</v>
      </c>
      <c r="N597">
        <v>7.7999999999999999E-5</v>
      </c>
      <c r="O597">
        <v>2.3499999999999999E-4</v>
      </c>
      <c r="P597" t="s">
        <v>429</v>
      </c>
      <c r="Q597">
        <v>2.5731760000000001</v>
      </c>
    </row>
    <row r="598" spans="1:17" x14ac:dyDescent="0.35">
      <c r="A598" s="175" t="str">
        <f t="shared" si="20"/>
        <v>TO_2030_90_51</v>
      </c>
      <c r="B598" s="175" t="str">
        <f t="shared" si="21"/>
        <v>TO</v>
      </c>
      <c r="C598">
        <v>5</v>
      </c>
      <c r="D598">
        <v>2030</v>
      </c>
      <c r="E598">
        <v>49045</v>
      </c>
      <c r="F598" t="s">
        <v>365</v>
      </c>
      <c r="G598">
        <v>51</v>
      </c>
      <c r="H598" t="s">
        <v>255</v>
      </c>
      <c r="I598">
        <v>90</v>
      </c>
      <c r="J598" t="s">
        <v>178</v>
      </c>
      <c r="K598">
        <v>1479.064697</v>
      </c>
      <c r="L598">
        <v>1475.0931399999999</v>
      </c>
      <c r="M598">
        <v>192.47215299999999</v>
      </c>
      <c r="N598" t="s">
        <v>429</v>
      </c>
      <c r="O598" t="s">
        <v>429</v>
      </c>
      <c r="P598" t="s">
        <v>429</v>
      </c>
      <c r="Q598" t="s">
        <v>429</v>
      </c>
    </row>
    <row r="599" spans="1:17" x14ac:dyDescent="0.35">
      <c r="A599" s="175" t="str">
        <f t="shared" si="20"/>
        <v>TO_2030_100_51</v>
      </c>
      <c r="B599" s="175" t="str">
        <f t="shared" si="21"/>
        <v>TO</v>
      </c>
      <c r="C599">
        <v>5</v>
      </c>
      <c r="D599">
        <v>2030</v>
      </c>
      <c r="E599">
        <v>49045</v>
      </c>
      <c r="F599" t="s">
        <v>365</v>
      </c>
      <c r="G599">
        <v>51</v>
      </c>
      <c r="H599" t="s">
        <v>255</v>
      </c>
      <c r="I599">
        <v>100</v>
      </c>
      <c r="J599" t="s">
        <v>177</v>
      </c>
      <c r="K599">
        <v>2.7626999999999999E-2</v>
      </c>
      <c r="L599">
        <v>2.7526999999999999E-2</v>
      </c>
      <c r="M599">
        <v>4.8580000000000003E-3</v>
      </c>
      <c r="N599" t="s">
        <v>429</v>
      </c>
      <c r="O599" t="s">
        <v>429</v>
      </c>
      <c r="P599" t="s">
        <v>429</v>
      </c>
      <c r="Q599" t="s">
        <v>429</v>
      </c>
    </row>
    <row r="600" spans="1:17" x14ac:dyDescent="0.35">
      <c r="A600" s="175" t="str">
        <f t="shared" si="20"/>
        <v>TO_2030_106_51</v>
      </c>
      <c r="B600" s="175" t="str">
        <f t="shared" si="21"/>
        <v>TO</v>
      </c>
      <c r="C600">
        <v>5</v>
      </c>
      <c r="D600">
        <v>2030</v>
      </c>
      <c r="E600">
        <v>49045</v>
      </c>
      <c r="F600" t="s">
        <v>365</v>
      </c>
      <c r="G600">
        <v>51</v>
      </c>
      <c r="H600" t="s">
        <v>255</v>
      </c>
      <c r="I600">
        <v>106</v>
      </c>
      <c r="J600" t="s">
        <v>179</v>
      </c>
      <c r="K600">
        <v>8.2396999999999998E-2</v>
      </c>
      <c r="L600">
        <v>8.2396999999999998E-2</v>
      </c>
      <c r="M600" t="s">
        <v>429</v>
      </c>
      <c r="N600" t="s">
        <v>429</v>
      </c>
      <c r="O600" t="s">
        <v>429</v>
      </c>
      <c r="P600" t="s">
        <v>429</v>
      </c>
      <c r="Q600" t="s">
        <v>429</v>
      </c>
    </row>
    <row r="601" spans="1:17" x14ac:dyDescent="0.35">
      <c r="A601" s="175" t="str">
        <f t="shared" si="20"/>
        <v>TO_2030_107_51</v>
      </c>
      <c r="B601" s="175" t="str">
        <f t="shared" si="21"/>
        <v>TO</v>
      </c>
      <c r="C601">
        <v>5</v>
      </c>
      <c r="D601">
        <v>2030</v>
      </c>
      <c r="E601">
        <v>49045</v>
      </c>
      <c r="F601" t="s">
        <v>365</v>
      </c>
      <c r="G601">
        <v>51</v>
      </c>
      <c r="H601" t="s">
        <v>255</v>
      </c>
      <c r="I601">
        <v>107</v>
      </c>
      <c r="J601" t="s">
        <v>180</v>
      </c>
      <c r="K601">
        <v>2.5652999999999999E-2</v>
      </c>
      <c r="L601">
        <v>2.5652999999999999E-2</v>
      </c>
      <c r="M601" t="s">
        <v>429</v>
      </c>
      <c r="N601" t="s">
        <v>429</v>
      </c>
      <c r="O601" t="s">
        <v>429</v>
      </c>
      <c r="P601" t="s">
        <v>429</v>
      </c>
      <c r="Q601" t="s">
        <v>429</v>
      </c>
    </row>
    <row r="602" spans="1:17" x14ac:dyDescent="0.35">
      <c r="A602" s="175" t="str">
        <f t="shared" si="20"/>
        <v>TO_2030_110_51</v>
      </c>
      <c r="B602" s="175" t="str">
        <f t="shared" si="21"/>
        <v>TO</v>
      </c>
      <c r="C602">
        <v>5</v>
      </c>
      <c r="D602">
        <v>2030</v>
      </c>
      <c r="E602">
        <v>49045</v>
      </c>
      <c r="F602" t="s">
        <v>365</v>
      </c>
      <c r="G602">
        <v>51</v>
      </c>
      <c r="H602" t="s">
        <v>255</v>
      </c>
      <c r="I602">
        <v>110</v>
      </c>
      <c r="J602" t="s">
        <v>176</v>
      </c>
      <c r="K602">
        <v>2.5354000000000002E-2</v>
      </c>
      <c r="L602">
        <v>2.5264000000000002E-2</v>
      </c>
      <c r="M602">
        <v>4.3620000000000004E-3</v>
      </c>
      <c r="N602" t="s">
        <v>429</v>
      </c>
      <c r="O602" t="s">
        <v>429</v>
      </c>
      <c r="P602" t="s">
        <v>429</v>
      </c>
      <c r="Q602" t="s">
        <v>429</v>
      </c>
    </row>
    <row r="603" spans="1:17" x14ac:dyDescent="0.35">
      <c r="A603" s="175" t="str">
        <f t="shared" si="20"/>
        <v>TO_2030_116_51</v>
      </c>
      <c r="B603" s="175" t="str">
        <f t="shared" si="21"/>
        <v>TO</v>
      </c>
      <c r="C603">
        <v>5</v>
      </c>
      <c r="D603">
        <v>2030</v>
      </c>
      <c r="E603">
        <v>49045</v>
      </c>
      <c r="F603" t="s">
        <v>365</v>
      </c>
      <c r="G603">
        <v>51</v>
      </c>
      <c r="H603" t="s">
        <v>255</v>
      </c>
      <c r="I603">
        <v>116</v>
      </c>
      <c r="J603" t="s">
        <v>181</v>
      </c>
      <c r="K603">
        <v>1.0299000000000001E-2</v>
      </c>
      <c r="L603">
        <v>1.0299000000000001E-2</v>
      </c>
      <c r="M603" t="s">
        <v>429</v>
      </c>
      <c r="N603" t="s">
        <v>429</v>
      </c>
      <c r="O603" t="s">
        <v>429</v>
      </c>
      <c r="P603" t="s">
        <v>429</v>
      </c>
      <c r="Q603" t="s">
        <v>429</v>
      </c>
    </row>
    <row r="604" spans="1:17" x14ac:dyDescent="0.35">
      <c r="A604" s="175" t="str">
        <f t="shared" si="20"/>
        <v>TO_2030_117_51</v>
      </c>
      <c r="B604" s="175" t="str">
        <f t="shared" si="21"/>
        <v>TO</v>
      </c>
      <c r="C604">
        <v>5</v>
      </c>
      <c r="D604">
        <v>2030</v>
      </c>
      <c r="E604">
        <v>49045</v>
      </c>
      <c r="F604" t="s">
        <v>365</v>
      </c>
      <c r="G604">
        <v>51</v>
      </c>
      <c r="H604" t="s">
        <v>255</v>
      </c>
      <c r="I604">
        <v>117</v>
      </c>
      <c r="J604" t="s">
        <v>182</v>
      </c>
      <c r="K604">
        <v>3.8479999999999999E-3</v>
      </c>
      <c r="L604">
        <v>3.8479999999999999E-3</v>
      </c>
      <c r="M604" t="s">
        <v>429</v>
      </c>
      <c r="N604" t="s">
        <v>429</v>
      </c>
      <c r="O604" t="s">
        <v>429</v>
      </c>
      <c r="P604" t="s">
        <v>429</v>
      </c>
      <c r="Q604" t="s">
        <v>429</v>
      </c>
    </row>
    <row r="605" spans="1:17" x14ac:dyDescent="0.35">
      <c r="A605" s="175" t="str">
        <f t="shared" si="20"/>
        <v>TO_2030_2_52</v>
      </c>
      <c r="B605" s="175" t="str">
        <f t="shared" si="21"/>
        <v>TO</v>
      </c>
      <c r="C605">
        <v>5</v>
      </c>
      <c r="D605">
        <v>2030</v>
      </c>
      <c r="E605">
        <v>49045</v>
      </c>
      <c r="F605" t="s">
        <v>365</v>
      </c>
      <c r="G605">
        <v>52</v>
      </c>
      <c r="H605" t="s">
        <v>256</v>
      </c>
      <c r="I605">
        <v>2</v>
      </c>
      <c r="J605" t="s">
        <v>173</v>
      </c>
      <c r="K605">
        <v>2.5602589999999998</v>
      </c>
      <c r="L605">
        <v>2.1601859999999999</v>
      </c>
      <c r="M605">
        <v>1.1434329999999999</v>
      </c>
      <c r="N605" t="s">
        <v>429</v>
      </c>
      <c r="O605" t="s">
        <v>429</v>
      </c>
      <c r="P605" t="s">
        <v>429</v>
      </c>
      <c r="Q605" t="s">
        <v>429</v>
      </c>
    </row>
    <row r="606" spans="1:17" x14ac:dyDescent="0.35">
      <c r="A606" s="175" t="str">
        <f t="shared" si="20"/>
        <v>TO_2030_3_52</v>
      </c>
      <c r="B606" s="175" t="str">
        <f t="shared" si="21"/>
        <v>TO</v>
      </c>
      <c r="C606">
        <v>5</v>
      </c>
      <c r="D606">
        <v>2030</v>
      </c>
      <c r="E606">
        <v>49045</v>
      </c>
      <c r="F606" t="s">
        <v>365</v>
      </c>
      <c r="G606">
        <v>52</v>
      </c>
      <c r="H606" t="s">
        <v>256</v>
      </c>
      <c r="I606">
        <v>3</v>
      </c>
      <c r="J606" t="s">
        <v>174</v>
      </c>
      <c r="K606">
        <v>1.061761</v>
      </c>
      <c r="L606">
        <v>0.94831699999999997</v>
      </c>
      <c r="M606">
        <v>0.32423000000000002</v>
      </c>
      <c r="N606" t="s">
        <v>429</v>
      </c>
      <c r="O606" t="s">
        <v>429</v>
      </c>
      <c r="P606" t="s">
        <v>429</v>
      </c>
      <c r="Q606" t="s">
        <v>429</v>
      </c>
    </row>
    <row r="607" spans="1:17" x14ac:dyDescent="0.35">
      <c r="A607" s="175" t="str">
        <f t="shared" si="20"/>
        <v>TO_2030_87_52</v>
      </c>
      <c r="B607" s="175" t="str">
        <f t="shared" si="21"/>
        <v>TO</v>
      </c>
      <c r="C607">
        <v>5</v>
      </c>
      <c r="D607">
        <v>2030</v>
      </c>
      <c r="E607">
        <v>49045</v>
      </c>
      <c r="F607" t="s">
        <v>365</v>
      </c>
      <c r="G607">
        <v>52</v>
      </c>
      <c r="H607" t="s">
        <v>256</v>
      </c>
      <c r="I607">
        <v>87</v>
      </c>
      <c r="J607" t="s">
        <v>175</v>
      </c>
      <c r="K607">
        <v>0.29137200000000002</v>
      </c>
      <c r="L607">
        <v>4.7461000000000003E-2</v>
      </c>
      <c r="M607">
        <v>0.53292399999999995</v>
      </c>
      <c r="N607">
        <v>1.5259999999999999E-2</v>
      </c>
      <c r="O607">
        <v>3.1652E-2</v>
      </c>
      <c r="P607" t="s">
        <v>429</v>
      </c>
      <c r="Q607">
        <v>2.10006</v>
      </c>
    </row>
    <row r="608" spans="1:17" x14ac:dyDescent="0.35">
      <c r="A608" s="175" t="str">
        <f t="shared" si="20"/>
        <v>TO_2030_90_52</v>
      </c>
      <c r="B608" s="175" t="str">
        <f t="shared" si="21"/>
        <v>TO</v>
      </c>
      <c r="C608">
        <v>5</v>
      </c>
      <c r="D608">
        <v>2030</v>
      </c>
      <c r="E608">
        <v>49045</v>
      </c>
      <c r="F608" t="s">
        <v>365</v>
      </c>
      <c r="G608">
        <v>52</v>
      </c>
      <c r="H608" t="s">
        <v>256</v>
      </c>
      <c r="I608">
        <v>90</v>
      </c>
      <c r="J608" t="s">
        <v>178</v>
      </c>
      <c r="K608">
        <v>861.73230000000001</v>
      </c>
      <c r="L608">
        <v>851.04571499999997</v>
      </c>
      <c r="M608">
        <v>30.542793</v>
      </c>
      <c r="N608" t="s">
        <v>429</v>
      </c>
      <c r="O608" t="s">
        <v>429</v>
      </c>
      <c r="P608" t="s">
        <v>429</v>
      </c>
      <c r="Q608" t="s">
        <v>429</v>
      </c>
    </row>
    <row r="609" spans="1:17" x14ac:dyDescent="0.35">
      <c r="A609" s="175" t="str">
        <f t="shared" si="20"/>
        <v>TO_2030_100_52</v>
      </c>
      <c r="B609" s="175" t="str">
        <f t="shared" si="21"/>
        <v>TO</v>
      </c>
      <c r="C609">
        <v>5</v>
      </c>
      <c r="D609">
        <v>2030</v>
      </c>
      <c r="E609">
        <v>49045</v>
      </c>
      <c r="F609" t="s">
        <v>365</v>
      </c>
      <c r="G609">
        <v>52</v>
      </c>
      <c r="H609" t="s">
        <v>256</v>
      </c>
      <c r="I609">
        <v>100</v>
      </c>
      <c r="J609" t="s">
        <v>177</v>
      </c>
      <c r="K609">
        <v>1.7238E-2</v>
      </c>
      <c r="L609">
        <v>1.0692E-2</v>
      </c>
      <c r="M609">
        <v>1.8707999999999999E-2</v>
      </c>
      <c r="N609" t="s">
        <v>429</v>
      </c>
      <c r="O609" t="s">
        <v>429</v>
      </c>
      <c r="P609" t="s">
        <v>429</v>
      </c>
      <c r="Q609" t="s">
        <v>429</v>
      </c>
    </row>
    <row r="610" spans="1:17" x14ac:dyDescent="0.35">
      <c r="A610" s="175" t="str">
        <f t="shared" si="20"/>
        <v>TO_2030_106_52</v>
      </c>
      <c r="B610" s="175" t="str">
        <f t="shared" si="21"/>
        <v>TO</v>
      </c>
      <c r="C610">
        <v>5</v>
      </c>
      <c r="D610">
        <v>2030</v>
      </c>
      <c r="E610">
        <v>49045</v>
      </c>
      <c r="F610" t="s">
        <v>365</v>
      </c>
      <c r="G610">
        <v>52</v>
      </c>
      <c r="H610" t="s">
        <v>256</v>
      </c>
      <c r="I610">
        <v>106</v>
      </c>
      <c r="J610" t="s">
        <v>179</v>
      </c>
      <c r="K610">
        <v>5.3761999999999997E-2</v>
      </c>
      <c r="L610">
        <v>5.3761999999999997E-2</v>
      </c>
      <c r="M610" t="s">
        <v>429</v>
      </c>
      <c r="N610" t="s">
        <v>429</v>
      </c>
      <c r="O610" t="s">
        <v>429</v>
      </c>
      <c r="P610" t="s">
        <v>429</v>
      </c>
      <c r="Q610" t="s">
        <v>429</v>
      </c>
    </row>
    <row r="611" spans="1:17" x14ac:dyDescent="0.35">
      <c r="A611" s="175" t="str">
        <f t="shared" si="20"/>
        <v>TO_2030_107_52</v>
      </c>
      <c r="B611" s="175" t="str">
        <f t="shared" si="21"/>
        <v>TO</v>
      </c>
      <c r="C611">
        <v>5</v>
      </c>
      <c r="D611">
        <v>2030</v>
      </c>
      <c r="E611">
        <v>49045</v>
      </c>
      <c r="F611" t="s">
        <v>365</v>
      </c>
      <c r="G611">
        <v>52</v>
      </c>
      <c r="H611" t="s">
        <v>256</v>
      </c>
      <c r="I611">
        <v>107</v>
      </c>
      <c r="J611" t="s">
        <v>180</v>
      </c>
      <c r="K611">
        <v>1.5896E-2</v>
      </c>
      <c r="L611">
        <v>1.5896E-2</v>
      </c>
      <c r="M611" t="s">
        <v>429</v>
      </c>
      <c r="N611" t="s">
        <v>429</v>
      </c>
      <c r="O611" t="s">
        <v>429</v>
      </c>
      <c r="P611" t="s">
        <v>429</v>
      </c>
      <c r="Q611" t="s">
        <v>429</v>
      </c>
    </row>
    <row r="612" spans="1:17" x14ac:dyDescent="0.35">
      <c r="A612" s="175" t="str">
        <f t="shared" si="20"/>
        <v>TO_2030_110_52</v>
      </c>
      <c r="B612" s="175" t="str">
        <f t="shared" si="21"/>
        <v>TO</v>
      </c>
      <c r="C612">
        <v>5</v>
      </c>
      <c r="D612">
        <v>2030</v>
      </c>
      <c r="E612">
        <v>49045</v>
      </c>
      <c r="F612" t="s">
        <v>365</v>
      </c>
      <c r="G612">
        <v>52</v>
      </c>
      <c r="H612" t="s">
        <v>256</v>
      </c>
      <c r="I612">
        <v>110</v>
      </c>
      <c r="J612" t="s">
        <v>176</v>
      </c>
      <c r="K612">
        <v>1.5556E-2</v>
      </c>
      <c r="L612">
        <v>9.7610000000000006E-3</v>
      </c>
      <c r="M612">
        <v>1.6560999999999999E-2</v>
      </c>
      <c r="N612" t="s">
        <v>429</v>
      </c>
      <c r="O612" t="s">
        <v>429</v>
      </c>
      <c r="P612" t="s">
        <v>429</v>
      </c>
      <c r="Q612" t="s">
        <v>429</v>
      </c>
    </row>
    <row r="613" spans="1:17" x14ac:dyDescent="0.35">
      <c r="A613" s="175" t="str">
        <f t="shared" si="20"/>
        <v>TO_2030_116_52</v>
      </c>
      <c r="B613" s="175" t="str">
        <f t="shared" si="21"/>
        <v>TO</v>
      </c>
      <c r="C613">
        <v>5</v>
      </c>
      <c r="D613">
        <v>2030</v>
      </c>
      <c r="E613">
        <v>49045</v>
      </c>
      <c r="F613" t="s">
        <v>365</v>
      </c>
      <c r="G613">
        <v>52</v>
      </c>
      <c r="H613" t="s">
        <v>256</v>
      </c>
      <c r="I613">
        <v>116</v>
      </c>
      <c r="J613" t="s">
        <v>181</v>
      </c>
      <c r="K613">
        <v>6.7200000000000003E-3</v>
      </c>
      <c r="L613">
        <v>6.7200000000000003E-3</v>
      </c>
      <c r="M613" t="s">
        <v>429</v>
      </c>
      <c r="N613" t="s">
        <v>429</v>
      </c>
      <c r="O613" t="s">
        <v>429</v>
      </c>
      <c r="P613" t="s">
        <v>429</v>
      </c>
      <c r="Q613" t="s">
        <v>429</v>
      </c>
    </row>
    <row r="614" spans="1:17" x14ac:dyDescent="0.35">
      <c r="A614" s="175" t="str">
        <f t="shared" si="20"/>
        <v>TO_2030_117_52</v>
      </c>
      <c r="B614" s="175" t="str">
        <f t="shared" si="21"/>
        <v>TO</v>
      </c>
      <c r="C614">
        <v>5</v>
      </c>
      <c r="D614">
        <v>2030</v>
      </c>
      <c r="E614">
        <v>49045</v>
      </c>
      <c r="F614" t="s">
        <v>365</v>
      </c>
      <c r="G614">
        <v>52</v>
      </c>
      <c r="H614" t="s">
        <v>256</v>
      </c>
      <c r="I614">
        <v>117</v>
      </c>
      <c r="J614" t="s">
        <v>182</v>
      </c>
      <c r="K614">
        <v>2.3839999999999998E-3</v>
      </c>
      <c r="L614">
        <v>2.3839999999999998E-3</v>
      </c>
      <c r="M614" t="s">
        <v>429</v>
      </c>
      <c r="N614" t="s">
        <v>429</v>
      </c>
      <c r="O614" t="s">
        <v>429</v>
      </c>
      <c r="P614" t="s">
        <v>429</v>
      </c>
      <c r="Q614" t="s">
        <v>429</v>
      </c>
    </row>
    <row r="615" spans="1:17" x14ac:dyDescent="0.35">
      <c r="A615" s="175" t="str">
        <f t="shared" si="20"/>
        <v>TO_2030_2_53</v>
      </c>
      <c r="B615" s="175" t="str">
        <f t="shared" si="21"/>
        <v>TO</v>
      </c>
      <c r="C615">
        <v>5</v>
      </c>
      <c r="D615">
        <v>2030</v>
      </c>
      <c r="E615">
        <v>49045</v>
      </c>
      <c r="F615" t="s">
        <v>365</v>
      </c>
      <c r="G615">
        <v>53</v>
      </c>
      <c r="H615" t="s">
        <v>257</v>
      </c>
      <c r="I615">
        <v>2</v>
      </c>
      <c r="J615" t="s">
        <v>173</v>
      </c>
      <c r="K615">
        <v>2.0884830000000001</v>
      </c>
      <c r="L615">
        <v>2.0699519999999998</v>
      </c>
      <c r="M615">
        <v>1.2052210000000001</v>
      </c>
      <c r="N615" t="s">
        <v>429</v>
      </c>
      <c r="O615" t="s">
        <v>429</v>
      </c>
      <c r="P615" t="s">
        <v>429</v>
      </c>
      <c r="Q615" t="s">
        <v>429</v>
      </c>
    </row>
    <row r="616" spans="1:17" x14ac:dyDescent="0.35">
      <c r="A616" s="175" t="str">
        <f t="shared" si="20"/>
        <v>TO_2030_3_53</v>
      </c>
      <c r="B616" s="175" t="str">
        <f t="shared" si="21"/>
        <v>TO</v>
      </c>
      <c r="C616">
        <v>5</v>
      </c>
      <c r="D616">
        <v>2030</v>
      </c>
      <c r="E616">
        <v>49045</v>
      </c>
      <c r="F616" t="s">
        <v>365</v>
      </c>
      <c r="G616">
        <v>53</v>
      </c>
      <c r="H616" t="s">
        <v>257</v>
      </c>
      <c r="I616">
        <v>3</v>
      </c>
      <c r="J616" t="s">
        <v>174</v>
      </c>
      <c r="K616">
        <v>0.98269300000000004</v>
      </c>
      <c r="L616">
        <v>0.97769200000000001</v>
      </c>
      <c r="M616">
        <v>0.32522899999999999</v>
      </c>
      <c r="N616" t="s">
        <v>429</v>
      </c>
      <c r="O616" t="s">
        <v>429</v>
      </c>
      <c r="P616" t="s">
        <v>429</v>
      </c>
      <c r="Q616" t="s">
        <v>429</v>
      </c>
    </row>
    <row r="617" spans="1:17" x14ac:dyDescent="0.35">
      <c r="A617" s="175" t="str">
        <f t="shared" si="20"/>
        <v>TO_2030_87_53</v>
      </c>
      <c r="B617" s="175" t="str">
        <f t="shared" si="21"/>
        <v>TO</v>
      </c>
      <c r="C617">
        <v>5</v>
      </c>
      <c r="D617">
        <v>2030</v>
      </c>
      <c r="E617">
        <v>49045</v>
      </c>
      <c r="F617" t="s">
        <v>365</v>
      </c>
      <c r="G617">
        <v>53</v>
      </c>
      <c r="H617" t="s">
        <v>257</v>
      </c>
      <c r="I617">
        <v>87</v>
      </c>
      <c r="J617" t="s">
        <v>175</v>
      </c>
      <c r="K617">
        <v>0.120527</v>
      </c>
      <c r="L617">
        <v>5.6370999999999997E-2</v>
      </c>
      <c r="M617">
        <v>0.53823399999999999</v>
      </c>
      <c r="N617">
        <v>1.3511E-2</v>
      </c>
      <c r="O617">
        <v>4.2595000000000001E-2</v>
      </c>
      <c r="P617" t="s">
        <v>429</v>
      </c>
      <c r="Q617">
        <v>3.20567</v>
      </c>
    </row>
    <row r="618" spans="1:17" x14ac:dyDescent="0.35">
      <c r="A618" s="175" t="str">
        <f t="shared" si="20"/>
        <v>TO_2030_90_53</v>
      </c>
      <c r="B618" s="175" t="str">
        <f t="shared" si="21"/>
        <v>TO</v>
      </c>
      <c r="C618">
        <v>5</v>
      </c>
      <c r="D618">
        <v>2030</v>
      </c>
      <c r="E618">
        <v>49045</v>
      </c>
      <c r="F618" t="s">
        <v>365</v>
      </c>
      <c r="G618">
        <v>53</v>
      </c>
      <c r="H618" t="s">
        <v>257</v>
      </c>
      <c r="I618">
        <v>90</v>
      </c>
      <c r="J618" t="s">
        <v>178</v>
      </c>
      <c r="K618">
        <v>819.74182099999996</v>
      </c>
      <c r="L618">
        <v>819.27246100000002</v>
      </c>
      <c r="M618">
        <v>30.523046000000001</v>
      </c>
      <c r="N618" t="s">
        <v>429</v>
      </c>
      <c r="O618" t="s">
        <v>429</v>
      </c>
      <c r="P618" t="s">
        <v>429</v>
      </c>
      <c r="Q618" t="s">
        <v>429</v>
      </c>
    </row>
    <row r="619" spans="1:17" x14ac:dyDescent="0.35">
      <c r="A619" s="175" t="str">
        <f t="shared" si="20"/>
        <v>TO_2030_100_53</v>
      </c>
      <c r="B619" s="175" t="str">
        <f t="shared" si="21"/>
        <v>TO</v>
      </c>
      <c r="C619">
        <v>5</v>
      </c>
      <c r="D619">
        <v>2030</v>
      </c>
      <c r="E619">
        <v>49045</v>
      </c>
      <c r="F619" t="s">
        <v>365</v>
      </c>
      <c r="G619">
        <v>53</v>
      </c>
      <c r="H619" t="s">
        <v>257</v>
      </c>
      <c r="I619">
        <v>100</v>
      </c>
      <c r="J619" t="s">
        <v>177</v>
      </c>
      <c r="K619">
        <v>1.4841E-2</v>
      </c>
      <c r="L619">
        <v>1.4562E-2</v>
      </c>
      <c r="M619">
        <v>1.8138999999999999E-2</v>
      </c>
      <c r="N619" t="s">
        <v>429</v>
      </c>
      <c r="O619" t="s">
        <v>429</v>
      </c>
      <c r="P619" t="s">
        <v>429</v>
      </c>
      <c r="Q619" t="s">
        <v>429</v>
      </c>
    </row>
    <row r="620" spans="1:17" x14ac:dyDescent="0.35">
      <c r="A620" s="175" t="str">
        <f t="shared" si="20"/>
        <v>TO_2030_106_53</v>
      </c>
      <c r="B620" s="175" t="str">
        <f t="shared" si="21"/>
        <v>TO</v>
      </c>
      <c r="C620">
        <v>5</v>
      </c>
      <c r="D620">
        <v>2030</v>
      </c>
      <c r="E620">
        <v>49045</v>
      </c>
      <c r="F620" t="s">
        <v>365</v>
      </c>
      <c r="G620">
        <v>53</v>
      </c>
      <c r="H620" t="s">
        <v>257</v>
      </c>
      <c r="I620">
        <v>106</v>
      </c>
      <c r="J620" t="s">
        <v>179</v>
      </c>
      <c r="K620">
        <v>5.5406999999999998E-2</v>
      </c>
      <c r="L620">
        <v>5.5406999999999998E-2</v>
      </c>
      <c r="M620" t="s">
        <v>429</v>
      </c>
      <c r="N620" t="s">
        <v>429</v>
      </c>
      <c r="O620" t="s">
        <v>429</v>
      </c>
      <c r="P620" t="s">
        <v>429</v>
      </c>
      <c r="Q620" t="s">
        <v>429</v>
      </c>
    </row>
    <row r="621" spans="1:17" x14ac:dyDescent="0.35">
      <c r="A621" s="175" t="str">
        <f t="shared" si="20"/>
        <v>TO_2030_107_53</v>
      </c>
      <c r="B621" s="175" t="str">
        <f t="shared" si="21"/>
        <v>TO</v>
      </c>
      <c r="C621">
        <v>5</v>
      </c>
      <c r="D621">
        <v>2030</v>
      </c>
      <c r="E621">
        <v>49045</v>
      </c>
      <c r="F621" t="s">
        <v>365</v>
      </c>
      <c r="G621">
        <v>53</v>
      </c>
      <c r="H621" t="s">
        <v>257</v>
      </c>
      <c r="I621">
        <v>107</v>
      </c>
      <c r="J621" t="s">
        <v>180</v>
      </c>
      <c r="K621">
        <v>1.5900000000000001E-2</v>
      </c>
      <c r="L621">
        <v>1.5900000000000001E-2</v>
      </c>
      <c r="M621" t="s">
        <v>429</v>
      </c>
      <c r="N621" t="s">
        <v>429</v>
      </c>
      <c r="O621" t="s">
        <v>429</v>
      </c>
      <c r="P621" t="s">
        <v>429</v>
      </c>
      <c r="Q621" t="s">
        <v>429</v>
      </c>
    </row>
    <row r="622" spans="1:17" x14ac:dyDescent="0.35">
      <c r="A622" s="175" t="str">
        <f t="shared" si="20"/>
        <v>TO_2030_110_53</v>
      </c>
      <c r="B622" s="175" t="str">
        <f t="shared" si="21"/>
        <v>TO</v>
      </c>
      <c r="C622">
        <v>5</v>
      </c>
      <c r="D622">
        <v>2030</v>
      </c>
      <c r="E622">
        <v>49045</v>
      </c>
      <c r="F622" t="s">
        <v>365</v>
      </c>
      <c r="G622">
        <v>53</v>
      </c>
      <c r="H622" t="s">
        <v>257</v>
      </c>
      <c r="I622">
        <v>110</v>
      </c>
      <c r="J622" t="s">
        <v>176</v>
      </c>
      <c r="K622">
        <v>1.3568999999999999E-2</v>
      </c>
      <c r="L622">
        <v>1.3321E-2</v>
      </c>
      <c r="M622">
        <v>1.6105000000000001E-2</v>
      </c>
      <c r="N622" t="s">
        <v>429</v>
      </c>
      <c r="O622" t="s">
        <v>429</v>
      </c>
      <c r="P622" t="s">
        <v>429</v>
      </c>
      <c r="Q622" t="s">
        <v>429</v>
      </c>
    </row>
    <row r="623" spans="1:17" x14ac:dyDescent="0.35">
      <c r="A623" s="175" t="str">
        <f t="shared" si="20"/>
        <v>TO_2030_116_53</v>
      </c>
      <c r="B623" s="175" t="str">
        <f t="shared" si="21"/>
        <v>TO</v>
      </c>
      <c r="C623">
        <v>5</v>
      </c>
      <c r="D623">
        <v>2030</v>
      </c>
      <c r="E623">
        <v>49045</v>
      </c>
      <c r="F623" t="s">
        <v>365</v>
      </c>
      <c r="G623">
        <v>53</v>
      </c>
      <c r="H623" t="s">
        <v>257</v>
      </c>
      <c r="I623">
        <v>116</v>
      </c>
      <c r="J623" t="s">
        <v>181</v>
      </c>
      <c r="K623">
        <v>6.9259999999999999E-3</v>
      </c>
      <c r="L623">
        <v>6.9259999999999999E-3</v>
      </c>
      <c r="M623" t="s">
        <v>429</v>
      </c>
      <c r="N623" t="s">
        <v>429</v>
      </c>
      <c r="O623" t="s">
        <v>429</v>
      </c>
      <c r="P623" t="s">
        <v>429</v>
      </c>
      <c r="Q623" t="s">
        <v>429</v>
      </c>
    </row>
    <row r="624" spans="1:17" x14ac:dyDescent="0.35">
      <c r="A624" s="175" t="str">
        <f t="shared" si="20"/>
        <v>TO_2030_117_53</v>
      </c>
      <c r="B624" s="175" t="str">
        <f t="shared" si="21"/>
        <v>TO</v>
      </c>
      <c r="C624">
        <v>5</v>
      </c>
      <c r="D624">
        <v>2030</v>
      </c>
      <c r="E624">
        <v>49045</v>
      </c>
      <c r="F624" t="s">
        <v>365</v>
      </c>
      <c r="G624">
        <v>53</v>
      </c>
      <c r="H624" t="s">
        <v>257</v>
      </c>
      <c r="I624">
        <v>117</v>
      </c>
      <c r="J624" t="s">
        <v>182</v>
      </c>
      <c r="K624">
        <v>2.385E-3</v>
      </c>
      <c r="L624">
        <v>2.385E-3</v>
      </c>
      <c r="M624" t="s">
        <v>429</v>
      </c>
      <c r="N624" t="s">
        <v>429</v>
      </c>
      <c r="O624" t="s">
        <v>429</v>
      </c>
      <c r="P624" t="s">
        <v>429</v>
      </c>
      <c r="Q624" t="s">
        <v>429</v>
      </c>
    </row>
    <row r="625" spans="1:17" x14ac:dyDescent="0.35">
      <c r="A625" s="175" t="str">
        <f t="shared" si="20"/>
        <v>TO_2030_2_54</v>
      </c>
      <c r="B625" s="175" t="str">
        <f t="shared" si="21"/>
        <v>TO</v>
      </c>
      <c r="C625">
        <v>5</v>
      </c>
      <c r="D625">
        <v>2030</v>
      </c>
      <c r="E625">
        <v>49045</v>
      </c>
      <c r="F625" t="s">
        <v>365</v>
      </c>
      <c r="G625">
        <v>54</v>
      </c>
      <c r="H625" t="s">
        <v>258</v>
      </c>
      <c r="I625">
        <v>2</v>
      </c>
      <c r="J625" t="s">
        <v>173</v>
      </c>
      <c r="K625">
        <v>9.5752749999999995</v>
      </c>
      <c r="L625">
        <v>8.5970449999999996</v>
      </c>
      <c r="M625">
        <v>45.149093999999998</v>
      </c>
      <c r="N625" t="s">
        <v>429</v>
      </c>
      <c r="O625" t="s">
        <v>429</v>
      </c>
      <c r="P625" t="s">
        <v>429</v>
      </c>
      <c r="Q625" t="s">
        <v>429</v>
      </c>
    </row>
    <row r="626" spans="1:17" x14ac:dyDescent="0.35">
      <c r="A626" s="175" t="str">
        <f t="shared" si="20"/>
        <v>TO_2030_3_54</v>
      </c>
      <c r="B626" s="175" t="str">
        <f t="shared" si="21"/>
        <v>TO</v>
      </c>
      <c r="C626">
        <v>5</v>
      </c>
      <c r="D626">
        <v>2030</v>
      </c>
      <c r="E626">
        <v>49045</v>
      </c>
      <c r="F626" t="s">
        <v>365</v>
      </c>
      <c r="G626">
        <v>54</v>
      </c>
      <c r="H626" t="s">
        <v>258</v>
      </c>
      <c r="I626">
        <v>3</v>
      </c>
      <c r="J626" t="s">
        <v>174</v>
      </c>
      <c r="K626">
        <v>1.5756559999999999</v>
      </c>
      <c r="L626">
        <v>1.5234529999999999</v>
      </c>
      <c r="M626">
        <v>2.4093399999999998</v>
      </c>
      <c r="N626" t="s">
        <v>429</v>
      </c>
      <c r="O626" t="s">
        <v>429</v>
      </c>
      <c r="P626" t="s">
        <v>429</v>
      </c>
      <c r="Q626" t="s">
        <v>429</v>
      </c>
    </row>
    <row r="627" spans="1:17" x14ac:dyDescent="0.35">
      <c r="A627" s="175" t="str">
        <f t="shared" si="20"/>
        <v>TO_2030_87_54</v>
      </c>
      <c r="B627" s="175" t="str">
        <f t="shared" si="21"/>
        <v>TO</v>
      </c>
      <c r="C627">
        <v>5</v>
      </c>
      <c r="D627">
        <v>2030</v>
      </c>
      <c r="E627">
        <v>49045</v>
      </c>
      <c r="F627" t="s">
        <v>365</v>
      </c>
      <c r="G627">
        <v>54</v>
      </c>
      <c r="H627" t="s">
        <v>258</v>
      </c>
      <c r="I627">
        <v>87</v>
      </c>
      <c r="J627" t="s">
        <v>175</v>
      </c>
      <c r="K627">
        <v>0.48583700000000002</v>
      </c>
      <c r="L627">
        <v>0.177597</v>
      </c>
      <c r="M627">
        <v>3.130125</v>
      </c>
      <c r="N627">
        <v>7.1732000000000004E-2</v>
      </c>
      <c r="O627">
        <v>5.7313999999999997E-2</v>
      </c>
      <c r="P627" t="s">
        <v>429</v>
      </c>
      <c r="Q627">
        <v>3.2347440000000001</v>
      </c>
    </row>
    <row r="628" spans="1:17" x14ac:dyDescent="0.35">
      <c r="A628" s="175" t="str">
        <f t="shared" si="20"/>
        <v>TO_2030_90_54</v>
      </c>
      <c r="B628" s="175" t="str">
        <f t="shared" si="21"/>
        <v>TO</v>
      </c>
      <c r="C628">
        <v>5</v>
      </c>
      <c r="D628">
        <v>2030</v>
      </c>
      <c r="E628">
        <v>49045</v>
      </c>
      <c r="F628" t="s">
        <v>365</v>
      </c>
      <c r="G628">
        <v>54</v>
      </c>
      <c r="H628" t="s">
        <v>258</v>
      </c>
      <c r="I628">
        <v>90</v>
      </c>
      <c r="J628" t="s">
        <v>178</v>
      </c>
      <c r="K628">
        <v>1075.583862</v>
      </c>
      <c r="L628">
        <v>1068.1866460000001</v>
      </c>
      <c r="M628">
        <v>341.41287199999999</v>
      </c>
      <c r="N628" t="s">
        <v>429</v>
      </c>
      <c r="O628" t="s">
        <v>429</v>
      </c>
      <c r="P628" t="s">
        <v>429</v>
      </c>
      <c r="Q628" t="s">
        <v>429</v>
      </c>
    </row>
    <row r="629" spans="1:17" x14ac:dyDescent="0.35">
      <c r="A629" s="175" t="str">
        <f t="shared" ref="A629:A654" si="22">B629&amp;"_"&amp;D629&amp;"_"&amp;I629&amp;"_"&amp;G629</f>
        <v>TO_2030_100_54</v>
      </c>
      <c r="B629" s="175" t="str">
        <f t="shared" ref="B629:B654" si="23">VLOOKUP(E629,County_ID,2,FALSE)</f>
        <v>TO</v>
      </c>
      <c r="C629">
        <v>5</v>
      </c>
      <c r="D629">
        <v>2030</v>
      </c>
      <c r="E629">
        <v>49045</v>
      </c>
      <c r="F629" t="s">
        <v>365</v>
      </c>
      <c r="G629">
        <v>54</v>
      </c>
      <c r="H629" t="s">
        <v>258</v>
      </c>
      <c r="I629">
        <v>100</v>
      </c>
      <c r="J629" t="s">
        <v>177</v>
      </c>
      <c r="K629">
        <v>4.9519000000000001E-2</v>
      </c>
      <c r="L629">
        <v>4.3175999999999999E-2</v>
      </c>
      <c r="M629">
        <v>0.29277999999999998</v>
      </c>
      <c r="N629" t="s">
        <v>429</v>
      </c>
      <c r="O629" t="s">
        <v>429</v>
      </c>
      <c r="P629" t="s">
        <v>429</v>
      </c>
      <c r="Q629" t="s">
        <v>429</v>
      </c>
    </row>
    <row r="630" spans="1:17" x14ac:dyDescent="0.35">
      <c r="A630" s="175" t="str">
        <f t="shared" si="22"/>
        <v>TO_2030_106_54</v>
      </c>
      <c r="B630" s="175" t="str">
        <f t="shared" si="23"/>
        <v>TO</v>
      </c>
      <c r="C630">
        <v>5</v>
      </c>
      <c r="D630">
        <v>2030</v>
      </c>
      <c r="E630">
        <v>49045</v>
      </c>
      <c r="F630" t="s">
        <v>365</v>
      </c>
      <c r="G630">
        <v>54</v>
      </c>
      <c r="H630" t="s">
        <v>258</v>
      </c>
      <c r="I630">
        <v>106</v>
      </c>
      <c r="J630" t="s">
        <v>179</v>
      </c>
      <c r="K630">
        <v>7.7832999999999999E-2</v>
      </c>
      <c r="L630">
        <v>7.7832999999999999E-2</v>
      </c>
      <c r="M630" t="s">
        <v>429</v>
      </c>
      <c r="N630" t="s">
        <v>429</v>
      </c>
      <c r="O630" t="s">
        <v>429</v>
      </c>
      <c r="P630" t="s">
        <v>429</v>
      </c>
      <c r="Q630" t="s">
        <v>429</v>
      </c>
    </row>
    <row r="631" spans="1:17" x14ac:dyDescent="0.35">
      <c r="A631" s="175" t="str">
        <f t="shared" si="22"/>
        <v>TO_2030_107_54</v>
      </c>
      <c r="B631" s="175" t="str">
        <f t="shared" si="23"/>
        <v>TO</v>
      </c>
      <c r="C631">
        <v>5</v>
      </c>
      <c r="D631">
        <v>2030</v>
      </c>
      <c r="E631">
        <v>49045</v>
      </c>
      <c r="F631" t="s">
        <v>365</v>
      </c>
      <c r="G631">
        <v>54</v>
      </c>
      <c r="H631" t="s">
        <v>258</v>
      </c>
      <c r="I631">
        <v>107</v>
      </c>
      <c r="J631" t="s">
        <v>180</v>
      </c>
      <c r="K631">
        <v>1.7495E-2</v>
      </c>
      <c r="L631">
        <v>1.7495E-2</v>
      </c>
      <c r="M631" t="s">
        <v>429</v>
      </c>
      <c r="N631" t="s">
        <v>429</v>
      </c>
      <c r="O631" t="s">
        <v>429</v>
      </c>
      <c r="P631" t="s">
        <v>429</v>
      </c>
      <c r="Q631" t="s">
        <v>429</v>
      </c>
    </row>
    <row r="632" spans="1:17" x14ac:dyDescent="0.35">
      <c r="A632" s="175" t="str">
        <f t="shared" si="22"/>
        <v>TO_2030_110_54</v>
      </c>
      <c r="B632" s="175" t="str">
        <f t="shared" si="23"/>
        <v>TO</v>
      </c>
      <c r="C632">
        <v>5</v>
      </c>
      <c r="D632">
        <v>2030</v>
      </c>
      <c r="E632">
        <v>49045</v>
      </c>
      <c r="F632" t="s">
        <v>365</v>
      </c>
      <c r="G632">
        <v>54</v>
      </c>
      <c r="H632" t="s">
        <v>258</v>
      </c>
      <c r="I632">
        <v>110</v>
      </c>
      <c r="J632" t="s">
        <v>176</v>
      </c>
      <c r="K632">
        <v>4.5048999999999999E-2</v>
      </c>
      <c r="L632">
        <v>3.9434999999999998E-2</v>
      </c>
      <c r="M632">
        <v>0.259135</v>
      </c>
      <c r="N632" t="s">
        <v>429</v>
      </c>
      <c r="O632" t="s">
        <v>429</v>
      </c>
      <c r="P632" t="s">
        <v>429</v>
      </c>
      <c r="Q632" t="s">
        <v>429</v>
      </c>
    </row>
    <row r="633" spans="1:17" x14ac:dyDescent="0.35">
      <c r="A633" s="175" t="str">
        <f t="shared" si="22"/>
        <v>TO_2030_116_54</v>
      </c>
      <c r="B633" s="175" t="str">
        <f t="shared" si="23"/>
        <v>TO</v>
      </c>
      <c r="C633">
        <v>5</v>
      </c>
      <c r="D633">
        <v>2030</v>
      </c>
      <c r="E633">
        <v>49045</v>
      </c>
      <c r="F633" t="s">
        <v>365</v>
      </c>
      <c r="G633">
        <v>54</v>
      </c>
      <c r="H633" t="s">
        <v>258</v>
      </c>
      <c r="I633">
        <v>116</v>
      </c>
      <c r="J633" t="s">
        <v>181</v>
      </c>
      <c r="K633">
        <v>9.7289999999999998E-3</v>
      </c>
      <c r="L633">
        <v>9.7289999999999998E-3</v>
      </c>
      <c r="M633" t="s">
        <v>429</v>
      </c>
      <c r="N633" t="s">
        <v>429</v>
      </c>
      <c r="O633" t="s">
        <v>429</v>
      </c>
      <c r="P633" t="s">
        <v>429</v>
      </c>
      <c r="Q633" t="s">
        <v>429</v>
      </c>
    </row>
    <row r="634" spans="1:17" x14ac:dyDescent="0.35">
      <c r="A634" s="175" t="str">
        <f t="shared" si="22"/>
        <v>TO_2030_117_54</v>
      </c>
      <c r="B634" s="175" t="str">
        <f t="shared" si="23"/>
        <v>TO</v>
      </c>
      <c r="C634">
        <v>5</v>
      </c>
      <c r="D634">
        <v>2030</v>
      </c>
      <c r="E634">
        <v>49045</v>
      </c>
      <c r="F634" t="s">
        <v>365</v>
      </c>
      <c r="G634">
        <v>54</v>
      </c>
      <c r="H634" t="s">
        <v>258</v>
      </c>
      <c r="I634">
        <v>117</v>
      </c>
      <c r="J634" t="s">
        <v>182</v>
      </c>
      <c r="K634">
        <v>2.624E-3</v>
      </c>
      <c r="L634">
        <v>2.624E-3</v>
      </c>
      <c r="M634" t="s">
        <v>429</v>
      </c>
      <c r="N634" t="s">
        <v>429</v>
      </c>
      <c r="O634" t="s">
        <v>429</v>
      </c>
      <c r="P634" t="s">
        <v>429</v>
      </c>
      <c r="Q634" t="s">
        <v>429</v>
      </c>
    </row>
    <row r="635" spans="1:17" x14ac:dyDescent="0.35">
      <c r="A635" s="175" t="str">
        <f t="shared" si="22"/>
        <v>TO_2030_2_61</v>
      </c>
      <c r="B635" s="175" t="str">
        <f t="shared" si="23"/>
        <v>TO</v>
      </c>
      <c r="C635">
        <v>5</v>
      </c>
      <c r="D635">
        <v>2030</v>
      </c>
      <c r="E635">
        <v>49045</v>
      </c>
      <c r="F635" t="s">
        <v>365</v>
      </c>
      <c r="G635">
        <v>61</v>
      </c>
      <c r="H635" t="s">
        <v>259</v>
      </c>
      <c r="I635">
        <v>2</v>
      </c>
      <c r="J635" t="s">
        <v>173</v>
      </c>
      <c r="K635">
        <v>2.614776</v>
      </c>
      <c r="L635">
        <v>2.5880169999999998</v>
      </c>
      <c r="M635">
        <v>0.76266900000000004</v>
      </c>
      <c r="N635" t="s">
        <v>429</v>
      </c>
      <c r="O635" t="s">
        <v>429</v>
      </c>
      <c r="P635" t="s">
        <v>429</v>
      </c>
      <c r="Q635" t="s">
        <v>429</v>
      </c>
    </row>
    <row r="636" spans="1:17" x14ac:dyDescent="0.35">
      <c r="A636" s="175" t="str">
        <f t="shared" si="22"/>
        <v>TO_2030_3_61</v>
      </c>
      <c r="B636" s="175" t="str">
        <f t="shared" si="23"/>
        <v>TO</v>
      </c>
      <c r="C636">
        <v>5</v>
      </c>
      <c r="D636">
        <v>2030</v>
      </c>
      <c r="E636">
        <v>49045</v>
      </c>
      <c r="F636" t="s">
        <v>365</v>
      </c>
      <c r="G636">
        <v>61</v>
      </c>
      <c r="H636" t="s">
        <v>259</v>
      </c>
      <c r="I636">
        <v>3</v>
      </c>
      <c r="J636" t="s">
        <v>174</v>
      </c>
      <c r="K636">
        <v>3.2699150000000001</v>
      </c>
      <c r="L636">
        <v>3.2493590000000001</v>
      </c>
      <c r="M636">
        <v>0.58587100000000003</v>
      </c>
      <c r="N636" t="s">
        <v>429</v>
      </c>
      <c r="O636" t="s">
        <v>429</v>
      </c>
      <c r="P636" t="s">
        <v>429</v>
      </c>
      <c r="Q636" t="s">
        <v>429</v>
      </c>
    </row>
    <row r="637" spans="1:17" x14ac:dyDescent="0.35">
      <c r="A637" s="175" t="str">
        <f t="shared" si="22"/>
        <v>TO_2030_87_61</v>
      </c>
      <c r="B637" s="175" t="str">
        <f t="shared" si="23"/>
        <v>TO</v>
      </c>
      <c r="C637">
        <v>5</v>
      </c>
      <c r="D637">
        <v>2030</v>
      </c>
      <c r="E637">
        <v>49045</v>
      </c>
      <c r="F637" t="s">
        <v>365</v>
      </c>
      <c r="G637">
        <v>61</v>
      </c>
      <c r="H637" t="s">
        <v>259</v>
      </c>
      <c r="I637">
        <v>87</v>
      </c>
      <c r="J637" t="s">
        <v>175</v>
      </c>
      <c r="K637">
        <v>0.16376399999999999</v>
      </c>
      <c r="L637">
        <v>0.101942</v>
      </c>
      <c r="M637">
        <v>0.595835</v>
      </c>
      <c r="N637">
        <v>9.9999999999999995E-7</v>
      </c>
      <c r="O637">
        <v>6.0000000000000002E-6</v>
      </c>
      <c r="P637" t="s">
        <v>429</v>
      </c>
      <c r="Q637">
        <v>5.9996409999999996</v>
      </c>
    </row>
    <row r="638" spans="1:17" x14ac:dyDescent="0.35">
      <c r="A638" s="175" t="str">
        <f t="shared" si="22"/>
        <v>TO_2030_90_61</v>
      </c>
      <c r="B638" s="175" t="str">
        <f t="shared" si="23"/>
        <v>TO</v>
      </c>
      <c r="C638">
        <v>5</v>
      </c>
      <c r="D638">
        <v>2030</v>
      </c>
      <c r="E638">
        <v>49045</v>
      </c>
      <c r="F638" t="s">
        <v>365</v>
      </c>
      <c r="G638">
        <v>61</v>
      </c>
      <c r="H638" t="s">
        <v>259</v>
      </c>
      <c r="I638">
        <v>90</v>
      </c>
      <c r="J638" t="s">
        <v>178</v>
      </c>
      <c r="K638">
        <v>1429.225586</v>
      </c>
      <c r="L638">
        <v>1427.2849120000001</v>
      </c>
      <c r="M638">
        <v>55.313091</v>
      </c>
      <c r="N638" t="s">
        <v>429</v>
      </c>
      <c r="O638" t="s">
        <v>429</v>
      </c>
      <c r="P638" t="s">
        <v>429</v>
      </c>
      <c r="Q638" t="s">
        <v>429</v>
      </c>
    </row>
    <row r="639" spans="1:17" x14ac:dyDescent="0.35">
      <c r="A639" s="175" t="str">
        <f t="shared" si="22"/>
        <v>TO_2030_100_61</v>
      </c>
      <c r="B639" s="175" t="str">
        <f t="shared" si="23"/>
        <v>TO</v>
      </c>
      <c r="C639">
        <v>5</v>
      </c>
      <c r="D639">
        <v>2030</v>
      </c>
      <c r="E639">
        <v>49045</v>
      </c>
      <c r="F639" t="s">
        <v>365</v>
      </c>
      <c r="G639">
        <v>61</v>
      </c>
      <c r="H639" t="s">
        <v>259</v>
      </c>
      <c r="I639">
        <v>100</v>
      </c>
      <c r="J639" t="s">
        <v>177</v>
      </c>
      <c r="K639">
        <v>3.8171999999999998E-2</v>
      </c>
      <c r="L639">
        <v>3.8127000000000001E-2</v>
      </c>
      <c r="M639">
        <v>1.2849999999999999E-3</v>
      </c>
      <c r="N639" t="s">
        <v>429</v>
      </c>
      <c r="O639" t="s">
        <v>429</v>
      </c>
      <c r="P639" t="s">
        <v>429</v>
      </c>
      <c r="Q639" t="s">
        <v>429</v>
      </c>
    </row>
    <row r="640" spans="1:17" x14ac:dyDescent="0.35">
      <c r="A640" s="175" t="str">
        <f t="shared" si="22"/>
        <v>TO_2030_106_61</v>
      </c>
      <c r="B640" s="175" t="str">
        <f t="shared" si="23"/>
        <v>TO</v>
      </c>
      <c r="C640">
        <v>5</v>
      </c>
      <c r="D640">
        <v>2030</v>
      </c>
      <c r="E640">
        <v>49045</v>
      </c>
      <c r="F640" t="s">
        <v>365</v>
      </c>
      <c r="G640">
        <v>61</v>
      </c>
      <c r="H640" t="s">
        <v>259</v>
      </c>
      <c r="I640">
        <v>106</v>
      </c>
      <c r="J640" t="s">
        <v>179</v>
      </c>
      <c r="K640">
        <v>9.1039999999999996E-2</v>
      </c>
      <c r="L640">
        <v>9.1039999999999996E-2</v>
      </c>
      <c r="M640" t="s">
        <v>429</v>
      </c>
      <c r="N640" t="s">
        <v>429</v>
      </c>
      <c r="O640" t="s">
        <v>429</v>
      </c>
      <c r="P640" t="s">
        <v>429</v>
      </c>
      <c r="Q640" t="s">
        <v>429</v>
      </c>
    </row>
    <row r="641" spans="1:17" x14ac:dyDescent="0.35">
      <c r="A641" s="175" t="str">
        <f t="shared" si="22"/>
        <v>TO_2030_107_61</v>
      </c>
      <c r="B641" s="175" t="str">
        <f t="shared" si="23"/>
        <v>TO</v>
      </c>
      <c r="C641">
        <v>5</v>
      </c>
      <c r="D641">
        <v>2030</v>
      </c>
      <c r="E641">
        <v>49045</v>
      </c>
      <c r="F641" t="s">
        <v>365</v>
      </c>
      <c r="G641">
        <v>61</v>
      </c>
      <c r="H641" t="s">
        <v>259</v>
      </c>
      <c r="I641">
        <v>107</v>
      </c>
      <c r="J641" t="s">
        <v>180</v>
      </c>
      <c r="K641">
        <v>2.7636000000000001E-2</v>
      </c>
      <c r="L641">
        <v>2.7636000000000001E-2</v>
      </c>
      <c r="M641" t="s">
        <v>429</v>
      </c>
      <c r="N641" t="s">
        <v>429</v>
      </c>
      <c r="O641" t="s">
        <v>429</v>
      </c>
      <c r="P641" t="s">
        <v>429</v>
      </c>
      <c r="Q641" t="s">
        <v>429</v>
      </c>
    </row>
    <row r="642" spans="1:17" x14ac:dyDescent="0.35">
      <c r="A642" s="175" t="str">
        <f t="shared" si="22"/>
        <v>TO_2030_110_61</v>
      </c>
      <c r="B642" s="175" t="str">
        <f t="shared" si="23"/>
        <v>TO</v>
      </c>
      <c r="C642">
        <v>5</v>
      </c>
      <c r="D642">
        <v>2030</v>
      </c>
      <c r="E642">
        <v>49045</v>
      </c>
      <c r="F642" t="s">
        <v>365</v>
      </c>
      <c r="G642">
        <v>61</v>
      </c>
      <c r="H642" t="s">
        <v>259</v>
      </c>
      <c r="I642">
        <v>110</v>
      </c>
      <c r="J642" t="s">
        <v>176</v>
      </c>
      <c r="K642">
        <v>3.5109000000000001E-2</v>
      </c>
      <c r="L642">
        <v>3.5067000000000001E-2</v>
      </c>
      <c r="M642">
        <v>1.1800000000000001E-3</v>
      </c>
      <c r="N642" t="s">
        <v>429</v>
      </c>
      <c r="O642" t="s">
        <v>429</v>
      </c>
      <c r="P642" t="s">
        <v>429</v>
      </c>
      <c r="Q642" t="s">
        <v>429</v>
      </c>
    </row>
    <row r="643" spans="1:17" x14ac:dyDescent="0.35">
      <c r="A643" s="175" t="str">
        <f t="shared" si="22"/>
        <v>TO_2030_116_61</v>
      </c>
      <c r="B643" s="175" t="str">
        <f t="shared" si="23"/>
        <v>TO</v>
      </c>
      <c r="C643">
        <v>5</v>
      </c>
      <c r="D643">
        <v>2030</v>
      </c>
      <c r="E643">
        <v>49045</v>
      </c>
      <c r="F643" t="s">
        <v>365</v>
      </c>
      <c r="G643">
        <v>61</v>
      </c>
      <c r="H643" t="s">
        <v>259</v>
      </c>
      <c r="I643">
        <v>116</v>
      </c>
      <c r="J643" t="s">
        <v>181</v>
      </c>
      <c r="K643">
        <v>1.1379999999999999E-2</v>
      </c>
      <c r="L643">
        <v>1.1379999999999999E-2</v>
      </c>
      <c r="M643" t="s">
        <v>429</v>
      </c>
      <c r="N643" t="s">
        <v>429</v>
      </c>
      <c r="O643" t="s">
        <v>429</v>
      </c>
      <c r="P643" t="s">
        <v>429</v>
      </c>
      <c r="Q643" t="s">
        <v>429</v>
      </c>
    </row>
    <row r="644" spans="1:17" x14ac:dyDescent="0.35">
      <c r="A644" s="175" t="str">
        <f t="shared" si="22"/>
        <v>TO_2030_117_61</v>
      </c>
      <c r="B644" s="175" t="str">
        <f t="shared" si="23"/>
        <v>TO</v>
      </c>
      <c r="C644">
        <v>5</v>
      </c>
      <c r="D644">
        <v>2030</v>
      </c>
      <c r="E644">
        <v>49045</v>
      </c>
      <c r="F644" t="s">
        <v>365</v>
      </c>
      <c r="G644">
        <v>61</v>
      </c>
      <c r="H644" t="s">
        <v>259</v>
      </c>
      <c r="I644">
        <v>117</v>
      </c>
      <c r="J644" t="s">
        <v>182</v>
      </c>
      <c r="K644">
        <v>4.1450000000000002E-3</v>
      </c>
      <c r="L644">
        <v>4.1450000000000002E-3</v>
      </c>
      <c r="M644" t="s">
        <v>429</v>
      </c>
      <c r="N644" t="s">
        <v>429</v>
      </c>
      <c r="O644" t="s">
        <v>429</v>
      </c>
      <c r="P644" t="s">
        <v>429</v>
      </c>
      <c r="Q644" t="s">
        <v>429</v>
      </c>
    </row>
    <row r="645" spans="1:17" x14ac:dyDescent="0.35">
      <c r="A645" s="175" t="str">
        <f t="shared" si="22"/>
        <v>TO_2030_2_62</v>
      </c>
      <c r="B645" s="175" t="str">
        <f t="shared" si="23"/>
        <v>TO</v>
      </c>
      <c r="C645">
        <v>5</v>
      </c>
      <c r="D645">
        <v>2030</v>
      </c>
      <c r="E645">
        <v>49045</v>
      </c>
      <c r="F645" t="s">
        <v>365</v>
      </c>
      <c r="G645">
        <v>62</v>
      </c>
      <c r="H645" t="s">
        <v>260</v>
      </c>
      <c r="I645">
        <v>2</v>
      </c>
      <c r="J645" t="s">
        <v>173</v>
      </c>
      <c r="K645">
        <v>1.888379</v>
      </c>
      <c r="L645">
        <v>1.8156509999999999</v>
      </c>
      <c r="M645">
        <v>6.460394</v>
      </c>
      <c r="N645" t="s">
        <v>429</v>
      </c>
      <c r="O645" t="s">
        <v>429</v>
      </c>
      <c r="P645">
        <v>44.859687999999998</v>
      </c>
      <c r="Q645" t="s">
        <v>429</v>
      </c>
    </row>
    <row r="646" spans="1:17" x14ac:dyDescent="0.35">
      <c r="A646" s="175" t="str">
        <f t="shared" si="22"/>
        <v>TO_2030_3_62</v>
      </c>
      <c r="B646" s="175" t="str">
        <f t="shared" si="23"/>
        <v>TO</v>
      </c>
      <c r="C646">
        <v>5</v>
      </c>
      <c r="D646">
        <v>2030</v>
      </c>
      <c r="E646">
        <v>49045</v>
      </c>
      <c r="F646" t="s">
        <v>365</v>
      </c>
      <c r="G646">
        <v>62</v>
      </c>
      <c r="H646" t="s">
        <v>260</v>
      </c>
      <c r="I646">
        <v>3</v>
      </c>
      <c r="J646" t="s">
        <v>174</v>
      </c>
      <c r="K646">
        <v>3.4889860000000001</v>
      </c>
      <c r="L646">
        <v>3.3889070000000001</v>
      </c>
      <c r="M646">
        <v>5.1279440000000003</v>
      </c>
      <c r="N646" t="s">
        <v>429</v>
      </c>
      <c r="O646" t="s">
        <v>429</v>
      </c>
      <c r="P646">
        <v>65.428962999999996</v>
      </c>
      <c r="Q646" t="s">
        <v>429</v>
      </c>
    </row>
    <row r="647" spans="1:17" x14ac:dyDescent="0.35">
      <c r="A647" s="175" t="str">
        <f t="shared" si="22"/>
        <v>TO_2030_87_62</v>
      </c>
      <c r="B647" s="175" t="str">
        <f t="shared" si="23"/>
        <v>TO</v>
      </c>
      <c r="C647">
        <v>5</v>
      </c>
      <c r="D647">
        <v>2030</v>
      </c>
      <c r="E647">
        <v>49045</v>
      </c>
      <c r="F647" t="s">
        <v>365</v>
      </c>
      <c r="G647">
        <v>62</v>
      </c>
      <c r="H647" t="s">
        <v>260</v>
      </c>
      <c r="I647">
        <v>87</v>
      </c>
      <c r="J647" t="s">
        <v>175</v>
      </c>
      <c r="K647">
        <v>0.12922400000000001</v>
      </c>
      <c r="L647">
        <v>7.8126000000000001E-2</v>
      </c>
      <c r="M647">
        <v>1.2316720000000001</v>
      </c>
      <c r="N647" t="s">
        <v>429</v>
      </c>
      <c r="O647" t="s">
        <v>429</v>
      </c>
      <c r="P647">
        <v>3.5484270000000002</v>
      </c>
      <c r="Q647">
        <v>14.165906</v>
      </c>
    </row>
    <row r="648" spans="1:17" x14ac:dyDescent="0.35">
      <c r="A648" s="175" t="str">
        <f t="shared" si="22"/>
        <v>TO_2030_90_62</v>
      </c>
      <c r="B648" s="175" t="str">
        <f t="shared" si="23"/>
        <v>TO</v>
      </c>
      <c r="C648">
        <v>5</v>
      </c>
      <c r="D648">
        <v>2030</v>
      </c>
      <c r="E648">
        <v>49045</v>
      </c>
      <c r="F648" t="s">
        <v>365</v>
      </c>
      <c r="G648">
        <v>62</v>
      </c>
      <c r="H648" t="s">
        <v>260</v>
      </c>
      <c r="I648">
        <v>90</v>
      </c>
      <c r="J648" t="s">
        <v>178</v>
      </c>
      <c r="K648">
        <v>1436.8115230000001</v>
      </c>
      <c r="L648">
        <v>1423.6391599999999</v>
      </c>
      <c r="M648">
        <v>433.84787</v>
      </c>
      <c r="N648" t="s">
        <v>429</v>
      </c>
      <c r="O648" t="s">
        <v>429</v>
      </c>
      <c r="P648">
        <v>8848.8115230000003</v>
      </c>
      <c r="Q648" t="s">
        <v>429</v>
      </c>
    </row>
    <row r="649" spans="1:17" x14ac:dyDescent="0.35">
      <c r="A649" s="175" t="str">
        <f t="shared" si="22"/>
        <v>TO_2030_100_62</v>
      </c>
      <c r="B649" s="175" t="str">
        <f t="shared" si="23"/>
        <v>TO</v>
      </c>
      <c r="C649">
        <v>5</v>
      </c>
      <c r="D649">
        <v>2030</v>
      </c>
      <c r="E649">
        <v>49045</v>
      </c>
      <c r="F649" t="s">
        <v>365</v>
      </c>
      <c r="G649">
        <v>62</v>
      </c>
      <c r="H649" t="s">
        <v>260</v>
      </c>
      <c r="I649">
        <v>100</v>
      </c>
      <c r="J649" t="s">
        <v>177</v>
      </c>
      <c r="K649">
        <v>3.9208E-2</v>
      </c>
      <c r="L649">
        <v>3.8233999999999997E-2</v>
      </c>
      <c r="M649">
        <v>1.1169999999999999E-2</v>
      </c>
      <c r="N649" t="s">
        <v>429</v>
      </c>
      <c r="O649" t="s">
        <v>429</v>
      </c>
      <c r="P649">
        <v>0.67435500000000004</v>
      </c>
      <c r="Q649" t="s">
        <v>429</v>
      </c>
    </row>
    <row r="650" spans="1:17" x14ac:dyDescent="0.35">
      <c r="A650" s="175" t="str">
        <f t="shared" si="22"/>
        <v>TO_2030_106_62</v>
      </c>
      <c r="B650" s="175" t="str">
        <f t="shared" si="23"/>
        <v>TO</v>
      </c>
      <c r="C650">
        <v>5</v>
      </c>
      <c r="D650">
        <v>2030</v>
      </c>
      <c r="E650">
        <v>49045</v>
      </c>
      <c r="F650" t="s">
        <v>365</v>
      </c>
      <c r="G650">
        <v>62</v>
      </c>
      <c r="H650" t="s">
        <v>260</v>
      </c>
      <c r="I650">
        <v>106</v>
      </c>
      <c r="J650" t="s">
        <v>179</v>
      </c>
      <c r="K650">
        <v>0.101299</v>
      </c>
      <c r="L650">
        <v>0.101299</v>
      </c>
      <c r="M650" t="s">
        <v>429</v>
      </c>
      <c r="N650" t="s">
        <v>429</v>
      </c>
      <c r="O650" t="s">
        <v>429</v>
      </c>
      <c r="P650" t="s">
        <v>429</v>
      </c>
      <c r="Q650" t="s">
        <v>429</v>
      </c>
    </row>
    <row r="651" spans="1:17" x14ac:dyDescent="0.35">
      <c r="A651" s="175" t="str">
        <f t="shared" si="22"/>
        <v>TO_2030_107_62</v>
      </c>
      <c r="B651" s="175" t="str">
        <f t="shared" si="23"/>
        <v>TO</v>
      </c>
      <c r="C651">
        <v>5</v>
      </c>
      <c r="D651">
        <v>2030</v>
      </c>
      <c r="E651">
        <v>49045</v>
      </c>
      <c r="F651" t="s">
        <v>365</v>
      </c>
      <c r="G651">
        <v>62</v>
      </c>
      <c r="H651" t="s">
        <v>260</v>
      </c>
      <c r="I651">
        <v>107</v>
      </c>
      <c r="J651" t="s">
        <v>180</v>
      </c>
      <c r="K651">
        <v>3.1442999999999999E-2</v>
      </c>
      <c r="L651">
        <v>3.1442999999999999E-2</v>
      </c>
      <c r="M651" t="s">
        <v>429</v>
      </c>
      <c r="N651" t="s">
        <v>429</v>
      </c>
      <c r="O651" t="s">
        <v>429</v>
      </c>
      <c r="P651" t="s">
        <v>429</v>
      </c>
      <c r="Q651" t="s">
        <v>429</v>
      </c>
    </row>
    <row r="652" spans="1:17" x14ac:dyDescent="0.35">
      <c r="A652" s="175" t="str">
        <f t="shared" si="22"/>
        <v>TO_2030_110_62</v>
      </c>
      <c r="B652" s="175" t="str">
        <f t="shared" si="23"/>
        <v>TO</v>
      </c>
      <c r="C652">
        <v>5</v>
      </c>
      <c r="D652">
        <v>2030</v>
      </c>
      <c r="E652">
        <v>49045</v>
      </c>
      <c r="F652" t="s">
        <v>365</v>
      </c>
      <c r="G652">
        <v>62</v>
      </c>
      <c r="H652" t="s">
        <v>260</v>
      </c>
      <c r="I652">
        <v>110</v>
      </c>
      <c r="J652" t="s">
        <v>176</v>
      </c>
      <c r="K652">
        <v>3.6070999999999999E-2</v>
      </c>
      <c r="L652">
        <v>3.5174999999999998E-2</v>
      </c>
      <c r="M652">
        <v>1.0218E-2</v>
      </c>
      <c r="N652" t="s">
        <v>429</v>
      </c>
      <c r="O652" t="s">
        <v>429</v>
      </c>
      <c r="P652">
        <v>0.62042799999999998</v>
      </c>
      <c r="Q652" t="s">
        <v>429</v>
      </c>
    </row>
    <row r="653" spans="1:17" x14ac:dyDescent="0.35">
      <c r="A653" s="175" t="str">
        <f t="shared" si="22"/>
        <v>TO_2030_116_62</v>
      </c>
      <c r="B653" s="175" t="str">
        <f t="shared" si="23"/>
        <v>TO</v>
      </c>
      <c r="C653">
        <v>5</v>
      </c>
      <c r="D653">
        <v>2030</v>
      </c>
      <c r="E653">
        <v>49045</v>
      </c>
      <c r="F653" t="s">
        <v>365</v>
      </c>
      <c r="G653">
        <v>62</v>
      </c>
      <c r="H653" t="s">
        <v>260</v>
      </c>
      <c r="I653">
        <v>116</v>
      </c>
      <c r="J653" t="s">
        <v>181</v>
      </c>
      <c r="K653">
        <v>1.2662E-2</v>
      </c>
      <c r="L653">
        <v>1.2662E-2</v>
      </c>
      <c r="M653" t="s">
        <v>429</v>
      </c>
      <c r="N653" t="s">
        <v>429</v>
      </c>
      <c r="O653" t="s">
        <v>429</v>
      </c>
      <c r="P653" t="s">
        <v>429</v>
      </c>
      <c r="Q653" t="s">
        <v>429</v>
      </c>
    </row>
    <row r="654" spans="1:17" x14ac:dyDescent="0.35">
      <c r="A654" s="175" t="str">
        <f t="shared" si="22"/>
        <v>TO_2030_117_62</v>
      </c>
      <c r="B654" s="175" t="str">
        <f t="shared" si="23"/>
        <v>TO</v>
      </c>
      <c r="C654">
        <v>5</v>
      </c>
      <c r="D654">
        <v>2030</v>
      </c>
      <c r="E654">
        <v>49045</v>
      </c>
      <c r="F654" t="s">
        <v>365</v>
      </c>
      <c r="G654">
        <v>62</v>
      </c>
      <c r="H654" t="s">
        <v>260</v>
      </c>
      <c r="I654">
        <v>117</v>
      </c>
      <c r="J654" t="s">
        <v>182</v>
      </c>
      <c r="K654">
        <v>4.7159999999999997E-3</v>
      </c>
      <c r="L654">
        <v>4.7159999999999997E-3</v>
      </c>
      <c r="M654" t="s">
        <v>429</v>
      </c>
      <c r="N654" t="s">
        <v>429</v>
      </c>
      <c r="O654" t="s">
        <v>429</v>
      </c>
      <c r="P654" t="s">
        <v>429</v>
      </c>
      <c r="Q654" t="s">
        <v>429</v>
      </c>
    </row>
  </sheetData>
  <sheetProtection selectLockedCells="1"/>
  <sortState xmlns:xlrd2="http://schemas.microsoft.com/office/spreadsheetml/2017/richdata2" ref="C2:Q1951">
    <sortCondition ref="D2:D1951"/>
    <sortCondition ref="E2:E1951"/>
  </sortState>
  <mergeCells count="2">
    <mergeCell ref="A1:L1"/>
    <mergeCell ref="A2:L2"/>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CU1238"/>
  <sheetViews>
    <sheetView workbookViewId="0">
      <pane xSplit="3" ySplit="19" topLeftCell="D20" activePane="bottomRight" state="frozen"/>
      <selection activeCell="S3" sqref="S3"/>
      <selection pane="topRight" activeCell="S3" sqref="S3"/>
      <selection pane="bottomLeft" activeCell="S3" sqref="S3"/>
      <selection pane="bottomRight" activeCell="Q3" sqref="Q3"/>
    </sheetView>
  </sheetViews>
  <sheetFormatPr defaultColWidth="9.1796875" defaultRowHeight="14.5" x14ac:dyDescent="0.35"/>
  <cols>
    <col min="1" max="1" width="21.1796875" style="173" customWidth="1"/>
    <col min="2" max="2" width="27.81640625" style="173" customWidth="1"/>
    <col min="3" max="3" width="15" style="173" bestFit="1" customWidth="1"/>
    <col min="4" max="4" width="11.54296875" style="173" customWidth="1"/>
    <col min="5" max="5" width="12" style="173" bestFit="1" customWidth="1"/>
    <col min="6" max="6" width="9.26953125" style="173" bestFit="1" customWidth="1"/>
    <col min="7" max="7" width="8.54296875" style="173" customWidth="1"/>
    <col min="8" max="8" width="10.81640625" style="173" bestFit="1" customWidth="1"/>
    <col min="9" max="9" width="7.7265625" style="173" bestFit="1" customWidth="1"/>
    <col min="10" max="10" width="10.453125" style="173" customWidth="1"/>
    <col min="11" max="11" width="7.7265625" style="173" bestFit="1" customWidth="1"/>
    <col min="12" max="12" width="9.81640625" style="173" bestFit="1" customWidth="1"/>
    <col min="13" max="13" width="6.453125" style="173" bestFit="1" customWidth="1"/>
    <col min="14" max="14" width="9.81640625" style="173" bestFit="1" customWidth="1"/>
    <col min="15" max="15" width="9.453125" style="173" bestFit="1" customWidth="1"/>
    <col min="16" max="16" width="14.7265625" style="173" bestFit="1" customWidth="1"/>
    <col min="17" max="17" width="6.81640625" style="173" bestFit="1" customWidth="1"/>
    <col min="18" max="18" width="6.54296875" style="173" bestFit="1" customWidth="1"/>
    <col min="19" max="19" width="11.26953125" style="173" bestFit="1" customWidth="1"/>
    <col min="20" max="20" width="25.7265625" style="173" bestFit="1" customWidth="1"/>
    <col min="21" max="21" width="10.81640625" style="173" bestFit="1" customWidth="1"/>
    <col min="22" max="22" width="24.1796875" style="173" bestFit="1" customWidth="1"/>
    <col min="23" max="23" width="10.26953125" style="173" bestFit="1" customWidth="1"/>
    <col min="24" max="24" width="25.453125" style="173" bestFit="1" customWidth="1"/>
    <col min="25" max="25" width="10.1796875" style="173" customWidth="1"/>
    <col min="26" max="26" width="9.54296875" style="173" bestFit="1" customWidth="1"/>
    <col min="27" max="27" width="10.1796875" style="173" bestFit="1" customWidth="1"/>
    <col min="28" max="28" width="11.1796875" style="173" bestFit="1" customWidth="1"/>
    <col min="29" max="30" width="12" style="173" bestFit="1" customWidth="1"/>
    <col min="31" max="31" width="10.453125" style="173" bestFit="1" customWidth="1"/>
    <col min="32" max="32" width="12.54296875" style="173" bestFit="1" customWidth="1"/>
    <col min="33" max="33" width="23.1796875" style="173" bestFit="1" customWidth="1"/>
    <col min="34" max="34" width="5.54296875" style="173" bestFit="1" customWidth="1"/>
    <col min="35" max="35" width="10.1796875" style="173" bestFit="1" customWidth="1"/>
    <col min="36" max="36" width="8.7265625" style="173" bestFit="1" customWidth="1"/>
    <col min="37" max="37" width="7.54296875" style="173" bestFit="1" customWidth="1"/>
    <col min="38" max="38" width="5.81640625" style="173" bestFit="1" customWidth="1"/>
    <col min="39" max="39" width="5.54296875" style="173" bestFit="1" customWidth="1"/>
    <col min="40" max="40" width="13.54296875" style="173" bestFit="1" customWidth="1"/>
    <col min="41" max="42" width="12.453125" style="173" bestFit="1" customWidth="1"/>
    <col min="43" max="43" width="10.26953125" style="173" bestFit="1" customWidth="1"/>
    <col min="44" max="45" width="6.54296875" style="173" customWidth="1"/>
    <col min="46" max="46" width="27.7265625" style="173" bestFit="1" customWidth="1"/>
    <col min="47" max="98" width="11.1796875" style="173" customWidth="1"/>
    <col min="99" max="16384" width="9.1796875" style="173"/>
  </cols>
  <sheetData>
    <row r="1" spans="1:98" ht="41.25" customHeight="1" x14ac:dyDescent="0.35">
      <c r="A1" s="522" t="s">
        <v>368</v>
      </c>
      <c r="B1" s="523"/>
      <c r="C1" s="523"/>
      <c r="D1" s="523"/>
      <c r="E1" s="523"/>
      <c r="F1" s="523"/>
      <c r="G1" s="523"/>
      <c r="H1" s="523"/>
      <c r="I1" s="523"/>
      <c r="J1" s="523"/>
      <c r="K1" s="523"/>
      <c r="L1" s="524"/>
    </row>
    <row r="2" spans="1:98" ht="41.25" customHeight="1" x14ac:dyDescent="0.35">
      <c r="A2" s="528"/>
      <c r="B2" s="529"/>
      <c r="C2" s="529"/>
      <c r="D2" s="529"/>
      <c r="E2" s="529"/>
      <c r="F2" s="529"/>
      <c r="G2" s="529"/>
      <c r="H2" s="529"/>
      <c r="I2" s="529"/>
      <c r="J2" s="529"/>
      <c r="K2" s="529"/>
      <c r="L2" s="530"/>
    </row>
    <row r="3" spans="1:98" ht="41.25" customHeight="1" thickBot="1" x14ac:dyDescent="0.4">
      <c r="A3" s="531"/>
      <c r="B3" s="532"/>
      <c r="C3" s="532"/>
      <c r="D3" s="532"/>
      <c r="E3" s="532"/>
      <c r="F3" s="532"/>
      <c r="G3" s="532"/>
      <c r="H3" s="532"/>
      <c r="I3" s="532"/>
      <c r="J3" s="532"/>
      <c r="K3" s="532"/>
      <c r="L3" s="533"/>
    </row>
    <row r="4" spans="1:98" ht="30.75" customHeight="1" x14ac:dyDescent="0.35">
      <c r="A4" s="179" t="s">
        <v>278</v>
      </c>
      <c r="B4" s="180"/>
      <c r="C4" s="201" t="s">
        <v>367</v>
      </c>
      <c r="D4" s="201">
        <v>2030</v>
      </c>
      <c r="E4" s="180"/>
      <c r="F4" s="552" t="s">
        <v>1579</v>
      </c>
      <c r="G4" s="552"/>
      <c r="H4" s="552"/>
      <c r="I4" s="552"/>
      <c r="J4" s="552"/>
      <c r="K4" s="552"/>
      <c r="L4" s="552"/>
      <c r="M4" s="261"/>
      <c r="N4" s="261"/>
      <c r="O4" s="261"/>
      <c r="P4" s="261"/>
      <c r="Q4" s="261"/>
      <c r="R4" s="261"/>
      <c r="S4" s="261"/>
      <c r="T4" s="261"/>
      <c r="U4" s="261"/>
      <c r="V4" s="261"/>
      <c r="W4" s="261"/>
      <c r="X4" s="261"/>
      <c r="Y4" s="261"/>
      <c r="Z4" s="261"/>
      <c r="AA4" s="261"/>
      <c r="AB4" s="261"/>
      <c r="AC4" s="261"/>
      <c r="AD4" s="261"/>
      <c r="AE4" s="261"/>
      <c r="AF4" s="261"/>
      <c r="AG4" s="261"/>
      <c r="AH4" s="261"/>
      <c r="AI4" s="261"/>
      <c r="AJ4" s="261"/>
      <c r="AK4" s="261"/>
      <c r="AL4" s="261"/>
      <c r="AM4" s="261"/>
      <c r="AN4" s="261"/>
      <c r="AO4" s="261"/>
      <c r="AP4" s="261"/>
      <c r="AU4" s="190" t="s">
        <v>433</v>
      </c>
    </row>
    <row r="5" spans="1:98" ht="29" x14ac:dyDescent="0.35">
      <c r="A5" s="272" t="s">
        <v>390</v>
      </c>
      <c r="B5" s="271" t="s">
        <v>391</v>
      </c>
      <c r="C5" s="534" t="s">
        <v>392</v>
      </c>
      <c r="D5" s="534"/>
      <c r="E5" s="274" t="s">
        <v>393</v>
      </c>
      <c r="F5"/>
      <c r="G5"/>
      <c r="H5"/>
      <c r="I5"/>
      <c r="J5"/>
      <c r="K5"/>
      <c r="L5"/>
      <c r="M5"/>
      <c r="N5"/>
      <c r="O5"/>
      <c r="AU5" s="312" t="str">
        <f>"Salt Lake_"&amp;AU6</f>
        <v>Salt Lake_1999</v>
      </c>
      <c r="AV5" s="312" t="str">
        <f t="shared" ref="AV5:CT5" si="0">"Salt Lake_"&amp;AV6</f>
        <v>Salt Lake_2000</v>
      </c>
      <c r="AW5" s="312" t="str">
        <f t="shared" si="0"/>
        <v>Salt Lake_2001</v>
      </c>
      <c r="AX5" s="312" t="str">
        <f t="shared" si="0"/>
        <v>Salt Lake_2002</v>
      </c>
      <c r="AY5" s="312" t="str">
        <f t="shared" si="0"/>
        <v>Salt Lake_2003</v>
      </c>
      <c r="AZ5" s="312" t="str">
        <f t="shared" si="0"/>
        <v>Salt Lake_2004</v>
      </c>
      <c r="BA5" s="312" t="str">
        <f t="shared" si="0"/>
        <v>Salt Lake_2005</v>
      </c>
      <c r="BB5" s="312" t="str">
        <f t="shared" si="0"/>
        <v>Salt Lake_2006</v>
      </c>
      <c r="BC5" s="312" t="str">
        <f t="shared" si="0"/>
        <v>Salt Lake_2007</v>
      </c>
      <c r="BD5" s="312" t="str">
        <f t="shared" si="0"/>
        <v>Salt Lake_2008</v>
      </c>
      <c r="BE5" s="312" t="str">
        <f t="shared" si="0"/>
        <v>Salt Lake_2009</v>
      </c>
      <c r="BF5" s="312" t="str">
        <f t="shared" si="0"/>
        <v>Salt Lake_2010</v>
      </c>
      <c r="BG5" s="312" t="str">
        <f t="shared" si="0"/>
        <v>Salt Lake_2011</v>
      </c>
      <c r="BH5" s="312" t="str">
        <f t="shared" si="0"/>
        <v>Salt Lake_2012</v>
      </c>
      <c r="BI5" s="312" t="str">
        <f t="shared" si="0"/>
        <v>Salt Lake_2013</v>
      </c>
      <c r="BJ5" s="312" t="str">
        <f t="shared" si="0"/>
        <v>Salt Lake_2014</v>
      </c>
      <c r="BK5" s="312" t="str">
        <f t="shared" si="0"/>
        <v>Salt Lake_2015</v>
      </c>
      <c r="BL5" s="312" t="str">
        <f t="shared" si="0"/>
        <v>Salt Lake_2016</v>
      </c>
      <c r="BM5" s="312" t="str">
        <f t="shared" si="0"/>
        <v>Salt Lake_2017</v>
      </c>
      <c r="BN5" s="312" t="str">
        <f t="shared" si="0"/>
        <v>Salt Lake_2018</v>
      </c>
      <c r="BO5" s="312" t="str">
        <f t="shared" si="0"/>
        <v>Salt Lake_2019</v>
      </c>
      <c r="BP5" s="312" t="str">
        <f t="shared" si="0"/>
        <v>Salt Lake_2020</v>
      </c>
      <c r="BQ5" s="312" t="str">
        <f t="shared" si="0"/>
        <v>Salt Lake_2021</v>
      </c>
      <c r="BR5" s="312" t="str">
        <f t="shared" si="0"/>
        <v>Salt Lake_2022</v>
      </c>
      <c r="BS5" s="312" t="str">
        <f t="shared" si="0"/>
        <v>Salt Lake_2023</v>
      </c>
      <c r="BT5" s="312" t="str">
        <f t="shared" si="0"/>
        <v>Salt Lake_2024</v>
      </c>
      <c r="BU5" s="312" t="str">
        <f t="shared" si="0"/>
        <v>Salt Lake_2025</v>
      </c>
      <c r="BV5" s="312" t="str">
        <f t="shared" si="0"/>
        <v>Salt Lake_2026</v>
      </c>
      <c r="BW5" s="312" t="str">
        <f t="shared" si="0"/>
        <v>Salt Lake_2027</v>
      </c>
      <c r="BX5" s="312" t="str">
        <f t="shared" si="0"/>
        <v>Salt Lake_2028</v>
      </c>
      <c r="BY5" s="312" t="str">
        <f t="shared" si="0"/>
        <v>Salt Lake_2029</v>
      </c>
      <c r="BZ5" s="312" t="str">
        <f t="shared" si="0"/>
        <v>Salt Lake_2030</v>
      </c>
      <c r="CA5" s="312" t="str">
        <f t="shared" si="0"/>
        <v>Salt Lake_2031</v>
      </c>
      <c r="CB5" s="312" t="str">
        <f t="shared" si="0"/>
        <v>Salt Lake_2032</v>
      </c>
      <c r="CC5" s="312" t="str">
        <f t="shared" si="0"/>
        <v>Salt Lake_2033</v>
      </c>
      <c r="CD5" s="312" t="str">
        <f t="shared" si="0"/>
        <v>Salt Lake_2034</v>
      </c>
      <c r="CE5" s="312" t="str">
        <f t="shared" si="0"/>
        <v>Salt Lake_2035</v>
      </c>
      <c r="CF5" s="312" t="str">
        <f t="shared" si="0"/>
        <v>Salt Lake_2036</v>
      </c>
      <c r="CG5" s="312" t="str">
        <f t="shared" si="0"/>
        <v>Salt Lake_2037</v>
      </c>
      <c r="CH5" s="312" t="str">
        <f t="shared" si="0"/>
        <v>Salt Lake_2038</v>
      </c>
      <c r="CI5" s="312" t="str">
        <f t="shared" si="0"/>
        <v>Salt Lake_2039</v>
      </c>
      <c r="CJ5" s="312" t="str">
        <f t="shared" si="0"/>
        <v>Salt Lake_2040</v>
      </c>
      <c r="CK5" s="312" t="str">
        <f t="shared" si="0"/>
        <v>Salt Lake_2041</v>
      </c>
      <c r="CL5" s="312" t="str">
        <f t="shared" si="0"/>
        <v>Salt Lake_2042</v>
      </c>
      <c r="CM5" s="312" t="str">
        <f t="shared" si="0"/>
        <v>Salt Lake_2043</v>
      </c>
      <c r="CN5" s="312" t="str">
        <f t="shared" si="0"/>
        <v>Salt Lake_2044</v>
      </c>
      <c r="CO5" s="312" t="str">
        <f t="shared" si="0"/>
        <v>Salt Lake_2045</v>
      </c>
      <c r="CP5" s="312" t="str">
        <f t="shared" si="0"/>
        <v>Salt Lake_2046</v>
      </c>
      <c r="CQ5" s="312" t="str">
        <f t="shared" si="0"/>
        <v>Salt Lake_2047</v>
      </c>
      <c r="CR5" s="312" t="str">
        <f t="shared" si="0"/>
        <v>Salt Lake_2048</v>
      </c>
      <c r="CS5" s="312" t="str">
        <f t="shared" si="0"/>
        <v>Salt Lake_2049</v>
      </c>
      <c r="CT5" s="312" t="str">
        <f t="shared" si="0"/>
        <v>Salt Lake_2050</v>
      </c>
    </row>
    <row r="6" spans="1:98" s="262" customFormat="1" x14ac:dyDescent="0.35">
      <c r="A6" s="313" t="s">
        <v>434</v>
      </c>
      <c r="B6" s="314"/>
      <c r="C6" s="315"/>
      <c r="D6" s="315"/>
      <c r="E6" s="316"/>
      <c r="F6" s="317"/>
      <c r="G6" s="317"/>
      <c r="H6" s="317"/>
      <c r="I6" s="317"/>
      <c r="J6" s="317"/>
      <c r="K6" s="317"/>
      <c r="L6" s="317"/>
      <c r="M6" s="317"/>
      <c r="N6" s="317"/>
      <c r="O6" s="317"/>
      <c r="P6" s="318"/>
      <c r="Q6" s="318"/>
      <c r="R6" s="318"/>
      <c r="S6" s="318"/>
      <c r="T6" s="318"/>
      <c r="U6" s="318"/>
      <c r="V6" s="318"/>
      <c r="W6" s="318"/>
      <c r="X6" s="318"/>
      <c r="Y6" s="318"/>
      <c r="Z6" s="318"/>
      <c r="AA6" s="318"/>
      <c r="AB6" s="318"/>
      <c r="AC6" s="318"/>
      <c r="AD6" s="318"/>
      <c r="AE6" s="318"/>
      <c r="AF6" s="318"/>
      <c r="AG6" s="318"/>
      <c r="AH6" s="318"/>
      <c r="AI6" s="318"/>
      <c r="AJ6" s="318"/>
      <c r="AK6" s="318"/>
      <c r="AL6" s="318"/>
      <c r="AM6" s="318"/>
      <c r="AN6" s="318"/>
      <c r="AO6" s="318"/>
      <c r="AP6" s="318"/>
      <c r="AQ6" s="318"/>
      <c r="AS6" s="263"/>
      <c r="AT6" s="173"/>
      <c r="AU6" s="189">
        <v>1999</v>
      </c>
      <c r="AV6" s="189">
        <v>2000</v>
      </c>
      <c r="AW6" s="189">
        <v>2001</v>
      </c>
      <c r="AX6" s="189">
        <v>2002</v>
      </c>
      <c r="AY6" s="189">
        <v>2003</v>
      </c>
      <c r="AZ6" s="189">
        <v>2004</v>
      </c>
      <c r="BA6" s="189">
        <v>2005</v>
      </c>
      <c r="BB6" s="189">
        <v>2006</v>
      </c>
      <c r="BC6" s="189">
        <v>2007</v>
      </c>
      <c r="BD6" s="189">
        <v>2008</v>
      </c>
      <c r="BE6" s="189">
        <v>2009</v>
      </c>
      <c r="BF6" s="189">
        <v>2010</v>
      </c>
      <c r="BG6" s="189">
        <v>2011</v>
      </c>
      <c r="BH6" s="189">
        <v>2012</v>
      </c>
      <c r="BI6" s="189">
        <v>2013</v>
      </c>
      <c r="BJ6" s="189">
        <v>2014</v>
      </c>
      <c r="BK6" s="189">
        <v>2015</v>
      </c>
      <c r="BL6" s="189">
        <v>2016</v>
      </c>
      <c r="BM6" s="189">
        <v>2017</v>
      </c>
      <c r="BN6" s="189">
        <v>2018</v>
      </c>
      <c r="BO6" s="189">
        <v>2019</v>
      </c>
      <c r="BP6" s="189">
        <v>2020</v>
      </c>
      <c r="BQ6" s="189">
        <v>2021</v>
      </c>
      <c r="BR6" s="189">
        <v>2022</v>
      </c>
      <c r="BS6" s="189">
        <v>2023</v>
      </c>
      <c r="BT6" s="189">
        <v>2024</v>
      </c>
      <c r="BU6" s="189">
        <v>2025</v>
      </c>
      <c r="BV6" s="189">
        <v>2026</v>
      </c>
      <c r="BW6" s="189">
        <v>2027</v>
      </c>
      <c r="BX6" s="189">
        <v>2028</v>
      </c>
      <c r="BY6" s="189">
        <v>2029</v>
      </c>
      <c r="BZ6" s="189">
        <v>2030</v>
      </c>
      <c r="CA6" s="189">
        <v>2031</v>
      </c>
      <c r="CB6" s="189">
        <v>2032</v>
      </c>
      <c r="CC6" s="189">
        <v>2033</v>
      </c>
      <c r="CD6" s="189">
        <v>2034</v>
      </c>
      <c r="CE6" s="189">
        <v>2035</v>
      </c>
      <c r="CF6" s="189">
        <v>2036</v>
      </c>
      <c r="CG6" s="189">
        <v>2037</v>
      </c>
      <c r="CH6" s="189">
        <v>2038</v>
      </c>
      <c r="CI6" s="189">
        <v>2039</v>
      </c>
      <c r="CJ6" s="189">
        <v>2040</v>
      </c>
      <c r="CK6" s="189">
        <v>2041</v>
      </c>
      <c r="CL6" s="189">
        <v>2042</v>
      </c>
      <c r="CM6" s="189">
        <v>2043</v>
      </c>
      <c r="CN6" s="189">
        <v>2044</v>
      </c>
      <c r="CO6" s="189">
        <v>2045</v>
      </c>
      <c r="CP6" s="189">
        <v>2046</v>
      </c>
      <c r="CQ6" s="189">
        <v>2047</v>
      </c>
      <c r="CR6" s="189">
        <v>2048</v>
      </c>
      <c r="CS6" s="189">
        <v>2049</v>
      </c>
      <c r="CT6" s="189">
        <v>2050</v>
      </c>
    </row>
    <row r="7" spans="1:98" s="262" customFormat="1" x14ac:dyDescent="0.35">
      <c r="A7" s="187" t="s">
        <v>1567</v>
      </c>
      <c r="B7" s="187" t="s">
        <v>1477</v>
      </c>
      <c r="C7" s="187"/>
      <c r="D7" s="187"/>
      <c r="E7" s="357">
        <f t="shared" ref="E7:E12" si="1">SUMIF($S$20:$S$403,S7,$D$20:$D$403)</f>
        <v>2933.7045292537518</v>
      </c>
      <c r="F7" s="178"/>
      <c r="G7" s="178"/>
      <c r="H7" s="178"/>
      <c r="I7" s="178"/>
      <c r="J7" s="178"/>
      <c r="K7" s="178"/>
      <c r="L7" s="178"/>
      <c r="M7" s="178"/>
      <c r="N7" s="178"/>
      <c r="O7" s="178"/>
      <c r="P7" s="178"/>
      <c r="Q7" s="178"/>
      <c r="R7" s="178"/>
      <c r="S7" s="178">
        <v>90</v>
      </c>
      <c r="T7" s="178"/>
      <c r="U7" s="178"/>
      <c r="V7" s="178"/>
      <c r="W7" s="178"/>
      <c r="X7" s="178"/>
      <c r="Y7" s="178"/>
      <c r="Z7" s="178"/>
      <c r="AA7" s="178"/>
      <c r="AB7" s="178"/>
      <c r="AC7" s="178"/>
      <c r="AD7" s="178"/>
      <c r="AE7" s="178"/>
      <c r="AF7" s="178"/>
      <c r="AG7" s="178"/>
      <c r="AH7" s="178"/>
      <c r="AI7" s="178"/>
      <c r="AJ7" s="178"/>
      <c r="AK7" s="178"/>
      <c r="AL7" s="178"/>
      <c r="AM7" s="178"/>
      <c r="AN7" s="178"/>
      <c r="AO7" s="178"/>
      <c r="AP7" s="178"/>
      <c r="AQ7" s="178"/>
      <c r="AS7" s="263"/>
      <c r="AT7" s="173"/>
      <c r="AU7" s="189"/>
      <c r="AV7" s="189"/>
      <c r="AW7" s="189"/>
      <c r="AX7" s="189"/>
      <c r="AY7" s="189"/>
      <c r="AZ7" s="189"/>
      <c r="BA7" s="189"/>
      <c r="BB7" s="189"/>
      <c r="BC7" s="189"/>
      <c r="BD7" s="189"/>
      <c r="BE7" s="189"/>
      <c r="BF7" s="189"/>
      <c r="BG7" s="189"/>
      <c r="BH7" s="189"/>
      <c r="BI7" s="189"/>
      <c r="BJ7" s="189"/>
      <c r="BK7" s="189"/>
      <c r="BL7" s="189"/>
      <c r="BM7" s="189"/>
      <c r="BN7" s="189"/>
      <c r="BO7" s="189"/>
      <c r="BP7" s="189"/>
      <c r="BQ7" s="189"/>
      <c r="BR7" s="189"/>
      <c r="BS7" s="189"/>
      <c r="BT7" s="189"/>
      <c r="BU7" s="189"/>
      <c r="BV7" s="189"/>
      <c r="BW7" s="189"/>
      <c r="BX7" s="189"/>
      <c r="BY7" s="189"/>
      <c r="BZ7" s="189"/>
      <c r="CA7" s="189"/>
      <c r="CB7" s="189"/>
      <c r="CC7" s="189"/>
      <c r="CD7" s="189"/>
      <c r="CE7" s="189"/>
      <c r="CF7" s="189"/>
      <c r="CG7" s="189"/>
      <c r="CH7" s="189"/>
      <c r="CI7" s="189"/>
      <c r="CJ7" s="189"/>
      <c r="CK7" s="189"/>
      <c r="CL7" s="189"/>
      <c r="CM7" s="189"/>
      <c r="CN7" s="189"/>
      <c r="CO7" s="189"/>
      <c r="CP7" s="189"/>
      <c r="CQ7" s="189"/>
      <c r="CR7" s="189"/>
      <c r="CS7" s="189"/>
      <c r="CT7" s="189"/>
    </row>
    <row r="8" spans="1:98" x14ac:dyDescent="0.35">
      <c r="A8" s="187" t="s">
        <v>1568</v>
      </c>
      <c r="B8" s="187" t="s">
        <v>22</v>
      </c>
      <c r="C8" s="187"/>
      <c r="D8" s="187"/>
      <c r="E8" s="273">
        <f t="shared" si="1"/>
        <v>3.5494139205738633</v>
      </c>
      <c r="F8" s="178"/>
      <c r="G8" s="178"/>
      <c r="H8" s="178"/>
      <c r="I8" s="178"/>
      <c r="J8" s="178"/>
      <c r="K8" s="178"/>
      <c r="L8" s="178"/>
      <c r="M8" s="178"/>
      <c r="N8" s="178"/>
      <c r="O8" s="178"/>
      <c r="P8" s="178"/>
      <c r="Q8" s="178"/>
      <c r="R8" s="178"/>
      <c r="S8" s="178">
        <v>2</v>
      </c>
      <c r="T8" s="178"/>
      <c r="U8" s="178"/>
      <c r="V8" s="178"/>
      <c r="W8" s="178"/>
      <c r="X8" s="178"/>
      <c r="Y8" s="178"/>
      <c r="Z8" s="178"/>
      <c r="AA8" s="178"/>
      <c r="AB8" s="178"/>
      <c r="AC8" s="178"/>
      <c r="AD8" s="178"/>
      <c r="AE8" s="178"/>
      <c r="AF8" s="178"/>
      <c r="AG8" s="178"/>
      <c r="AH8" s="178"/>
      <c r="AI8" s="178"/>
      <c r="AJ8" s="178"/>
      <c r="AK8" s="178"/>
      <c r="AL8" s="178"/>
      <c r="AM8" s="178"/>
      <c r="AN8" s="178"/>
      <c r="AO8" s="178"/>
      <c r="AP8" s="178"/>
      <c r="AQ8" s="178"/>
      <c r="AS8" s="306">
        <v>62</v>
      </c>
      <c r="AT8" s="177" t="s">
        <v>271</v>
      </c>
      <c r="AU8" s="305">
        <v>1.9186401963583899E-2</v>
      </c>
      <c r="AV8" s="305">
        <v>1.9835083197449564E-2</v>
      </c>
      <c r="AW8" s="305">
        <v>2.1599292084231565E-2</v>
      </c>
      <c r="AX8" s="305">
        <v>2.1435286092991869E-2</v>
      </c>
      <c r="AY8" s="305">
        <v>2.2573995543173502E-2</v>
      </c>
      <c r="AZ8" s="305">
        <v>2.2989243099648671E-2</v>
      </c>
      <c r="BA8" s="305">
        <v>2.4391127821368142E-2</v>
      </c>
      <c r="BB8" s="305">
        <v>2.4441183929741719E-2</v>
      </c>
      <c r="BC8" s="305">
        <v>2.6671834028169521E-2</v>
      </c>
      <c r="BD8" s="305">
        <v>2.7162081571800757E-2</v>
      </c>
      <c r="BE8" s="305">
        <v>2.523494537270277E-2</v>
      </c>
      <c r="BF8" s="305">
        <v>2.8653434754381004E-2</v>
      </c>
      <c r="BG8" s="305">
        <v>2.7415895776565641E-2</v>
      </c>
      <c r="BH8" s="305">
        <v>2.761393846571978E-2</v>
      </c>
      <c r="BI8" s="305">
        <v>2.8916465884956256E-2</v>
      </c>
      <c r="BJ8" s="305">
        <v>2.9123535498374358E-2</v>
      </c>
      <c r="BK8" s="305">
        <v>2.8700977194089847E-2</v>
      </c>
      <c r="BL8" s="305">
        <v>2.8719059622335143E-2</v>
      </c>
      <c r="BM8" s="305">
        <v>2.9793100398653408E-2</v>
      </c>
      <c r="BN8" s="311">
        <v>2.994283211335377E-2</v>
      </c>
      <c r="BO8" s="305">
        <v>3.0234328742952649E-2</v>
      </c>
      <c r="BP8" s="305">
        <v>2.9975444896842465E-2</v>
      </c>
      <c r="BQ8" s="305">
        <v>2.9558615257645002E-2</v>
      </c>
      <c r="BR8" s="305">
        <v>2.9343788569804109E-2</v>
      </c>
      <c r="BS8" s="305">
        <v>2.9157910295883317E-2</v>
      </c>
      <c r="BT8" s="305">
        <v>2.893568609730816E-2</v>
      </c>
      <c r="BU8" s="305">
        <v>2.8737325694740488E-2</v>
      </c>
      <c r="BV8" s="305">
        <v>2.8524858392099482E-2</v>
      </c>
      <c r="BW8" s="305">
        <v>2.8255478385616758E-2</v>
      </c>
      <c r="BX8" s="305">
        <v>2.7999366466343999E-2</v>
      </c>
      <c r="BY8" s="305">
        <v>2.7693628373590327E-2</v>
      </c>
      <c r="BZ8" s="305">
        <v>2.7427085919241152E-2</v>
      </c>
      <c r="CA8" s="305">
        <v>2.7137441389359928E-2</v>
      </c>
      <c r="CB8" s="305">
        <v>2.6907006703365908E-2</v>
      </c>
      <c r="CC8" s="305">
        <v>2.6651289439879659E-2</v>
      </c>
      <c r="CD8" s="305">
        <v>2.644607238579532E-2</v>
      </c>
      <c r="CE8" s="305">
        <v>2.6297764685505719E-2</v>
      </c>
      <c r="CF8" s="305">
        <v>2.6075512546862127E-2</v>
      </c>
      <c r="CG8" s="305">
        <v>2.5869853610076873E-2</v>
      </c>
      <c r="CH8" s="305">
        <v>2.5642464490908155E-2</v>
      </c>
      <c r="CI8" s="305">
        <v>2.5443128251052115E-2</v>
      </c>
      <c r="CJ8" s="305">
        <v>2.511890595256162E-2</v>
      </c>
      <c r="CK8" s="305">
        <v>2.4916256431154526E-2</v>
      </c>
      <c r="CL8" s="305">
        <v>2.4664504289389183E-2</v>
      </c>
      <c r="CM8" s="305">
        <v>2.4407268341498312E-2</v>
      </c>
      <c r="CN8" s="305">
        <v>2.4217512316971508E-2</v>
      </c>
      <c r="CO8" s="305">
        <v>2.404302331819368E-2</v>
      </c>
      <c r="CP8" s="305">
        <v>2.3822843850425674E-2</v>
      </c>
      <c r="CQ8" s="305">
        <v>2.3618543710901434E-2</v>
      </c>
      <c r="CR8" s="305">
        <v>2.3414096853202383E-2</v>
      </c>
      <c r="CS8" s="305">
        <v>2.3160191542223804E-2</v>
      </c>
      <c r="CT8" s="305">
        <v>2.2934183355688916E-2</v>
      </c>
    </row>
    <row r="9" spans="1:98" x14ac:dyDescent="0.35">
      <c r="A9" s="187" t="s">
        <v>1569</v>
      </c>
      <c r="B9" s="187" t="s">
        <v>203</v>
      </c>
      <c r="C9" s="187"/>
      <c r="D9" s="187"/>
      <c r="E9" s="273">
        <f t="shared" si="1"/>
        <v>3.8904138347642112</v>
      </c>
      <c r="F9" s="178"/>
      <c r="G9" s="178"/>
      <c r="H9" s="178"/>
      <c r="I9" s="178"/>
      <c r="J9" s="178"/>
      <c r="K9" s="178"/>
      <c r="L9" s="178"/>
      <c r="M9" s="178"/>
      <c r="N9" s="178"/>
      <c r="O9" s="178"/>
      <c r="P9" s="178"/>
      <c r="Q9" s="178"/>
      <c r="R9" s="178"/>
      <c r="S9" s="178">
        <v>3</v>
      </c>
      <c r="T9" s="178"/>
      <c r="U9" s="178"/>
      <c r="V9" s="178"/>
      <c r="W9" s="178"/>
      <c r="X9" s="178"/>
      <c r="Y9" s="178"/>
      <c r="Z9" s="178"/>
      <c r="AA9" s="178"/>
      <c r="AB9" s="178"/>
      <c r="AC9" s="178"/>
      <c r="AD9" s="178"/>
      <c r="AE9" s="178"/>
      <c r="AF9" s="178"/>
      <c r="AG9" s="178"/>
      <c r="AH9" s="178"/>
      <c r="AI9" s="178"/>
      <c r="AJ9" s="178"/>
      <c r="AK9" s="178"/>
      <c r="AL9" s="178"/>
      <c r="AM9" s="178"/>
      <c r="AN9" s="178"/>
      <c r="AO9" s="178"/>
      <c r="AP9" s="178"/>
      <c r="AQ9" s="178"/>
      <c r="AS9" s="306">
        <v>61</v>
      </c>
      <c r="AT9" s="173" t="s">
        <v>270</v>
      </c>
      <c r="AU9" s="305">
        <v>2.8431052960554971E-2</v>
      </c>
      <c r="AV9" s="305">
        <v>2.5574320450495319E-2</v>
      </c>
      <c r="AW9" s="305">
        <v>2.4958573910513579E-2</v>
      </c>
      <c r="AX9" s="305">
        <v>2.2269572051858092E-2</v>
      </c>
      <c r="AY9" s="305">
        <v>2.089364887475836E-2</v>
      </c>
      <c r="AZ9" s="305">
        <v>1.8547931676865737E-2</v>
      </c>
      <c r="BA9" s="305">
        <v>1.7065963193096684E-2</v>
      </c>
      <c r="BB9" s="305">
        <v>1.477176575857872E-2</v>
      </c>
      <c r="BC9" s="305">
        <v>1.462187821061672E-2</v>
      </c>
      <c r="BD9" s="305">
        <v>1.3414865743971887E-2</v>
      </c>
      <c r="BE9" s="305">
        <v>1.1087813925920459E-2</v>
      </c>
      <c r="BF9" s="305">
        <v>1.1173372749072492E-2</v>
      </c>
      <c r="BG9" s="305">
        <v>9.5163036832907732E-3</v>
      </c>
      <c r="BH9" s="305">
        <v>8.6757054174018116E-3</v>
      </c>
      <c r="BI9" s="305">
        <v>8.4325799181099587E-3</v>
      </c>
      <c r="BJ9" s="305">
        <v>7.6710162859974949E-3</v>
      </c>
      <c r="BK9" s="305">
        <v>7.3148328899432149E-3</v>
      </c>
      <c r="BL9" s="305">
        <v>7.2286436216761445E-3</v>
      </c>
      <c r="BM9" s="305">
        <v>7.3800567312853581E-3</v>
      </c>
      <c r="BN9" s="311">
        <v>7.6934868952451985E-3</v>
      </c>
      <c r="BO9" s="305">
        <v>8.0596926117267771E-3</v>
      </c>
      <c r="BP9" s="305">
        <v>8.3114658317916083E-3</v>
      </c>
      <c r="BQ9" s="305">
        <v>8.4852753478911521E-3</v>
      </c>
      <c r="BR9" s="305">
        <v>8.7245115655616087E-3</v>
      </c>
      <c r="BS9" s="305">
        <v>8.9745820961640403E-3</v>
      </c>
      <c r="BT9" s="305">
        <v>9.2226375943003473E-3</v>
      </c>
      <c r="BU9" s="305">
        <v>9.479507695873449E-3</v>
      </c>
      <c r="BV9" s="305">
        <v>9.5974864554531272E-3</v>
      </c>
      <c r="BW9" s="305">
        <v>9.6281020162857864E-3</v>
      </c>
      <c r="BX9" s="305">
        <v>9.6105497925128187E-3</v>
      </c>
      <c r="BY9" s="305">
        <v>9.5584706305026669E-3</v>
      </c>
      <c r="BZ9" s="305">
        <v>9.5195217525549519E-3</v>
      </c>
      <c r="CA9" s="305">
        <v>9.4411110385850608E-3</v>
      </c>
      <c r="CB9" s="305">
        <v>9.3438336797017282E-3</v>
      </c>
      <c r="CC9" s="305">
        <v>9.243810282027632E-3</v>
      </c>
      <c r="CD9" s="305">
        <v>9.1393997173981074E-3</v>
      </c>
      <c r="CE9" s="305">
        <v>9.0619635509897861E-3</v>
      </c>
      <c r="CF9" s="305">
        <v>8.9620704343790838E-3</v>
      </c>
      <c r="CG9" s="305">
        <v>8.8909907480974985E-3</v>
      </c>
      <c r="CH9" s="305">
        <v>8.7999536424199758E-3</v>
      </c>
      <c r="CI9" s="305">
        <v>8.7133478139842426E-3</v>
      </c>
      <c r="CJ9" s="305">
        <v>8.6088557413925414E-3</v>
      </c>
      <c r="CK9" s="305">
        <v>8.532137485300996E-3</v>
      </c>
      <c r="CL9" s="305">
        <v>8.4441137159919546E-3</v>
      </c>
      <c r="CM9" s="305">
        <v>8.3575148446927046E-3</v>
      </c>
      <c r="CN9" s="305">
        <v>8.2623919001529548E-3</v>
      </c>
      <c r="CO9" s="305">
        <v>8.1732292678679055E-3</v>
      </c>
      <c r="CP9" s="305">
        <v>8.0853477236251248E-3</v>
      </c>
      <c r="CQ9" s="305">
        <v>7.9993665138071435E-3</v>
      </c>
      <c r="CR9" s="305">
        <v>7.9443606156829084E-3</v>
      </c>
      <c r="CS9" s="305">
        <v>7.876617278719111E-3</v>
      </c>
      <c r="CT9" s="305">
        <v>7.8069823948286416E-3</v>
      </c>
    </row>
    <row r="10" spans="1:98" x14ac:dyDescent="0.35">
      <c r="A10" s="187" t="s">
        <v>1570</v>
      </c>
      <c r="B10" s="187" t="s">
        <v>21</v>
      </c>
      <c r="C10" s="187"/>
      <c r="D10" s="187"/>
      <c r="E10" s="273">
        <f t="shared" si="1"/>
        <v>0.8358270875299364</v>
      </c>
      <c r="F10" s="178"/>
      <c r="G10" s="178"/>
      <c r="H10" s="178"/>
      <c r="I10" s="178"/>
      <c r="J10" s="178"/>
      <c r="K10" s="178"/>
      <c r="L10" s="178"/>
      <c r="M10" s="178"/>
      <c r="N10" s="178"/>
      <c r="O10" s="178"/>
      <c r="P10" s="178"/>
      <c r="Q10" s="178"/>
      <c r="R10" s="178"/>
      <c r="S10" s="178">
        <v>87</v>
      </c>
      <c r="T10" s="178"/>
      <c r="U10" s="178"/>
      <c r="V10" s="178"/>
      <c r="W10" s="178"/>
      <c r="X10" s="178"/>
      <c r="Y10" s="178"/>
      <c r="Z10" s="178"/>
      <c r="AA10" s="178"/>
      <c r="AB10" s="178"/>
      <c r="AC10" s="178"/>
      <c r="AD10" s="178"/>
      <c r="AE10" s="178"/>
      <c r="AF10" s="178"/>
      <c r="AG10" s="178"/>
      <c r="AH10" s="178"/>
      <c r="AI10" s="178"/>
      <c r="AJ10" s="178"/>
      <c r="AK10" s="178"/>
      <c r="AL10" s="178"/>
      <c r="AM10" s="178"/>
      <c r="AN10" s="178"/>
      <c r="AO10" s="178"/>
      <c r="AP10" s="178"/>
      <c r="AQ10" s="178"/>
      <c r="AS10" s="306">
        <v>54</v>
      </c>
      <c r="AT10" s="173" t="s">
        <v>258</v>
      </c>
      <c r="AU10" s="304">
        <v>3.6513477999402929E-3</v>
      </c>
      <c r="AV10" s="304">
        <v>3.1383111787486491E-3</v>
      </c>
      <c r="AW10" s="304">
        <v>2.9268601744571305E-3</v>
      </c>
      <c r="AX10" s="304">
        <v>2.7916603206415377E-3</v>
      </c>
      <c r="AY10" s="304">
        <v>2.7279009872292342E-3</v>
      </c>
      <c r="AZ10" s="304">
        <v>2.4221973586378968E-3</v>
      </c>
      <c r="BA10" s="304">
        <v>2.1230771841914639E-3</v>
      </c>
      <c r="BB10" s="304">
        <v>2.2884523483326529E-3</v>
      </c>
      <c r="BC10" s="304">
        <v>1.9703554204966557E-3</v>
      </c>
      <c r="BD10" s="304">
        <v>2.0171655562275241E-3</v>
      </c>
      <c r="BE10" s="304">
        <v>1.85969774534266E-3</v>
      </c>
      <c r="BF10" s="304">
        <v>1.5028653259786208E-3</v>
      </c>
      <c r="BG10" s="304">
        <v>1.2823352498810363E-3</v>
      </c>
      <c r="BH10" s="304">
        <v>1.2205793882640338E-3</v>
      </c>
      <c r="BI10" s="304">
        <v>1.1057861290222051E-3</v>
      </c>
      <c r="BJ10" s="304">
        <v>9.9566655550796567E-4</v>
      </c>
      <c r="BK10" s="304">
        <v>9.3768961126552584E-4</v>
      </c>
      <c r="BL10" s="304">
        <v>9.2512316669040955E-4</v>
      </c>
      <c r="BM10" s="304">
        <v>9.2025703938736626E-4</v>
      </c>
      <c r="BN10" s="310">
        <v>9.1442960332158553E-4</v>
      </c>
      <c r="BO10" s="304">
        <v>9.1630890995717126E-4</v>
      </c>
      <c r="BP10" s="304">
        <v>9.2407656041460016E-4</v>
      </c>
      <c r="BQ10" s="304">
        <v>9.4199199869537259E-4</v>
      </c>
      <c r="BR10" s="304">
        <v>9.6175211796832322E-4</v>
      </c>
      <c r="BS10" s="304">
        <v>9.8448522208771042E-4</v>
      </c>
      <c r="BT10" s="304">
        <v>1.0167334041188212E-3</v>
      </c>
      <c r="BU10" s="304">
        <v>1.0478984861996474E-3</v>
      </c>
      <c r="BV10" s="304">
        <v>1.0842915410926893E-3</v>
      </c>
      <c r="BW10" s="304">
        <v>1.1317974275305293E-3</v>
      </c>
      <c r="BX10" s="304">
        <v>1.1786066275882485E-3</v>
      </c>
      <c r="BY10" s="304">
        <v>1.238403313099147E-3</v>
      </c>
      <c r="BZ10" s="304">
        <v>1.2837666565879628E-3</v>
      </c>
      <c r="CA10" s="304">
        <v>1.3389880339048524E-3</v>
      </c>
      <c r="CB10" s="304">
        <v>1.3893133665968309E-3</v>
      </c>
      <c r="CC10" s="304">
        <v>1.44069549311488E-3</v>
      </c>
      <c r="CD10" s="304">
        <v>1.4912211752706455E-3</v>
      </c>
      <c r="CE10" s="304">
        <v>1.532782889061004E-3</v>
      </c>
      <c r="CF10" s="304">
        <v>1.5727848962073191E-3</v>
      </c>
      <c r="CG10" s="304">
        <v>1.6120472222434881E-3</v>
      </c>
      <c r="CH10" s="304">
        <v>1.6508893693920465E-3</v>
      </c>
      <c r="CI10" s="304">
        <v>1.6846171528399308E-3</v>
      </c>
      <c r="CJ10" s="304">
        <v>1.7310657077560518E-3</v>
      </c>
      <c r="CK10" s="304">
        <v>1.7561982160816058E-3</v>
      </c>
      <c r="CL10" s="304">
        <v>1.7870172284800217E-3</v>
      </c>
      <c r="CM10" s="304">
        <v>1.832094123011427E-3</v>
      </c>
      <c r="CN10" s="304">
        <v>1.863954704067724E-3</v>
      </c>
      <c r="CO10" s="304">
        <v>1.8922584475919305E-3</v>
      </c>
      <c r="CP10" s="304">
        <v>1.927987076531307E-3</v>
      </c>
      <c r="CQ10" s="304">
        <v>1.9707516725091501E-3</v>
      </c>
      <c r="CR10" s="304">
        <v>2.0190993830335497E-3</v>
      </c>
      <c r="CS10" s="304">
        <v>2.071065880227714E-3</v>
      </c>
      <c r="CT10" s="304">
        <v>2.1281267138967964E-3</v>
      </c>
    </row>
    <row r="11" spans="1:98" x14ac:dyDescent="0.35">
      <c r="A11" s="187" t="s">
        <v>1571</v>
      </c>
      <c r="B11" s="187" t="s">
        <v>436</v>
      </c>
      <c r="C11" s="187"/>
      <c r="D11" s="187"/>
      <c r="E11" s="273">
        <f t="shared" si="1"/>
        <v>0.12081251265653382</v>
      </c>
      <c r="F11" s="178"/>
      <c r="G11" s="178"/>
      <c r="H11" s="178"/>
      <c r="I11" s="178"/>
      <c r="J11" s="178"/>
      <c r="K11" s="178"/>
      <c r="L11" s="178"/>
      <c r="M11" s="178"/>
      <c r="N11" s="178"/>
      <c r="O11" s="178"/>
      <c r="P11" s="178"/>
      <c r="Q11" s="178"/>
      <c r="R11" s="178"/>
      <c r="S11" s="178">
        <v>100</v>
      </c>
      <c r="T11" s="178"/>
      <c r="U11" s="178"/>
      <c r="V11" s="178"/>
      <c r="W11" s="178"/>
      <c r="X11" s="178"/>
      <c r="Y11" s="178"/>
      <c r="Z11" s="178"/>
      <c r="AA11" s="178"/>
      <c r="AB11" s="178"/>
      <c r="AC11" s="178"/>
      <c r="AD11" s="178"/>
      <c r="AE11" s="178"/>
      <c r="AF11" s="178"/>
      <c r="AG11" s="178"/>
      <c r="AH11" s="178"/>
      <c r="AI11" s="178"/>
      <c r="AJ11" s="178"/>
      <c r="AK11" s="178"/>
      <c r="AL11" s="178"/>
      <c r="AM11" s="178"/>
      <c r="AN11" s="178"/>
      <c r="AO11" s="178"/>
      <c r="AP11" s="178"/>
      <c r="AQ11" s="178"/>
      <c r="AS11" s="306">
        <v>53</v>
      </c>
      <c r="AT11" s="173" t="s">
        <v>269</v>
      </c>
      <c r="AU11" s="304">
        <v>1.5363276295743658E-3</v>
      </c>
      <c r="AV11" s="304">
        <v>1.5374485095110059E-3</v>
      </c>
      <c r="AW11" s="304">
        <v>1.572593572421437E-3</v>
      </c>
      <c r="AX11" s="304">
        <v>1.6524109153502815E-3</v>
      </c>
      <c r="AY11" s="304">
        <v>1.7512108294727017E-3</v>
      </c>
      <c r="AZ11" s="304">
        <v>1.6886638431048843E-3</v>
      </c>
      <c r="BA11" s="304">
        <v>1.6475736297924802E-3</v>
      </c>
      <c r="BB11" s="304">
        <v>1.97068186088695E-3</v>
      </c>
      <c r="BC11" s="304">
        <v>1.8473855744735237E-3</v>
      </c>
      <c r="BD11" s="304">
        <v>2.0656260768201402E-3</v>
      </c>
      <c r="BE11" s="304">
        <v>1.9944174334040358E-3</v>
      </c>
      <c r="BF11" s="304">
        <v>1.7008232312617742E-3</v>
      </c>
      <c r="BG11" s="304">
        <v>1.6076656400074811E-3</v>
      </c>
      <c r="BH11" s="304">
        <v>1.6395454297744613E-3</v>
      </c>
      <c r="BI11" s="304">
        <v>1.6226506492922667E-3</v>
      </c>
      <c r="BJ11" s="304">
        <v>1.6669933729582414E-3</v>
      </c>
      <c r="BK11" s="304">
        <v>1.640423348981186E-3</v>
      </c>
      <c r="BL11" s="304">
        <v>1.6723247436497991E-3</v>
      </c>
      <c r="BM11" s="304">
        <v>1.6837715141195596E-3</v>
      </c>
      <c r="BN11" s="310">
        <v>1.7016707935337493E-3</v>
      </c>
      <c r="BO11" s="304">
        <v>1.7288790155882497E-3</v>
      </c>
      <c r="BP11" s="304">
        <v>1.7569915236813865E-3</v>
      </c>
      <c r="BQ11" s="304">
        <v>1.7948871754989797E-3</v>
      </c>
      <c r="BR11" s="304">
        <v>1.8321198849981194E-3</v>
      </c>
      <c r="BS11" s="304">
        <v>1.8776539544483634E-3</v>
      </c>
      <c r="BT11" s="304">
        <v>1.9279705980940268E-3</v>
      </c>
      <c r="BU11" s="304">
        <v>1.9779543840283747E-3</v>
      </c>
      <c r="BV11" s="304">
        <v>2.0220861842788593E-3</v>
      </c>
      <c r="BW11" s="304">
        <v>2.0619746625224859E-3</v>
      </c>
      <c r="BX11" s="304">
        <v>2.1106564296268461E-3</v>
      </c>
      <c r="BY11" s="304">
        <v>2.1626352912964809E-3</v>
      </c>
      <c r="BZ11" s="304">
        <v>2.2119525715996965E-3</v>
      </c>
      <c r="CA11" s="304">
        <v>2.2748394496792308E-3</v>
      </c>
      <c r="CB11" s="304">
        <v>2.3347637232337915E-3</v>
      </c>
      <c r="CC11" s="304">
        <v>2.4002656272383246E-3</v>
      </c>
      <c r="CD11" s="304">
        <v>2.4697490459032888E-3</v>
      </c>
      <c r="CE11" s="304">
        <v>2.540897333716409E-3</v>
      </c>
      <c r="CF11" s="304">
        <v>2.6106698082938814E-3</v>
      </c>
      <c r="CG11" s="304">
        <v>2.6786269253138151E-3</v>
      </c>
      <c r="CH11" s="304">
        <v>2.7503317092934187E-3</v>
      </c>
      <c r="CI11" s="304">
        <v>2.8165332779880362E-3</v>
      </c>
      <c r="CJ11" s="304">
        <v>2.893761267939758E-3</v>
      </c>
      <c r="CK11" s="304">
        <v>2.9591050636010125E-3</v>
      </c>
      <c r="CL11" s="304">
        <v>3.0264916312945449E-3</v>
      </c>
      <c r="CM11" s="304">
        <v>3.0919426251306181E-3</v>
      </c>
      <c r="CN11" s="304">
        <v>3.1572949724271455E-3</v>
      </c>
      <c r="CO11" s="304">
        <v>3.227246297255812E-3</v>
      </c>
      <c r="CP11" s="304">
        <v>3.2995691044143335E-3</v>
      </c>
      <c r="CQ11" s="304">
        <v>3.3736557177380501E-3</v>
      </c>
      <c r="CR11" s="304">
        <v>3.4523332563155254E-3</v>
      </c>
      <c r="CS11" s="304">
        <v>3.5340556025682101E-3</v>
      </c>
      <c r="CT11" s="304">
        <v>3.6190043914917812E-3</v>
      </c>
    </row>
    <row r="12" spans="1:98" x14ac:dyDescent="0.35">
      <c r="A12" s="187" t="s">
        <v>1572</v>
      </c>
      <c r="B12" s="187" t="s">
        <v>435</v>
      </c>
      <c r="C12" s="187"/>
      <c r="D12" s="187"/>
      <c r="E12" s="273">
        <f t="shared" si="1"/>
        <v>0.11070401751369743</v>
      </c>
      <c r="F12" s="178"/>
      <c r="G12" s="178"/>
      <c r="H12" s="178"/>
      <c r="I12" s="178"/>
      <c r="J12" s="178"/>
      <c r="K12" s="178"/>
      <c r="L12" s="178"/>
      <c r="M12" s="178"/>
      <c r="N12" s="178"/>
      <c r="O12" s="178"/>
      <c r="P12" s="178"/>
      <c r="Q12" s="178"/>
      <c r="R12" s="178"/>
      <c r="S12" s="178">
        <v>110</v>
      </c>
      <c r="T12" s="178"/>
      <c r="U12" s="178"/>
      <c r="V12" s="178"/>
      <c r="W12" s="178"/>
      <c r="X12" s="178"/>
      <c r="Y12" s="178"/>
      <c r="Z12" s="178"/>
      <c r="AA12" s="178"/>
      <c r="AB12" s="178"/>
      <c r="AC12" s="178"/>
      <c r="AD12" s="178"/>
      <c r="AE12" s="178"/>
      <c r="AF12" s="178"/>
      <c r="AG12" s="178"/>
      <c r="AH12" s="178"/>
      <c r="AI12" s="178"/>
      <c r="AJ12" s="178"/>
      <c r="AK12" s="178"/>
      <c r="AL12" s="178"/>
      <c r="AM12" s="178"/>
      <c r="AN12" s="178"/>
      <c r="AO12" s="178"/>
      <c r="AP12" s="178"/>
      <c r="AQ12" s="178"/>
      <c r="AS12" s="306">
        <v>52</v>
      </c>
      <c r="AT12" s="173" t="s">
        <v>268</v>
      </c>
      <c r="AU12" s="304">
        <v>2.2617547243926162E-2</v>
      </c>
      <c r="AV12" s="304">
        <v>2.2404218346405338E-2</v>
      </c>
      <c r="AW12" s="304">
        <v>2.2872827416207494E-2</v>
      </c>
      <c r="AX12" s="304">
        <v>2.3966376258020328E-2</v>
      </c>
      <c r="AY12" s="304">
        <v>2.5384092162257711E-2</v>
      </c>
      <c r="AZ12" s="304">
        <v>2.4465121035075178E-2</v>
      </c>
      <c r="BA12" s="304">
        <v>2.3826071523506569E-2</v>
      </c>
      <c r="BB12" s="304">
        <v>2.8449892921846485E-2</v>
      </c>
      <c r="BC12" s="304">
        <v>2.670328941119169E-2</v>
      </c>
      <c r="BD12" s="304">
        <v>2.9917772639981972E-2</v>
      </c>
      <c r="BE12" s="304">
        <v>2.913600605203084E-2</v>
      </c>
      <c r="BF12" s="304">
        <v>2.5092466141863987E-2</v>
      </c>
      <c r="BG12" s="304">
        <v>2.3835002649966242E-2</v>
      </c>
      <c r="BH12" s="304">
        <v>2.4513746970497682E-2</v>
      </c>
      <c r="BI12" s="304">
        <v>2.4432714465388188E-2</v>
      </c>
      <c r="BJ12" s="304">
        <v>2.5117540836640098E-2</v>
      </c>
      <c r="BK12" s="304">
        <v>2.4653377159807109E-2</v>
      </c>
      <c r="BL12" s="304">
        <v>2.5072457053312781E-2</v>
      </c>
      <c r="BM12" s="304">
        <v>2.5187657318080866E-2</v>
      </c>
      <c r="BN12" s="310">
        <v>2.5329184044133365E-2</v>
      </c>
      <c r="BO12" s="304">
        <v>2.5607976165087597E-2</v>
      </c>
      <c r="BP12" s="304">
        <v>2.5931927070849251E-2</v>
      </c>
      <c r="BQ12" s="304">
        <v>2.6409152676494969E-2</v>
      </c>
      <c r="BR12" s="304">
        <v>2.6857754067956728E-2</v>
      </c>
      <c r="BS12" s="304">
        <v>2.7422309467340665E-2</v>
      </c>
      <c r="BT12" s="304">
        <v>2.807389471313115E-2</v>
      </c>
      <c r="BU12" s="304">
        <v>2.8749544212258001E-2</v>
      </c>
      <c r="BV12" s="304">
        <v>2.9375052540095925E-2</v>
      </c>
      <c r="BW12" s="304">
        <v>2.9997324393203885E-2</v>
      </c>
      <c r="BX12" s="304">
        <v>3.0756269794510894E-2</v>
      </c>
      <c r="BY12" s="304">
        <v>3.1612488456392973E-2</v>
      </c>
      <c r="BZ12" s="304">
        <v>3.2442364239260696E-2</v>
      </c>
      <c r="CA12" s="304">
        <v>3.3479081569163724E-2</v>
      </c>
      <c r="CB12" s="304">
        <v>3.4417570193762757E-2</v>
      </c>
      <c r="CC12" s="304">
        <v>3.5422282514569331E-2</v>
      </c>
      <c r="CD12" s="304">
        <v>3.6462706531760779E-2</v>
      </c>
      <c r="CE12" s="304">
        <v>3.7539883354787376E-2</v>
      </c>
      <c r="CF12" s="304">
        <v>3.860089895353324E-2</v>
      </c>
      <c r="CG12" s="304">
        <v>3.9616656388047296E-2</v>
      </c>
      <c r="CH12" s="304">
        <v>4.0671846206413516E-2</v>
      </c>
      <c r="CI12" s="304">
        <v>4.1575722577971042E-2</v>
      </c>
      <c r="CJ12" s="304">
        <v>4.264320557482322E-2</v>
      </c>
      <c r="CK12" s="304">
        <v>4.352507246735552E-2</v>
      </c>
      <c r="CL12" s="304">
        <v>4.4477813632470102E-2</v>
      </c>
      <c r="CM12" s="304">
        <v>4.5411584235484193E-2</v>
      </c>
      <c r="CN12" s="304">
        <v>4.6363580184769493E-2</v>
      </c>
      <c r="CO12" s="304">
        <v>4.7377111689716346E-2</v>
      </c>
      <c r="CP12" s="304">
        <v>4.8444845791155045E-2</v>
      </c>
      <c r="CQ12" s="304">
        <v>4.9565507845361935E-2</v>
      </c>
      <c r="CR12" s="304">
        <v>5.0730840959002772E-2</v>
      </c>
      <c r="CS12" s="304">
        <v>5.1953700280073019E-2</v>
      </c>
      <c r="CT12" s="304">
        <v>5.323171579538237E-2</v>
      </c>
    </row>
    <row r="13" spans="1:98" x14ac:dyDescent="0.35">
      <c r="A13" s="298" t="s">
        <v>1573</v>
      </c>
      <c r="B13" s="298" t="s">
        <v>1477</v>
      </c>
      <c r="C13" s="298"/>
      <c r="D13" s="298"/>
      <c r="E13" s="358">
        <f t="shared" ref="E13:E18" si="2">SUMIFS($E$20:$E$403,$R$20:$R$403,62,$S$20:$S$403,S13)</f>
        <v>7313.34</v>
      </c>
      <c r="F13" s="300"/>
      <c r="G13" s="300"/>
      <c r="H13" s="300"/>
      <c r="I13" s="300"/>
      <c r="J13" s="300"/>
      <c r="K13" s="300"/>
      <c r="L13" s="300"/>
      <c r="M13" s="300"/>
      <c r="N13" s="300"/>
      <c r="O13" s="300"/>
      <c r="P13" s="300"/>
      <c r="Q13" s="300"/>
      <c r="R13" s="300"/>
      <c r="S13" s="300">
        <v>90</v>
      </c>
      <c r="T13" s="300"/>
      <c r="U13" s="300"/>
      <c r="V13" s="300"/>
      <c r="W13" s="300"/>
      <c r="X13" s="300"/>
      <c r="Y13" s="300"/>
      <c r="Z13" s="300"/>
      <c r="AA13" s="300"/>
      <c r="AB13" s="300"/>
      <c r="AC13" s="300"/>
      <c r="AD13" s="300"/>
      <c r="AE13" s="300"/>
      <c r="AF13" s="300"/>
      <c r="AG13" s="300"/>
      <c r="AH13" s="300"/>
      <c r="AI13" s="300"/>
      <c r="AJ13" s="300"/>
      <c r="AK13" s="300"/>
      <c r="AL13" s="300"/>
      <c r="AM13" s="300"/>
      <c r="AN13" s="300"/>
      <c r="AO13" s="300"/>
      <c r="AP13" s="300"/>
      <c r="AQ13" s="300"/>
      <c r="AS13" s="306">
        <v>51</v>
      </c>
      <c r="AT13" s="173" t="s">
        <v>255</v>
      </c>
      <c r="AU13" s="304">
        <v>1.9589099061805338E-3</v>
      </c>
      <c r="AV13" s="304">
        <v>1.6943183389113324E-3</v>
      </c>
      <c r="AW13" s="304">
        <v>1.5288685393331542E-3</v>
      </c>
      <c r="AX13" s="304">
        <v>1.4440191659765632E-3</v>
      </c>
      <c r="AY13" s="304">
        <v>1.3855574196514914E-3</v>
      </c>
      <c r="AZ13" s="304">
        <v>1.191934501078767E-3</v>
      </c>
      <c r="BA13" s="304">
        <v>1.0150874308809132E-3</v>
      </c>
      <c r="BB13" s="304">
        <v>1.06538168286586E-3</v>
      </c>
      <c r="BC13" s="304">
        <v>8.9087924199682516E-4</v>
      </c>
      <c r="BD13" s="304">
        <v>8.6216377794296774E-4</v>
      </c>
      <c r="BE13" s="304">
        <v>7.5729158693162168E-4</v>
      </c>
      <c r="BF13" s="304">
        <v>5.7980163150098542E-4</v>
      </c>
      <c r="BG13" s="304">
        <v>4.7451556313621507E-4</v>
      </c>
      <c r="BH13" s="304">
        <v>4.1713888878547203E-4</v>
      </c>
      <c r="BI13" s="304">
        <v>3.540311931565412E-4</v>
      </c>
      <c r="BJ13" s="304">
        <v>2.9631513531183559E-4</v>
      </c>
      <c r="BK13" s="304">
        <v>2.741821763704703E-4</v>
      </c>
      <c r="BL13" s="304">
        <v>2.603462069627628E-4</v>
      </c>
      <c r="BM13" s="304">
        <v>2.4929840418503338E-4</v>
      </c>
      <c r="BN13" s="310">
        <v>2.4888030623325028E-4</v>
      </c>
      <c r="BO13" s="304">
        <v>2.509339235625389E-4</v>
      </c>
      <c r="BP13" s="304">
        <v>2.5629553106839924E-4</v>
      </c>
      <c r="BQ13" s="304">
        <v>2.649102381175562E-4</v>
      </c>
      <c r="BR13" s="304">
        <v>2.7289322481144422E-4</v>
      </c>
      <c r="BS13" s="304">
        <v>2.824001200262881E-4</v>
      </c>
      <c r="BT13" s="304">
        <v>2.9366781551595046E-4</v>
      </c>
      <c r="BU13" s="304">
        <v>3.0643240154465694E-4</v>
      </c>
      <c r="BV13" s="304">
        <v>3.1937954788160934E-4</v>
      </c>
      <c r="BW13" s="304">
        <v>3.3067239774883615E-4</v>
      </c>
      <c r="BX13" s="304">
        <v>3.4652038617622512E-4</v>
      </c>
      <c r="BY13" s="304">
        <v>3.6422464388140529E-4</v>
      </c>
      <c r="BZ13" s="304">
        <v>3.8330425395972039E-4</v>
      </c>
      <c r="CA13" s="304">
        <v>4.0253931417307004E-4</v>
      </c>
      <c r="CB13" s="304">
        <v>4.2002752329469963E-4</v>
      </c>
      <c r="CC13" s="304">
        <v>4.378852242559697E-4</v>
      </c>
      <c r="CD13" s="304">
        <v>4.5315078981475292E-4</v>
      </c>
      <c r="CE13" s="304">
        <v>4.6827174414078418E-4</v>
      </c>
      <c r="CF13" s="304">
        <v>4.8317220123121916E-4</v>
      </c>
      <c r="CG13" s="304">
        <v>5.0062382484749722E-4</v>
      </c>
      <c r="CH13" s="304">
        <v>5.0980304643891074E-4</v>
      </c>
      <c r="CI13" s="304">
        <v>5.2093603621226664E-4</v>
      </c>
      <c r="CJ13" s="304">
        <v>5.3253471487780374E-4</v>
      </c>
      <c r="CK13" s="304">
        <v>5.3983351331478551E-4</v>
      </c>
      <c r="CL13" s="304">
        <v>5.4859509232245505E-4</v>
      </c>
      <c r="CM13" s="304">
        <v>5.5927524624971845E-4</v>
      </c>
      <c r="CN13" s="304">
        <v>5.6756898935872511E-4</v>
      </c>
      <c r="CO13" s="304">
        <v>5.7660165971832483E-4</v>
      </c>
      <c r="CP13" s="304">
        <v>5.8579391216368425E-4</v>
      </c>
      <c r="CQ13" s="304">
        <v>5.9567522298590539E-4</v>
      </c>
      <c r="CR13" s="304">
        <v>6.1088949385129535E-4</v>
      </c>
      <c r="CS13" s="304">
        <v>6.2700875233714243E-4</v>
      </c>
      <c r="CT13" s="304">
        <v>6.4393863032371438E-4</v>
      </c>
    </row>
    <row r="14" spans="1:98" x14ac:dyDescent="0.35">
      <c r="A14" s="298" t="s">
        <v>1574</v>
      </c>
      <c r="B14" s="298" t="s">
        <v>22</v>
      </c>
      <c r="C14" s="298"/>
      <c r="D14" s="298"/>
      <c r="E14" s="299">
        <f t="shared" si="2"/>
        <v>18.769604000000001</v>
      </c>
      <c r="F14" s="300"/>
      <c r="G14" s="300"/>
      <c r="H14" s="300"/>
      <c r="I14" s="300"/>
      <c r="J14" s="300"/>
      <c r="K14" s="300"/>
      <c r="L14" s="300"/>
      <c r="M14" s="300"/>
      <c r="N14" s="300"/>
      <c r="O14" s="300"/>
      <c r="P14" s="300"/>
      <c r="Q14" s="300"/>
      <c r="R14" s="300"/>
      <c r="S14" s="300">
        <v>2</v>
      </c>
      <c r="T14" s="300"/>
      <c r="U14" s="300"/>
      <c r="V14" s="300"/>
      <c r="W14" s="300"/>
      <c r="X14" s="300"/>
      <c r="Y14" s="300"/>
      <c r="Z14" s="300"/>
      <c r="AA14" s="300"/>
      <c r="AB14" s="300"/>
      <c r="AC14" s="300"/>
      <c r="AD14" s="300"/>
      <c r="AE14" s="300"/>
      <c r="AF14" s="300"/>
      <c r="AG14" s="300"/>
      <c r="AH14" s="300"/>
      <c r="AI14" s="300"/>
      <c r="AJ14" s="300"/>
      <c r="AK14" s="300"/>
      <c r="AL14" s="300"/>
      <c r="AM14" s="300"/>
      <c r="AN14" s="300"/>
      <c r="AO14" s="300"/>
      <c r="AP14" s="300"/>
      <c r="AQ14" s="300"/>
      <c r="AS14" s="306">
        <v>51</v>
      </c>
      <c r="AT14" s="173" t="s">
        <v>255</v>
      </c>
      <c r="AU14" s="304">
        <v>1.9589099061805338E-3</v>
      </c>
      <c r="AV14" s="304">
        <v>1.6943183389113324E-3</v>
      </c>
      <c r="AW14" s="304">
        <v>1.5288685393331542E-3</v>
      </c>
      <c r="AX14" s="304">
        <v>1.4440191659765632E-3</v>
      </c>
      <c r="AY14" s="304">
        <v>1.3855574196514914E-3</v>
      </c>
      <c r="AZ14" s="304">
        <v>1.191934501078767E-3</v>
      </c>
      <c r="BA14" s="304">
        <v>1.0150874308809132E-3</v>
      </c>
      <c r="BB14" s="304">
        <v>1.06538168286586E-3</v>
      </c>
      <c r="BC14" s="304">
        <v>8.9087924199682516E-4</v>
      </c>
      <c r="BD14" s="304">
        <v>8.6216377794296774E-4</v>
      </c>
      <c r="BE14" s="304">
        <v>7.5729158693162168E-4</v>
      </c>
      <c r="BF14" s="304">
        <v>5.7980163150098542E-4</v>
      </c>
      <c r="BG14" s="304">
        <v>4.7451556313621507E-4</v>
      </c>
      <c r="BH14" s="304">
        <v>4.1713888878547203E-4</v>
      </c>
      <c r="BI14" s="304">
        <v>3.540311931565412E-4</v>
      </c>
      <c r="BJ14" s="304">
        <v>2.9631513531183559E-4</v>
      </c>
      <c r="BK14" s="304">
        <v>2.741821763704703E-4</v>
      </c>
      <c r="BL14" s="304">
        <v>2.603462069627628E-4</v>
      </c>
      <c r="BM14" s="304">
        <v>2.4929840418503338E-4</v>
      </c>
      <c r="BN14" s="310">
        <v>2.4888030623325028E-4</v>
      </c>
      <c r="BO14" s="304">
        <v>2.509339235625389E-4</v>
      </c>
      <c r="BP14" s="304">
        <v>2.5629553106839924E-4</v>
      </c>
      <c r="BQ14" s="304">
        <v>2.649102381175562E-4</v>
      </c>
      <c r="BR14" s="304">
        <v>2.7289322481144422E-4</v>
      </c>
      <c r="BS14" s="304">
        <v>2.824001200262881E-4</v>
      </c>
      <c r="BT14" s="304">
        <v>2.9366781551595046E-4</v>
      </c>
      <c r="BU14" s="304">
        <v>3.0643240154465694E-4</v>
      </c>
      <c r="BV14" s="304">
        <v>3.1937954788160934E-4</v>
      </c>
      <c r="BW14" s="304">
        <v>3.3067239774883615E-4</v>
      </c>
      <c r="BX14" s="304">
        <v>3.4652038617622512E-4</v>
      </c>
      <c r="BY14" s="304">
        <v>3.6422464388140529E-4</v>
      </c>
      <c r="BZ14" s="304">
        <v>3.8330425395972039E-4</v>
      </c>
      <c r="CA14" s="304">
        <v>4.0253931417307004E-4</v>
      </c>
      <c r="CB14" s="304">
        <v>4.2002752329469963E-4</v>
      </c>
      <c r="CC14" s="304">
        <v>4.378852242559697E-4</v>
      </c>
      <c r="CD14" s="304">
        <v>4.5315078981475292E-4</v>
      </c>
      <c r="CE14" s="304">
        <v>4.6827174414078418E-4</v>
      </c>
      <c r="CF14" s="304">
        <v>4.8317220123121916E-4</v>
      </c>
      <c r="CG14" s="304">
        <v>5.0062382484749722E-4</v>
      </c>
      <c r="CH14" s="304">
        <v>5.0980304643891074E-4</v>
      </c>
      <c r="CI14" s="304">
        <v>5.2093603621226664E-4</v>
      </c>
      <c r="CJ14" s="304">
        <v>5.3253471487780374E-4</v>
      </c>
      <c r="CK14" s="304">
        <v>5.3983351331478551E-4</v>
      </c>
      <c r="CL14" s="304">
        <v>5.4859509232245505E-4</v>
      </c>
      <c r="CM14" s="304">
        <v>5.5927524624971845E-4</v>
      </c>
      <c r="CN14" s="304">
        <v>5.6756898935872511E-4</v>
      </c>
      <c r="CO14" s="304">
        <v>5.7660165971832483E-4</v>
      </c>
      <c r="CP14" s="304">
        <v>5.8579391216368425E-4</v>
      </c>
      <c r="CQ14" s="304">
        <v>5.9567522298590539E-4</v>
      </c>
      <c r="CR14" s="304">
        <v>6.1088949385129535E-4</v>
      </c>
      <c r="CS14" s="304">
        <v>6.2700875233714243E-4</v>
      </c>
      <c r="CT14" s="304">
        <v>6.4393863032371438E-4</v>
      </c>
    </row>
    <row r="15" spans="1:98" x14ac:dyDescent="0.35">
      <c r="A15" s="298" t="s">
        <v>1575</v>
      </c>
      <c r="B15" s="298" t="s">
        <v>203</v>
      </c>
      <c r="C15" s="298"/>
      <c r="D15" s="298"/>
      <c r="E15" s="299">
        <f t="shared" si="2"/>
        <v>60.763784000000001</v>
      </c>
      <c r="F15" s="300"/>
      <c r="G15" s="300"/>
      <c r="H15" s="300"/>
      <c r="I15" s="300"/>
      <c r="J15" s="300"/>
      <c r="K15" s="300"/>
      <c r="L15" s="300"/>
      <c r="M15" s="300"/>
      <c r="N15" s="300"/>
      <c r="O15" s="300"/>
      <c r="P15" s="300"/>
      <c r="Q15" s="300"/>
      <c r="R15" s="300"/>
      <c r="S15" s="300">
        <v>3</v>
      </c>
      <c r="T15" s="300"/>
      <c r="U15" s="300"/>
      <c r="V15" s="300"/>
      <c r="W15" s="300"/>
      <c r="X15" s="300"/>
      <c r="Y15" s="300"/>
      <c r="Z15" s="300"/>
      <c r="AA15" s="300"/>
      <c r="AB15" s="300"/>
      <c r="AC15" s="300"/>
      <c r="AD15" s="300"/>
      <c r="AE15" s="300"/>
      <c r="AF15" s="300"/>
      <c r="AG15" s="300"/>
      <c r="AH15" s="300"/>
      <c r="AI15" s="300"/>
      <c r="AJ15" s="300"/>
      <c r="AK15" s="300"/>
      <c r="AL15" s="300"/>
      <c r="AM15" s="300"/>
      <c r="AN15" s="300"/>
      <c r="AO15" s="300"/>
      <c r="AP15" s="300"/>
      <c r="AQ15" s="300"/>
      <c r="AS15" s="306">
        <v>43</v>
      </c>
      <c r="AT15" s="173" t="s">
        <v>254</v>
      </c>
      <c r="AU15" s="303">
        <v>1.5679001697409376E-3</v>
      </c>
      <c r="AV15" s="303">
        <v>1.5101475288752555E-3</v>
      </c>
      <c r="AW15" s="303">
        <v>1.1027323307573067E-3</v>
      </c>
      <c r="AX15" s="303">
        <v>1.1212970094314067E-3</v>
      </c>
      <c r="AY15" s="303">
        <v>1.144824296919607E-3</v>
      </c>
      <c r="AZ15" s="303">
        <v>1.088876078838306E-3</v>
      </c>
      <c r="BA15" s="303">
        <v>1.0051607758628867E-3</v>
      </c>
      <c r="BB15" s="303">
        <v>1.0447144504898286E-3</v>
      </c>
      <c r="BC15" s="303">
        <v>1.1024977710840144E-3</v>
      </c>
      <c r="BD15" s="303">
        <v>1.1354688043292778E-3</v>
      </c>
      <c r="BE15" s="303">
        <v>1.0050345872845653E-3</v>
      </c>
      <c r="BF15" s="303">
        <v>9.6906857319361791E-4</v>
      </c>
      <c r="BG15" s="303">
        <v>1.0348988035084545E-3</v>
      </c>
      <c r="BH15" s="303">
        <v>1.1187575460122204E-3</v>
      </c>
      <c r="BI15" s="303">
        <v>1.153434601527426E-3</v>
      </c>
      <c r="BJ15" s="303">
        <v>1.2958383944936954E-3</v>
      </c>
      <c r="BK15" s="303">
        <v>1.2447580512749471E-3</v>
      </c>
      <c r="BL15" s="303">
        <v>1.0979495654656929E-3</v>
      </c>
      <c r="BM15" s="303">
        <v>1.1170852347135529E-3</v>
      </c>
      <c r="BN15" s="309">
        <v>1.1284231709311901E-3</v>
      </c>
      <c r="BO15" s="303">
        <v>1.1438769095632809E-3</v>
      </c>
      <c r="BP15" s="303">
        <v>1.1502621397231443E-3</v>
      </c>
      <c r="BQ15" s="303">
        <v>1.1548684339379057E-3</v>
      </c>
      <c r="BR15" s="303">
        <v>1.1624412860682819E-3</v>
      </c>
      <c r="BS15" s="303">
        <v>1.1715298962693391E-3</v>
      </c>
      <c r="BT15" s="303">
        <v>1.180657293407876E-3</v>
      </c>
      <c r="BU15" s="303">
        <v>1.1916276711130343E-3</v>
      </c>
      <c r="BV15" s="303">
        <v>1.1988097056608951E-3</v>
      </c>
      <c r="BW15" s="303">
        <v>1.2030328931796476E-3</v>
      </c>
      <c r="BX15" s="303">
        <v>1.2088295564022828E-3</v>
      </c>
      <c r="BY15" s="303">
        <v>1.213968878296743E-3</v>
      </c>
      <c r="BZ15" s="303">
        <v>1.2194193935541923E-3</v>
      </c>
      <c r="CA15" s="303">
        <v>1.228449877329703E-3</v>
      </c>
      <c r="CB15" s="303">
        <v>1.2366687431539414E-3</v>
      </c>
      <c r="CC15" s="303">
        <v>1.243945684495717E-3</v>
      </c>
      <c r="CD15" s="303">
        <v>1.2548938983122698E-3</v>
      </c>
      <c r="CE15" s="303">
        <v>1.2669510391858474E-3</v>
      </c>
      <c r="CF15" s="303">
        <v>1.2751089143529686E-3</v>
      </c>
      <c r="CG15" s="303">
        <v>1.2845724441269152E-3</v>
      </c>
      <c r="CH15" s="303">
        <v>1.2942325256329217E-3</v>
      </c>
      <c r="CI15" s="303">
        <v>1.302143715357168E-3</v>
      </c>
      <c r="CJ15" s="303">
        <v>1.3081667751358157E-3</v>
      </c>
      <c r="CK15" s="303">
        <v>1.3150241683055506E-3</v>
      </c>
      <c r="CL15" s="303">
        <v>1.3208307863131822E-3</v>
      </c>
      <c r="CM15" s="303">
        <v>1.3257985738257528E-3</v>
      </c>
      <c r="CN15" s="303">
        <v>1.3335442387821827E-3</v>
      </c>
      <c r="CO15" s="303">
        <v>1.3422953974204222E-3</v>
      </c>
      <c r="CP15" s="303">
        <v>1.3499698984876748E-3</v>
      </c>
      <c r="CQ15" s="303">
        <v>1.3591745690133313E-3</v>
      </c>
      <c r="CR15" s="303">
        <v>1.3681786515239906E-3</v>
      </c>
      <c r="CS15" s="303">
        <v>1.3764441623731344E-3</v>
      </c>
      <c r="CT15" s="303">
        <v>1.3858308527904379E-3</v>
      </c>
    </row>
    <row r="16" spans="1:98" x14ac:dyDescent="0.35">
      <c r="A16" s="298" t="s">
        <v>1576</v>
      </c>
      <c r="B16" s="298" t="s">
        <v>21</v>
      </c>
      <c r="C16" s="298"/>
      <c r="D16" s="298"/>
      <c r="E16" s="299">
        <f t="shared" si="2"/>
        <v>2.6340479999999999</v>
      </c>
      <c r="F16" s="300"/>
      <c r="G16" s="300"/>
      <c r="H16" s="300"/>
      <c r="I16" s="300"/>
      <c r="J16" s="300"/>
      <c r="K16" s="300"/>
      <c r="L16" s="300"/>
      <c r="M16" s="300"/>
      <c r="N16" s="300"/>
      <c r="O16" s="300"/>
      <c r="P16" s="300"/>
      <c r="Q16" s="300"/>
      <c r="R16" s="300"/>
      <c r="S16" s="300">
        <v>87</v>
      </c>
      <c r="T16" s="300"/>
      <c r="U16" s="300"/>
      <c r="V16" s="300"/>
      <c r="W16" s="300"/>
      <c r="X16" s="300"/>
      <c r="Y16" s="300"/>
      <c r="Z16" s="300"/>
      <c r="AA16" s="300"/>
      <c r="AB16" s="300"/>
      <c r="AC16" s="300"/>
      <c r="AD16" s="300"/>
      <c r="AE16" s="300"/>
      <c r="AF16" s="300"/>
      <c r="AG16" s="300"/>
      <c r="AH16" s="300"/>
      <c r="AI16" s="300"/>
      <c r="AJ16" s="300"/>
      <c r="AK16" s="300"/>
      <c r="AL16" s="300"/>
      <c r="AM16" s="300"/>
      <c r="AN16" s="300"/>
      <c r="AO16" s="300"/>
      <c r="AP16" s="300"/>
      <c r="AQ16" s="300"/>
      <c r="AS16" s="306">
        <v>42</v>
      </c>
      <c r="AT16" s="173" t="s">
        <v>253</v>
      </c>
      <c r="AU16" s="303">
        <v>6.515145567082309E-4</v>
      </c>
      <c r="AV16" s="303">
        <v>6.4020938870052628E-4</v>
      </c>
      <c r="AW16" s="303">
        <v>4.7799655478998214E-4</v>
      </c>
      <c r="AX16" s="303">
        <v>4.9143921993317441E-4</v>
      </c>
      <c r="AY16" s="303">
        <v>4.7511097353918329E-4</v>
      </c>
      <c r="AZ16" s="303">
        <v>4.4352682692134907E-4</v>
      </c>
      <c r="BA16" s="303">
        <v>4.0339109143710188E-4</v>
      </c>
      <c r="BB16" s="303">
        <v>4.1297053496639694E-4</v>
      </c>
      <c r="BC16" s="303">
        <v>5.6160617132527924E-4</v>
      </c>
      <c r="BD16" s="303">
        <v>5.9847325016751407E-4</v>
      </c>
      <c r="BE16" s="303">
        <v>6.0243845888632234E-4</v>
      </c>
      <c r="BF16" s="303">
        <v>5.9298884124620358E-4</v>
      </c>
      <c r="BG16" s="303">
        <v>6.1591580067996371E-4</v>
      </c>
      <c r="BH16" s="303">
        <v>7.3098370685358092E-4</v>
      </c>
      <c r="BI16" s="303">
        <v>7.6979509623807912E-4</v>
      </c>
      <c r="BJ16" s="303">
        <v>8.776880942266953E-4</v>
      </c>
      <c r="BK16" s="303">
        <v>9.0558874547412972E-4</v>
      </c>
      <c r="BL16" s="303">
        <v>8.6186600605733744E-4</v>
      </c>
      <c r="BM16" s="303">
        <v>8.8526518733394945E-4</v>
      </c>
      <c r="BN16" s="309">
        <v>8.7974182577449584E-4</v>
      </c>
      <c r="BO16" s="303">
        <v>8.7869397138191951E-4</v>
      </c>
      <c r="BP16" s="303">
        <v>8.7024633420963455E-4</v>
      </c>
      <c r="BQ16" s="303">
        <v>8.6244410903859572E-4</v>
      </c>
      <c r="BR16" s="303">
        <v>8.5897506954060526E-4</v>
      </c>
      <c r="BS16" s="303">
        <v>8.5749953046076913E-4</v>
      </c>
      <c r="BT16" s="303">
        <v>8.5754193698477804E-4</v>
      </c>
      <c r="BU16" s="303">
        <v>8.582569745533092E-4</v>
      </c>
      <c r="BV16" s="303">
        <v>8.576727842260609E-4</v>
      </c>
      <c r="BW16" s="303">
        <v>8.5546195309523974E-4</v>
      </c>
      <c r="BX16" s="303">
        <v>8.5474978688852919E-4</v>
      </c>
      <c r="BY16" s="303">
        <v>8.542964114189325E-4</v>
      </c>
      <c r="BZ16" s="303">
        <v>8.5238775907189597E-4</v>
      </c>
      <c r="CA16" s="303">
        <v>8.5332482098569569E-4</v>
      </c>
      <c r="CB16" s="303">
        <v>8.5535179490023371E-4</v>
      </c>
      <c r="CC16" s="303">
        <v>8.5825246142962649E-4</v>
      </c>
      <c r="CD16" s="303">
        <v>8.6303988202233051E-4</v>
      </c>
      <c r="CE16" s="303">
        <v>8.6953245183086071E-4</v>
      </c>
      <c r="CF16" s="303">
        <v>8.7321398988993387E-4</v>
      </c>
      <c r="CG16" s="303">
        <v>8.7798503091158879E-4</v>
      </c>
      <c r="CH16" s="303">
        <v>8.8266918677647101E-4</v>
      </c>
      <c r="CI16" s="303">
        <v>8.8688329784558748E-4</v>
      </c>
      <c r="CJ16" s="303">
        <v>8.9135040040890325E-4</v>
      </c>
      <c r="CK16" s="303">
        <v>8.9626776891326082E-4</v>
      </c>
      <c r="CL16" s="303">
        <v>9.0050925308548602E-4</v>
      </c>
      <c r="CM16" s="303">
        <v>9.0410906199523398E-4</v>
      </c>
      <c r="CN16" s="303">
        <v>9.0648025852858177E-4</v>
      </c>
      <c r="CO16" s="303">
        <v>9.0971056648075075E-4</v>
      </c>
      <c r="CP16" s="303">
        <v>9.1223175867279245E-4</v>
      </c>
      <c r="CQ16" s="303">
        <v>9.1510588140307058E-4</v>
      </c>
      <c r="CR16" s="303">
        <v>9.2129680886192064E-4</v>
      </c>
      <c r="CS16" s="303">
        <v>9.2667957788948119E-4</v>
      </c>
      <c r="CT16" s="303">
        <v>9.3301842431074938E-4</v>
      </c>
    </row>
    <row r="17" spans="1:98" x14ac:dyDescent="0.35">
      <c r="A17" s="298" t="s">
        <v>1577</v>
      </c>
      <c r="B17" s="298" t="s">
        <v>436</v>
      </c>
      <c r="C17" s="298"/>
      <c r="D17" s="298"/>
      <c r="E17" s="299">
        <f t="shared" si="2"/>
        <v>0.99948999999999999</v>
      </c>
      <c r="F17" s="300"/>
      <c r="G17" s="300"/>
      <c r="H17" s="300"/>
      <c r="I17" s="300"/>
      <c r="J17" s="300"/>
      <c r="K17" s="300"/>
      <c r="L17" s="300"/>
      <c r="M17" s="300"/>
      <c r="N17" s="300"/>
      <c r="O17" s="300"/>
      <c r="P17" s="300"/>
      <c r="Q17" s="300"/>
      <c r="R17" s="300"/>
      <c r="S17" s="300">
        <v>100</v>
      </c>
      <c r="T17" s="300"/>
      <c r="U17" s="300"/>
      <c r="V17" s="300"/>
      <c r="W17" s="300"/>
      <c r="X17" s="300"/>
      <c r="Y17" s="300"/>
      <c r="Z17" s="300"/>
      <c r="AA17" s="300"/>
      <c r="AB17" s="300"/>
      <c r="AC17" s="300"/>
      <c r="AD17" s="300"/>
      <c r="AE17" s="300"/>
      <c r="AF17" s="300"/>
      <c r="AG17" s="300"/>
      <c r="AH17" s="300"/>
      <c r="AI17" s="300"/>
      <c r="AJ17" s="300"/>
      <c r="AK17" s="300"/>
      <c r="AL17" s="300"/>
      <c r="AM17" s="300"/>
      <c r="AN17" s="300"/>
      <c r="AO17" s="300"/>
      <c r="AP17" s="300"/>
      <c r="AQ17" s="300"/>
      <c r="AS17" s="306">
        <v>41</v>
      </c>
      <c r="AT17" s="173" t="s">
        <v>252</v>
      </c>
      <c r="AU17" s="303">
        <v>2.1399729627897489E-3</v>
      </c>
      <c r="AV17" s="303">
        <v>2.091307695399139E-3</v>
      </c>
      <c r="AW17" s="303">
        <v>1.5323849725773415E-3</v>
      </c>
      <c r="AX17" s="303">
        <v>1.5624239513981658E-3</v>
      </c>
      <c r="AY17" s="303">
        <v>1.4397214122347196E-3</v>
      </c>
      <c r="AZ17" s="303">
        <v>1.5322419739028023E-3</v>
      </c>
      <c r="BA17" s="303">
        <v>1.469238161446145E-3</v>
      </c>
      <c r="BB17" s="303">
        <v>1.6190820722642508E-3</v>
      </c>
      <c r="BC17" s="303">
        <v>1.5706181801520421E-3</v>
      </c>
      <c r="BD17" s="303">
        <v>1.6244077699470096E-3</v>
      </c>
      <c r="BE17" s="303">
        <v>1.7973504571375731E-3</v>
      </c>
      <c r="BF17" s="303">
        <v>1.5895483032548076E-3</v>
      </c>
      <c r="BG17" s="303">
        <v>1.751042578660215E-3</v>
      </c>
      <c r="BH17" s="303">
        <v>2.0021882259492357E-3</v>
      </c>
      <c r="BI17" s="303">
        <v>2.0235089654585181E-3</v>
      </c>
      <c r="BJ17" s="303">
        <v>2.0959353023575901E-3</v>
      </c>
      <c r="BK17" s="303">
        <v>2.1304654733001801E-3</v>
      </c>
      <c r="BL17" s="303">
        <v>2.163295645862279E-3</v>
      </c>
      <c r="BM17" s="303">
        <v>2.377859119148765E-3</v>
      </c>
      <c r="BN17" s="309">
        <v>2.4136144974785173E-3</v>
      </c>
      <c r="BO17" s="303">
        <v>2.4641774538149315E-3</v>
      </c>
      <c r="BP17" s="303">
        <v>2.4848099231952578E-3</v>
      </c>
      <c r="BQ17" s="303">
        <v>2.4992062675139211E-3</v>
      </c>
      <c r="BR17" s="303">
        <v>2.5241173192854247E-3</v>
      </c>
      <c r="BS17" s="303">
        <v>2.5554960664564332E-3</v>
      </c>
      <c r="BT17" s="303">
        <v>2.5877934486076499E-3</v>
      </c>
      <c r="BU17" s="303">
        <v>2.6207284206277953E-3</v>
      </c>
      <c r="BV17" s="303">
        <v>2.6453652833738454E-3</v>
      </c>
      <c r="BW17" s="303">
        <v>2.6641565506944475E-3</v>
      </c>
      <c r="BX17" s="303">
        <v>2.6854639464996026E-3</v>
      </c>
      <c r="BY17" s="303">
        <v>2.7065757902602679E-3</v>
      </c>
      <c r="BZ17" s="303">
        <v>2.7298775368493609E-3</v>
      </c>
      <c r="CA17" s="303">
        <v>2.7535459620983706E-3</v>
      </c>
      <c r="CB17" s="303">
        <v>2.773904982017105E-3</v>
      </c>
      <c r="CC17" s="303">
        <v>2.7951010487827369E-3</v>
      </c>
      <c r="CD17" s="303">
        <v>2.815393012750105E-3</v>
      </c>
      <c r="CE17" s="303">
        <v>2.8402356545616518E-3</v>
      </c>
      <c r="CF17" s="303">
        <v>2.862427788571412E-3</v>
      </c>
      <c r="CG17" s="303">
        <v>2.882384123596969E-3</v>
      </c>
      <c r="CH17" s="303">
        <v>2.8999291599941133E-3</v>
      </c>
      <c r="CI17" s="303">
        <v>2.9138778911112486E-3</v>
      </c>
      <c r="CJ17" s="303">
        <v>2.9257321236694942E-3</v>
      </c>
      <c r="CK17" s="303">
        <v>2.9374640831379847E-3</v>
      </c>
      <c r="CL17" s="303">
        <v>2.9490735748675407E-3</v>
      </c>
      <c r="CM17" s="303">
        <v>2.9609599386983452E-3</v>
      </c>
      <c r="CN17" s="303">
        <v>2.9762892677726452E-3</v>
      </c>
      <c r="CO17" s="303">
        <v>2.993971506694326E-3</v>
      </c>
      <c r="CP17" s="303">
        <v>3.0118097228234025E-3</v>
      </c>
      <c r="CQ17" s="303">
        <v>3.0315157426679209E-3</v>
      </c>
      <c r="CR17" s="303">
        <v>3.0524380374132498E-3</v>
      </c>
      <c r="CS17" s="303">
        <v>3.0715384403689583E-3</v>
      </c>
      <c r="CT17" s="303">
        <v>3.0931180201691656E-3</v>
      </c>
    </row>
    <row r="18" spans="1:98" s="301" customFormat="1" x14ac:dyDescent="0.35">
      <c r="A18" s="298" t="s">
        <v>1578</v>
      </c>
      <c r="B18" s="298" t="s">
        <v>435</v>
      </c>
      <c r="C18" s="298"/>
      <c r="D18" s="298"/>
      <c r="E18" s="299">
        <f t="shared" si="2"/>
        <v>0.91952800000000001</v>
      </c>
      <c r="F18" s="300"/>
      <c r="G18" s="300"/>
      <c r="H18" s="300"/>
      <c r="I18" s="300"/>
      <c r="J18" s="300"/>
      <c r="K18" s="300"/>
      <c r="L18" s="300"/>
      <c r="M18" s="300"/>
      <c r="N18" s="300"/>
      <c r="O18" s="300"/>
      <c r="P18" s="300"/>
      <c r="Q18" s="300"/>
      <c r="R18" s="300"/>
      <c r="S18" s="300">
        <v>110</v>
      </c>
      <c r="T18" s="300"/>
      <c r="U18" s="300"/>
      <c r="V18" s="300"/>
      <c r="W18" s="300"/>
      <c r="X18" s="300"/>
      <c r="Y18" s="300"/>
      <c r="Z18" s="300"/>
      <c r="AA18" s="300"/>
      <c r="AB18" s="300"/>
      <c r="AC18" s="300"/>
      <c r="AD18" s="300"/>
      <c r="AE18" s="300"/>
      <c r="AF18" s="300"/>
      <c r="AG18" s="300"/>
      <c r="AH18" s="300"/>
      <c r="AI18" s="300"/>
      <c r="AJ18" s="300"/>
      <c r="AK18" s="300"/>
      <c r="AL18" s="300"/>
      <c r="AM18" s="300"/>
      <c r="AN18" s="300"/>
      <c r="AO18" s="300"/>
      <c r="AP18" s="300"/>
      <c r="AQ18" s="300"/>
      <c r="AS18" s="306">
        <v>32</v>
      </c>
      <c r="AT18" t="s">
        <v>251</v>
      </c>
      <c r="AU18" s="302">
        <v>2.3173876651238347E-2</v>
      </c>
      <c r="AV18" s="302">
        <v>2.4742740807248295E-2</v>
      </c>
      <c r="AW18" s="302">
        <v>2.5960411991014825E-2</v>
      </c>
      <c r="AX18" s="302">
        <v>2.7124735614017834E-2</v>
      </c>
      <c r="AY18" s="302">
        <v>2.8352451231163752E-2</v>
      </c>
      <c r="AZ18" s="302">
        <v>3.0536849915255005E-2</v>
      </c>
      <c r="BA18" s="302">
        <v>3.2343078356335528E-2</v>
      </c>
      <c r="BB18" s="302">
        <v>3.4358180361063695E-2</v>
      </c>
      <c r="BC18" s="302">
        <v>3.5484017585483973E-2</v>
      </c>
      <c r="BD18" s="302">
        <v>3.5607143579930625E-2</v>
      </c>
      <c r="BE18" s="302">
        <v>3.6605075862337591E-2</v>
      </c>
      <c r="BF18" s="302">
        <v>3.7959540046542305E-2</v>
      </c>
      <c r="BG18" s="302">
        <v>4.3547455965668003E-2</v>
      </c>
      <c r="BH18" s="302">
        <v>5.4570918751400146E-2</v>
      </c>
      <c r="BI18" s="302">
        <v>5.533170145061702E-2</v>
      </c>
      <c r="BJ18" s="302">
        <v>5.6258718795472278E-2</v>
      </c>
      <c r="BK18" s="302">
        <v>5.7824739979197029E-2</v>
      </c>
      <c r="BL18" s="302">
        <v>5.9243569999584432E-2</v>
      </c>
      <c r="BM18" s="302">
        <v>6.1387471592086205E-2</v>
      </c>
      <c r="BN18" s="308">
        <v>6.0546048946471205E-2</v>
      </c>
      <c r="BO18" s="302">
        <v>5.9735139870740653E-2</v>
      </c>
      <c r="BP18" s="302">
        <v>5.899994921415358E-2</v>
      </c>
      <c r="BQ18" s="302">
        <v>5.8316368624885269E-2</v>
      </c>
      <c r="BR18" s="302">
        <v>5.7625935771116001E-2</v>
      </c>
      <c r="BS18" s="302">
        <v>5.689923971878276E-2</v>
      </c>
      <c r="BT18" s="302">
        <v>5.6142289562310356E-2</v>
      </c>
      <c r="BU18" s="302">
        <v>5.5349969238391895E-2</v>
      </c>
      <c r="BV18" s="302">
        <v>5.4610683466605602E-2</v>
      </c>
      <c r="BW18" s="302">
        <v>5.3841947681422572E-2</v>
      </c>
      <c r="BX18" s="302">
        <v>5.3036286375328409E-2</v>
      </c>
      <c r="BY18" s="302">
        <v>5.2237147169329833E-2</v>
      </c>
      <c r="BZ18" s="302">
        <v>5.1391187787771235E-2</v>
      </c>
      <c r="CA18" s="302">
        <v>5.0584719878058286E-2</v>
      </c>
      <c r="CB18" s="302">
        <v>4.9723963163010844E-2</v>
      </c>
      <c r="CC18" s="302">
        <v>4.8894978354648642E-2</v>
      </c>
      <c r="CD18" s="302">
        <v>4.8053427236159886E-2</v>
      </c>
      <c r="CE18" s="302">
        <v>4.7227299566930635E-2</v>
      </c>
      <c r="CF18" s="302">
        <v>4.6437278192705385E-2</v>
      </c>
      <c r="CG18" s="302">
        <v>4.5636425276887146E-2</v>
      </c>
      <c r="CH18" s="302">
        <v>4.4892526730624091E-2</v>
      </c>
      <c r="CI18" s="302">
        <v>4.4096417591987076E-2</v>
      </c>
      <c r="CJ18" s="302">
        <v>4.3363190878720918E-2</v>
      </c>
      <c r="CK18" s="302">
        <v>4.2703994925304301E-2</v>
      </c>
      <c r="CL18" s="302">
        <v>4.2137299934556408E-2</v>
      </c>
      <c r="CM18" s="302">
        <v>4.1712735060102868E-2</v>
      </c>
      <c r="CN18" s="302">
        <v>4.1094080138167295E-2</v>
      </c>
      <c r="CO18" s="302">
        <v>4.0530071442313138E-2</v>
      </c>
      <c r="CP18" s="302">
        <v>4.0038315880102607E-2</v>
      </c>
      <c r="CQ18" s="302">
        <v>3.9625575582243243E-2</v>
      </c>
      <c r="CR18" s="302">
        <v>3.9188146511611573E-2</v>
      </c>
      <c r="CS18" s="302">
        <v>3.8823094148055327E-2</v>
      </c>
      <c r="CT18" s="302">
        <v>3.8498474500120831E-2</v>
      </c>
    </row>
    <row r="19" spans="1:98" s="301" customFormat="1" ht="39.5" x14ac:dyDescent="0.35">
      <c r="A19" s="259" t="s">
        <v>239</v>
      </c>
      <c r="B19" s="259" t="s">
        <v>317</v>
      </c>
      <c r="C19" s="260" t="s">
        <v>273</v>
      </c>
      <c r="D19" s="259" t="s">
        <v>318</v>
      </c>
      <c r="E19" s="262" t="s">
        <v>437</v>
      </c>
      <c r="F19" s="261" t="s">
        <v>240</v>
      </c>
      <c r="G19" s="261" t="s">
        <v>282</v>
      </c>
      <c r="H19" s="261" t="s">
        <v>241</v>
      </c>
      <c r="I19" s="261" t="s">
        <v>283</v>
      </c>
      <c r="J19" s="261" t="s">
        <v>284</v>
      </c>
      <c r="K19" s="261" t="s">
        <v>285</v>
      </c>
      <c r="L19" s="261" t="s">
        <v>286</v>
      </c>
      <c r="M19" s="261" t="s">
        <v>287</v>
      </c>
      <c r="N19" s="261" t="s">
        <v>288</v>
      </c>
      <c r="O19" s="261" t="s">
        <v>289</v>
      </c>
      <c r="P19" s="261" t="s">
        <v>243</v>
      </c>
      <c r="Q19" s="261" t="s">
        <v>290</v>
      </c>
      <c r="R19" s="261" t="s">
        <v>291</v>
      </c>
      <c r="S19" s="261" t="s">
        <v>246</v>
      </c>
      <c r="T19" s="261" t="s">
        <v>247</v>
      </c>
      <c r="U19" s="261" t="s">
        <v>232</v>
      </c>
      <c r="V19" s="261" t="s">
        <v>292</v>
      </c>
      <c r="W19" s="261" t="s">
        <v>244</v>
      </c>
      <c r="X19" s="261" t="s">
        <v>245</v>
      </c>
      <c r="Y19" s="261" t="s">
        <v>293</v>
      </c>
      <c r="Z19" s="261" t="s">
        <v>294</v>
      </c>
      <c r="AA19" s="261" t="s">
        <v>295</v>
      </c>
      <c r="AB19" s="261" t="s">
        <v>296</v>
      </c>
      <c r="AC19" s="261" t="s">
        <v>431</v>
      </c>
      <c r="AD19" s="261" t="s">
        <v>432</v>
      </c>
      <c r="AE19" s="261" t="s">
        <v>297</v>
      </c>
      <c r="AF19" s="261" t="s">
        <v>272</v>
      </c>
      <c r="AG19" s="261" t="s">
        <v>298</v>
      </c>
      <c r="AH19" s="261" t="s">
        <v>299</v>
      </c>
      <c r="AI19" s="261" t="s">
        <v>300</v>
      </c>
      <c r="AJ19" s="261" t="s">
        <v>301</v>
      </c>
      <c r="AK19" s="261" t="s">
        <v>302</v>
      </c>
      <c r="AL19" s="261" t="s">
        <v>303</v>
      </c>
      <c r="AM19" s="261" t="s">
        <v>304</v>
      </c>
      <c r="AN19" s="261" t="s">
        <v>305</v>
      </c>
      <c r="AO19" s="261" t="s">
        <v>306</v>
      </c>
      <c r="AP19" s="261" t="s">
        <v>307</v>
      </c>
      <c r="AQ19" s="261"/>
      <c r="AS19" s="306">
        <v>31</v>
      </c>
      <c r="AT19" t="s">
        <v>250</v>
      </c>
      <c r="AU19" s="302">
        <v>0.19942995421630111</v>
      </c>
      <c r="AV19" s="302">
        <v>0.21324520232968341</v>
      </c>
      <c r="AW19" s="302">
        <v>0.2236203241029972</v>
      </c>
      <c r="AX19" s="302">
        <v>0.23417621794088581</v>
      </c>
      <c r="AY19" s="302">
        <v>0.24407841471830063</v>
      </c>
      <c r="AZ19" s="302">
        <v>0.26176662616441726</v>
      </c>
      <c r="BA19" s="302">
        <v>0.27482985817169575</v>
      </c>
      <c r="BB19" s="302">
        <v>0.28719093075491003</v>
      </c>
      <c r="BC19" s="302">
        <v>0.29255270893285185</v>
      </c>
      <c r="BD19" s="302">
        <v>0.28809182526599114</v>
      </c>
      <c r="BE19" s="302">
        <v>0.29330710614415262</v>
      </c>
      <c r="BF19" s="302">
        <v>0.30074645964888463</v>
      </c>
      <c r="BG19" s="302">
        <v>0.33858152376543482</v>
      </c>
      <c r="BH19" s="302">
        <v>0.41242599478071534</v>
      </c>
      <c r="BI19" s="302">
        <v>0.39981396105933248</v>
      </c>
      <c r="BJ19" s="302">
        <v>0.40805471705279239</v>
      </c>
      <c r="BK19" s="302">
        <v>0.42206017732965778</v>
      </c>
      <c r="BL19" s="302">
        <v>0.43621767811957735</v>
      </c>
      <c r="BM19" s="302">
        <v>0.45664334496145853</v>
      </c>
      <c r="BN19" s="308">
        <v>0.45453568537445532</v>
      </c>
      <c r="BO19" s="302">
        <v>0.45314358659008852</v>
      </c>
      <c r="BP19" s="302">
        <v>0.45241095366768774</v>
      </c>
      <c r="BQ19" s="302">
        <v>0.45208403571763789</v>
      </c>
      <c r="BR19" s="302">
        <v>0.45155027865376007</v>
      </c>
      <c r="BS19" s="302">
        <v>0.45059439362549625</v>
      </c>
      <c r="BT19" s="302">
        <v>0.44917796675366045</v>
      </c>
      <c r="BU19" s="302">
        <v>0.44699864114874754</v>
      </c>
      <c r="BV19" s="302">
        <v>0.4447153982134146</v>
      </c>
      <c r="BW19" s="302">
        <v>0.44182267522181001</v>
      </c>
      <c r="BX19" s="302">
        <v>0.43813246543031581</v>
      </c>
      <c r="BY19" s="302">
        <v>0.43397180693591275</v>
      </c>
      <c r="BZ19" s="302">
        <v>0.4289082842690477</v>
      </c>
      <c r="CA19" s="302">
        <v>0.42362883266217022</v>
      </c>
      <c r="CB19" s="302">
        <v>0.41765436910243575</v>
      </c>
      <c r="CC19" s="302">
        <v>0.41143595642341352</v>
      </c>
      <c r="CD19" s="302">
        <v>0.40482339008650747</v>
      </c>
      <c r="CE19" s="302">
        <v>0.39788712682171634</v>
      </c>
      <c r="CF19" s="302">
        <v>0.39070575527112861</v>
      </c>
      <c r="CG19" s="302">
        <v>0.38341522813934081</v>
      </c>
      <c r="CH19" s="302">
        <v>0.3762969183169067</v>
      </c>
      <c r="CI19" s="302">
        <v>0.36894538146026601</v>
      </c>
      <c r="CJ19" s="302">
        <v>0.36222630974909859</v>
      </c>
      <c r="CK19" s="302">
        <v>0.35584022218776795</v>
      </c>
      <c r="CL19" s="302">
        <v>0.34985437485580034</v>
      </c>
      <c r="CM19" s="302">
        <v>0.34439162938349932</v>
      </c>
      <c r="CN19" s="302">
        <v>0.33959689832724649</v>
      </c>
      <c r="CO19" s="302">
        <v>0.33523834503050559</v>
      </c>
      <c r="CP19" s="302">
        <v>0.33145199824622479</v>
      </c>
      <c r="CQ19" s="302">
        <v>0.32829199726148389</v>
      </c>
      <c r="CR19" s="302">
        <v>0.32487582537156412</v>
      </c>
      <c r="CS19" s="302">
        <v>0.3220326032989857</v>
      </c>
      <c r="CT19" s="302">
        <v>0.31949939588813503</v>
      </c>
    </row>
    <row r="20" spans="1:98" s="301" customFormat="1" x14ac:dyDescent="0.35">
      <c r="A20" s="175" t="str">
        <f>"SL_2030_art_"&amp;S20&amp;"_"&amp;R20</f>
        <v>SL_2030_art_119_62</v>
      </c>
      <c r="B20" s="175" t="str">
        <f t="shared" ref="B20:B83" si="3">VLOOKUP(R20,$AS$8:$AT$21,2,FALSE)</f>
        <v>Combination Long Haul Truck</v>
      </c>
      <c r="C20" s="200">
        <f t="shared" ref="C20:C83" si="4">VLOOKUP(R20,$AS$8:$CT$22,Funding_Year-1996,FALSE)</f>
        <v>2.7427085919241152E-2</v>
      </c>
      <c r="D20" s="275">
        <f t="shared" ref="D20:D83" si="5">E20*C20</f>
        <v>0</v>
      </c>
      <c r="E20">
        <v>0</v>
      </c>
      <c r="F20">
        <v>1</v>
      </c>
      <c r="G20">
        <v>1</v>
      </c>
      <c r="H20">
        <v>2029</v>
      </c>
      <c r="I20">
        <v>1</v>
      </c>
      <c r="J20">
        <v>5</v>
      </c>
      <c r="K20" t="s">
        <v>308</v>
      </c>
      <c r="L20">
        <v>9</v>
      </c>
      <c r="M20">
        <v>49</v>
      </c>
      <c r="N20" t="s">
        <v>309</v>
      </c>
      <c r="O20">
        <v>49035</v>
      </c>
      <c r="P20" t="s">
        <v>234</v>
      </c>
      <c r="Q20">
        <v>490350</v>
      </c>
      <c r="R20">
        <v>62</v>
      </c>
      <c r="S20">
        <v>119</v>
      </c>
      <c r="T20" t="s">
        <v>1483</v>
      </c>
      <c r="U20">
        <v>15</v>
      </c>
      <c r="V20" t="s">
        <v>323</v>
      </c>
      <c r="W20">
        <v>62</v>
      </c>
      <c r="X20" t="s">
        <v>260</v>
      </c>
      <c r="Y20" t="s">
        <v>429</v>
      </c>
      <c r="Z20" t="s">
        <v>429</v>
      </c>
      <c r="AA20" t="s">
        <v>429</v>
      </c>
      <c r="AB20" t="s">
        <v>429</v>
      </c>
      <c r="AC20" t="s">
        <v>429</v>
      </c>
      <c r="AD20" t="s">
        <v>429</v>
      </c>
      <c r="AE20" t="s">
        <v>429</v>
      </c>
      <c r="AF20">
        <v>5</v>
      </c>
      <c r="AG20" t="s">
        <v>310</v>
      </c>
      <c r="AH20" t="s">
        <v>429</v>
      </c>
      <c r="AI20" t="s">
        <v>429</v>
      </c>
      <c r="AJ20" t="s">
        <v>429</v>
      </c>
      <c r="AK20" t="s">
        <v>429</v>
      </c>
      <c r="AL20" t="s">
        <v>429</v>
      </c>
      <c r="AM20" t="s">
        <v>429</v>
      </c>
      <c r="AN20">
        <v>0</v>
      </c>
      <c r="AO20" t="s">
        <v>429</v>
      </c>
      <c r="AP20" t="s">
        <v>429</v>
      </c>
      <c r="AQ20" s="173"/>
      <c r="AS20" s="306">
        <v>21</v>
      </c>
      <c r="AT20" t="s">
        <v>249</v>
      </c>
      <c r="AU20" s="200">
        <v>0.69423578621303328</v>
      </c>
      <c r="AV20" s="200">
        <v>0.68249926855485343</v>
      </c>
      <c r="AW20" s="200">
        <v>0.67096866647719411</v>
      </c>
      <c r="AX20" s="200">
        <v>0.66111482955290934</v>
      </c>
      <c r="AY20" s="200">
        <v>0.64892751445142116</v>
      </c>
      <c r="AZ20" s="200">
        <v>0.63190368788226303</v>
      </c>
      <c r="BA20" s="200">
        <v>0.61869602597299367</v>
      </c>
      <c r="BB20" s="200">
        <v>0.60011001451717694</v>
      </c>
      <c r="BC20" s="200">
        <v>0.59320578709731431</v>
      </c>
      <c r="BD20" s="200">
        <v>0.59472557163384521</v>
      </c>
      <c r="BE20" s="200">
        <v>0.59381988822995391</v>
      </c>
      <c r="BF20" s="200">
        <v>0.58725037386616286</v>
      </c>
      <c r="BG20" s="200">
        <v>0.54812302831816062</v>
      </c>
      <c r="BH20" s="200">
        <v>0.46213323050337574</v>
      </c>
      <c r="BI20" s="200">
        <v>0.47341243241986408</v>
      </c>
      <c r="BJ20" s="200">
        <v>0.46407586525678851</v>
      </c>
      <c r="BK20" s="200">
        <v>0.45004099582060769</v>
      </c>
      <c r="BL20" s="200">
        <v>0.4341843380291896</v>
      </c>
      <c r="BM20" s="200">
        <v>0.41013201654827885</v>
      </c>
      <c r="BN20" s="307">
        <v>0.41242550171390696</v>
      </c>
      <c r="BO20" s="200">
        <v>0.41359905243436834</v>
      </c>
      <c r="BP20" s="200">
        <v>0.41469142333380887</v>
      </c>
      <c r="BQ20" s="200">
        <v>0.41539299741678809</v>
      </c>
      <c r="BR20" s="200">
        <v>0.41605182029772175</v>
      </c>
      <c r="BS20" s="200">
        <v>0.41699108318095135</v>
      </c>
      <c r="BT20" s="200">
        <v>0.41835419853941536</v>
      </c>
      <c r="BU20" s="200">
        <v>0.42045592281508992</v>
      </c>
      <c r="BV20" s="200">
        <v>0.42282495361272043</v>
      </c>
      <c r="BW20" s="200">
        <v>0.42598534883302536</v>
      </c>
      <c r="BX20" s="200">
        <v>0.42986063550489184</v>
      </c>
      <c r="BY20" s="200">
        <v>0.43416932316033557</v>
      </c>
      <c r="BZ20" s="200">
        <v>0.43941661470667287</v>
      </c>
      <c r="CA20" s="200">
        <v>0.44466615548301297</v>
      </c>
      <c r="CB20" s="200">
        <v>0.4507354966109221</v>
      </c>
      <c r="CC20" s="200">
        <v>0.45697118762576105</v>
      </c>
      <c r="CD20" s="200">
        <v>0.46352689519789902</v>
      </c>
      <c r="CE20" s="200">
        <v>0.47027071241856877</v>
      </c>
      <c r="CF20" s="200">
        <v>0.47734830172871262</v>
      </c>
      <c r="CG20" s="200">
        <v>0.48454559509804845</v>
      </c>
      <c r="CH20" s="200">
        <v>0.49152310766360546</v>
      </c>
      <c r="CI20" s="200">
        <v>0.49891913825500311</v>
      </c>
      <c r="CJ20" s="200">
        <v>0.50557828777209357</v>
      </c>
      <c r="CK20" s="200">
        <v>0.51190289617093365</v>
      </c>
      <c r="CL20" s="200">
        <v>0.51771682079830117</v>
      </c>
      <c r="CM20" s="200">
        <v>0.52287530603230503</v>
      </c>
      <c r="CN20" s="200">
        <v>0.52749343515868485</v>
      </c>
      <c r="CO20" s="200">
        <v>0.53153206353236815</v>
      </c>
      <c r="CP20" s="200">
        <v>0.53490792572042534</v>
      </c>
      <c r="CQ20" s="200">
        <v>0.53749447377050885</v>
      </c>
      <c r="CR20" s="200">
        <v>0.54026681889051364</v>
      </c>
      <c r="CS20" s="200">
        <v>0.54239406410200719</v>
      </c>
      <c r="CT20" s="200">
        <v>0.54407611561787117</v>
      </c>
    </row>
    <row r="21" spans="1:98" s="301" customFormat="1" x14ac:dyDescent="0.35">
      <c r="A21" s="175" t="str">
        <f>"SL_2030_art_"&amp;S21&amp;"_"&amp;R21</f>
        <v>SL_2030_art_119_62</v>
      </c>
      <c r="B21" s="175" t="str">
        <f t="shared" si="3"/>
        <v>Combination Long Haul Truck</v>
      </c>
      <c r="C21" s="200">
        <f t="shared" si="4"/>
        <v>2.7427085919241152E-2</v>
      </c>
      <c r="D21" s="275">
        <f t="shared" si="5"/>
        <v>0</v>
      </c>
      <c r="E21">
        <v>0</v>
      </c>
      <c r="F21">
        <v>1</v>
      </c>
      <c r="G21">
        <v>1</v>
      </c>
      <c r="H21">
        <v>2029</v>
      </c>
      <c r="I21">
        <v>1</v>
      </c>
      <c r="J21">
        <v>5</v>
      </c>
      <c r="K21" t="s">
        <v>308</v>
      </c>
      <c r="L21">
        <v>9</v>
      </c>
      <c r="M21">
        <v>49</v>
      </c>
      <c r="N21" t="s">
        <v>309</v>
      </c>
      <c r="O21">
        <v>49035</v>
      </c>
      <c r="P21" t="s">
        <v>234</v>
      </c>
      <c r="Q21">
        <v>490350</v>
      </c>
      <c r="R21">
        <v>62</v>
      </c>
      <c r="S21">
        <v>119</v>
      </c>
      <c r="T21" t="s">
        <v>1483</v>
      </c>
      <c r="U21">
        <v>1</v>
      </c>
      <c r="V21" t="s">
        <v>324</v>
      </c>
      <c r="W21">
        <v>62</v>
      </c>
      <c r="X21" t="s">
        <v>260</v>
      </c>
      <c r="Y21" t="s">
        <v>429</v>
      </c>
      <c r="Z21" t="s">
        <v>429</v>
      </c>
      <c r="AA21" t="s">
        <v>429</v>
      </c>
      <c r="AB21" t="s">
        <v>429</v>
      </c>
      <c r="AC21" t="s">
        <v>429</v>
      </c>
      <c r="AD21" t="s">
        <v>429</v>
      </c>
      <c r="AE21" t="s">
        <v>429</v>
      </c>
      <c r="AF21">
        <v>5</v>
      </c>
      <c r="AG21" t="s">
        <v>310</v>
      </c>
      <c r="AH21" t="s">
        <v>429</v>
      </c>
      <c r="AI21" t="s">
        <v>429</v>
      </c>
      <c r="AJ21" t="s">
        <v>429</v>
      </c>
      <c r="AK21" t="s">
        <v>429</v>
      </c>
      <c r="AL21" t="s">
        <v>429</v>
      </c>
      <c r="AM21" t="s">
        <v>429</v>
      </c>
      <c r="AN21">
        <v>0</v>
      </c>
      <c r="AO21" t="s">
        <v>429</v>
      </c>
      <c r="AP21" t="s">
        <v>429</v>
      </c>
      <c r="AQ21" s="173"/>
      <c r="AS21" s="306">
        <v>11</v>
      </c>
      <c r="AT21" t="s">
        <v>248</v>
      </c>
      <c r="AU21" s="200">
        <v>1.4194077264281021E-3</v>
      </c>
      <c r="AV21" s="200">
        <v>1.0874236737187708E-3</v>
      </c>
      <c r="AW21" s="200">
        <v>8.7846787350490151E-4</v>
      </c>
      <c r="AX21" s="200">
        <v>8.4973190658542441E-4</v>
      </c>
      <c r="AY21" s="200">
        <v>8.6555709987792731E-4</v>
      </c>
      <c r="AZ21" s="200">
        <v>1.4230996439912448E-3</v>
      </c>
      <c r="BA21" s="200">
        <v>1.1843466873927878E-3</v>
      </c>
      <c r="BB21" s="200">
        <v>2.2767488068765772E-3</v>
      </c>
      <c r="BC21" s="200">
        <v>2.8171423748436469E-3</v>
      </c>
      <c r="BD21" s="200">
        <v>2.777434329043797E-3</v>
      </c>
      <c r="BE21" s="200">
        <v>2.7929341439151445E-3</v>
      </c>
      <c r="BF21" s="200">
        <v>2.1892568866567685E-3</v>
      </c>
      <c r="BG21" s="200">
        <v>2.2144162050406033E-3</v>
      </c>
      <c r="BH21" s="200">
        <v>2.9372719252504405E-3</v>
      </c>
      <c r="BI21" s="200">
        <v>2.6309381670370485E-3</v>
      </c>
      <c r="BJ21" s="200">
        <v>2.4701694190789052E-3</v>
      </c>
      <c r="BK21" s="200">
        <v>2.2717922200310601E-3</v>
      </c>
      <c r="BL21" s="200">
        <v>2.3533482196363572E-3</v>
      </c>
      <c r="BM21" s="200">
        <v>2.2428159512684893E-3</v>
      </c>
      <c r="BN21" s="307">
        <v>2.2405007151612192E-3</v>
      </c>
      <c r="BO21" s="200">
        <v>2.2373534011672774E-3</v>
      </c>
      <c r="BP21" s="200">
        <v>2.2361539725739587E-3</v>
      </c>
      <c r="BQ21" s="200">
        <v>2.2352467358553083E-3</v>
      </c>
      <c r="BR21" s="200">
        <v>2.2336121714074345E-3</v>
      </c>
      <c r="BS21" s="200">
        <v>2.2314168256325722E-3</v>
      </c>
      <c r="BT21" s="200">
        <v>2.2289622431452519E-3</v>
      </c>
      <c r="BU21" s="200">
        <v>2.2261908568318631E-3</v>
      </c>
      <c r="BV21" s="200">
        <v>2.223962273096606E-3</v>
      </c>
      <c r="BW21" s="200">
        <v>2.2220275838642583E-3</v>
      </c>
      <c r="BX21" s="200">
        <v>2.2195999029144438E-3</v>
      </c>
      <c r="BY21" s="200">
        <v>2.2170309456829192E-3</v>
      </c>
      <c r="BZ21" s="200">
        <v>2.2142331538286685E-3</v>
      </c>
      <c r="CA21" s="200">
        <v>2.2109705214788718E-3</v>
      </c>
      <c r="CB21" s="200">
        <v>2.2077304136043302E-3</v>
      </c>
      <c r="CC21" s="200">
        <v>2.2043498203829712E-3</v>
      </c>
      <c r="CD21" s="200">
        <v>2.2006610404060865E-3</v>
      </c>
      <c r="CE21" s="200">
        <v>2.1965784890048629E-3</v>
      </c>
      <c r="CF21" s="200">
        <v>2.1928052741322424E-3</v>
      </c>
      <c r="CG21" s="200">
        <v>2.1890111684615488E-3</v>
      </c>
      <c r="CH21" s="200">
        <v>2.1853279515942777E-3</v>
      </c>
      <c r="CI21" s="200">
        <v>2.1818726783820294E-3</v>
      </c>
      <c r="CJ21" s="200">
        <v>2.1786333415218513E-3</v>
      </c>
      <c r="CK21" s="200">
        <v>2.1755275188286975E-3</v>
      </c>
      <c r="CL21" s="200">
        <v>2.1725552071275049E-3</v>
      </c>
      <c r="CM21" s="200">
        <v>2.1697825335064043E-3</v>
      </c>
      <c r="CN21" s="200">
        <v>2.1669695430704063E-3</v>
      </c>
      <c r="CO21" s="200">
        <v>2.164071843873456E-3</v>
      </c>
      <c r="CP21" s="200">
        <v>2.1613613149483847E-3</v>
      </c>
      <c r="CQ21" s="200">
        <v>2.1586565093759179E-3</v>
      </c>
      <c r="CR21" s="200">
        <v>2.155675167423043E-3</v>
      </c>
      <c r="CS21" s="200">
        <v>2.1529369341712441E-3</v>
      </c>
      <c r="CT21" s="200">
        <v>2.150095414990475E-3</v>
      </c>
    </row>
    <row r="22" spans="1:98" s="301" customFormat="1" x14ac:dyDescent="0.35">
      <c r="A22" s="175" t="str">
        <f>"SL_2030_art_"&amp;S22&amp;"_"&amp;R22</f>
        <v>SL_2030_art_119_61</v>
      </c>
      <c r="B22" s="175" t="str">
        <f t="shared" si="3"/>
        <v>Combination Short Haul Truck</v>
      </c>
      <c r="C22" s="200">
        <f t="shared" si="4"/>
        <v>9.5195217525549519E-3</v>
      </c>
      <c r="D22" s="275">
        <f t="shared" si="5"/>
        <v>0</v>
      </c>
      <c r="E22">
        <v>0</v>
      </c>
      <c r="F22">
        <v>1</v>
      </c>
      <c r="G22">
        <v>1</v>
      </c>
      <c r="H22">
        <v>2029</v>
      </c>
      <c r="I22">
        <v>1</v>
      </c>
      <c r="J22">
        <v>5</v>
      </c>
      <c r="K22" t="s">
        <v>308</v>
      </c>
      <c r="L22">
        <v>9</v>
      </c>
      <c r="M22">
        <v>49</v>
      </c>
      <c r="N22" t="s">
        <v>309</v>
      </c>
      <c r="O22">
        <v>49035</v>
      </c>
      <c r="P22" t="s">
        <v>234</v>
      </c>
      <c r="Q22">
        <v>490350</v>
      </c>
      <c r="R22">
        <v>61</v>
      </c>
      <c r="S22">
        <v>119</v>
      </c>
      <c r="T22" t="s">
        <v>1483</v>
      </c>
      <c r="U22">
        <v>15</v>
      </c>
      <c r="V22" t="s">
        <v>323</v>
      </c>
      <c r="W22">
        <v>61</v>
      </c>
      <c r="X22" t="s">
        <v>259</v>
      </c>
      <c r="Y22" t="s">
        <v>429</v>
      </c>
      <c r="Z22" t="s">
        <v>429</v>
      </c>
      <c r="AA22" t="s">
        <v>429</v>
      </c>
      <c r="AB22" t="s">
        <v>429</v>
      </c>
      <c r="AC22" t="s">
        <v>429</v>
      </c>
      <c r="AD22" t="s">
        <v>429</v>
      </c>
      <c r="AE22" t="s">
        <v>429</v>
      </c>
      <c r="AF22">
        <v>5</v>
      </c>
      <c r="AG22" t="s">
        <v>310</v>
      </c>
      <c r="AH22" t="s">
        <v>429</v>
      </c>
      <c r="AI22" t="s">
        <v>429</v>
      </c>
      <c r="AJ22" t="s">
        <v>429</v>
      </c>
      <c r="AK22" t="s">
        <v>429</v>
      </c>
      <c r="AL22" t="s">
        <v>429</v>
      </c>
      <c r="AM22" t="s">
        <v>429</v>
      </c>
      <c r="AN22">
        <v>0</v>
      </c>
      <c r="AO22" t="s">
        <v>429</v>
      </c>
      <c r="AP22" t="s">
        <v>429</v>
      </c>
      <c r="AQ22" s="173"/>
      <c r="AT22" s="173"/>
      <c r="AU22" s="173"/>
      <c r="AV22" s="173"/>
      <c r="AW22" s="173"/>
      <c r="AX22" s="173"/>
      <c r="AY22" s="173"/>
      <c r="AZ22" s="173"/>
      <c r="BA22" s="173"/>
    </row>
    <row r="23" spans="1:98" s="301" customFormat="1" x14ac:dyDescent="0.35">
      <c r="A23" s="175" t="str">
        <f>"SL_2030_art_"&amp;S23&amp;"_"&amp;R23</f>
        <v>SL_2030_art_119_61</v>
      </c>
      <c r="B23" s="175" t="str">
        <f t="shared" si="3"/>
        <v>Combination Short Haul Truck</v>
      </c>
      <c r="C23" s="200">
        <f t="shared" si="4"/>
        <v>9.5195217525549519E-3</v>
      </c>
      <c r="D23" s="275">
        <f t="shared" si="5"/>
        <v>0</v>
      </c>
      <c r="E23">
        <v>0</v>
      </c>
      <c r="F23">
        <v>1</v>
      </c>
      <c r="G23">
        <v>1</v>
      </c>
      <c r="H23">
        <v>2029</v>
      </c>
      <c r="I23">
        <v>1</v>
      </c>
      <c r="J23">
        <v>5</v>
      </c>
      <c r="K23" t="s">
        <v>308</v>
      </c>
      <c r="L23">
        <v>9</v>
      </c>
      <c r="M23">
        <v>49</v>
      </c>
      <c r="N23" t="s">
        <v>309</v>
      </c>
      <c r="O23">
        <v>49035</v>
      </c>
      <c r="P23" t="s">
        <v>234</v>
      </c>
      <c r="Q23">
        <v>490350</v>
      </c>
      <c r="R23">
        <v>61</v>
      </c>
      <c r="S23">
        <v>119</v>
      </c>
      <c r="T23" t="s">
        <v>1483</v>
      </c>
      <c r="U23">
        <v>1</v>
      </c>
      <c r="V23" t="s">
        <v>324</v>
      </c>
      <c r="W23">
        <v>61</v>
      </c>
      <c r="X23" t="s">
        <v>259</v>
      </c>
      <c r="Y23" t="s">
        <v>429</v>
      </c>
      <c r="Z23" t="s">
        <v>429</v>
      </c>
      <c r="AA23" t="s">
        <v>429</v>
      </c>
      <c r="AB23" t="s">
        <v>429</v>
      </c>
      <c r="AC23" t="s">
        <v>429</v>
      </c>
      <c r="AD23" t="s">
        <v>429</v>
      </c>
      <c r="AE23" t="s">
        <v>429</v>
      </c>
      <c r="AF23">
        <v>5</v>
      </c>
      <c r="AG23" t="s">
        <v>310</v>
      </c>
      <c r="AH23" t="s">
        <v>429</v>
      </c>
      <c r="AI23" t="s">
        <v>429</v>
      </c>
      <c r="AJ23" t="s">
        <v>429</v>
      </c>
      <c r="AK23" t="s">
        <v>429</v>
      </c>
      <c r="AL23" t="s">
        <v>429</v>
      </c>
      <c r="AM23" t="s">
        <v>429</v>
      </c>
      <c r="AN23">
        <v>0</v>
      </c>
      <c r="AO23" t="s">
        <v>429</v>
      </c>
      <c r="AP23" t="s">
        <v>429</v>
      </c>
      <c r="AQ23" s="173"/>
      <c r="AT23" s="173"/>
      <c r="AU23" s="173"/>
      <c r="AV23" s="173"/>
      <c r="AW23" s="173"/>
      <c r="AX23" s="173"/>
      <c r="AY23" s="173"/>
      <c r="AZ23" s="173"/>
      <c r="BA23" s="173"/>
      <c r="BH23" s="173"/>
      <c r="BI23" s="173"/>
      <c r="BJ23" s="173"/>
      <c r="BK23" s="173"/>
      <c r="BL23" s="173"/>
      <c r="BM23" s="173"/>
      <c r="BN23" s="173"/>
      <c r="BO23" s="173"/>
      <c r="BP23" s="173"/>
      <c r="BQ23" s="173"/>
      <c r="BR23" s="173"/>
      <c r="BS23" s="173"/>
      <c r="BT23" s="173"/>
      <c r="BU23" s="173"/>
      <c r="BV23" s="173"/>
      <c r="BW23" s="173"/>
      <c r="BX23" s="173"/>
      <c r="BY23" s="173"/>
      <c r="BZ23" s="173"/>
      <c r="CA23" s="173"/>
      <c r="CB23" s="173"/>
      <c r="CC23" s="173"/>
      <c r="CD23" s="173"/>
      <c r="CE23" s="173"/>
      <c r="CF23" s="173"/>
      <c r="CG23" s="173"/>
      <c r="CH23" s="173"/>
      <c r="CI23" s="173"/>
      <c r="CJ23" s="173"/>
      <c r="CK23" s="173"/>
      <c r="CL23" s="173"/>
      <c r="CM23" s="173"/>
      <c r="CN23" s="173"/>
      <c r="CO23" s="173"/>
      <c r="CP23" s="173"/>
      <c r="CQ23" s="173"/>
      <c r="CR23" s="173"/>
      <c r="CS23" s="173"/>
      <c r="CT23" s="173"/>
    </row>
    <row r="24" spans="1:98" s="301" customFormat="1" x14ac:dyDescent="0.35">
      <c r="A24" s="175" t="str">
        <f>"SL_2030_art_"&amp;S24&amp;"_"&amp;R24</f>
        <v>SL_2030_art_119_54</v>
      </c>
      <c r="B24" s="175" t="str">
        <f t="shared" si="3"/>
        <v>Motor Home</v>
      </c>
      <c r="C24" s="200">
        <f t="shared" si="4"/>
        <v>1.2837666565879628E-3</v>
      </c>
      <c r="D24" s="275">
        <f t="shared" si="5"/>
        <v>0</v>
      </c>
      <c r="E24">
        <v>0</v>
      </c>
      <c r="F24">
        <v>1</v>
      </c>
      <c r="G24">
        <v>1</v>
      </c>
      <c r="H24">
        <v>2029</v>
      </c>
      <c r="I24">
        <v>1</v>
      </c>
      <c r="J24">
        <v>5</v>
      </c>
      <c r="K24" t="s">
        <v>308</v>
      </c>
      <c r="L24">
        <v>9</v>
      </c>
      <c r="M24">
        <v>49</v>
      </c>
      <c r="N24" t="s">
        <v>309</v>
      </c>
      <c r="O24">
        <v>49035</v>
      </c>
      <c r="P24" t="s">
        <v>234</v>
      </c>
      <c r="Q24">
        <v>490350</v>
      </c>
      <c r="R24">
        <v>54</v>
      </c>
      <c r="S24">
        <v>119</v>
      </c>
      <c r="T24" t="s">
        <v>1483</v>
      </c>
      <c r="U24">
        <v>15</v>
      </c>
      <c r="V24" t="s">
        <v>323</v>
      </c>
      <c r="W24">
        <v>54</v>
      </c>
      <c r="X24" t="s">
        <v>258</v>
      </c>
      <c r="Y24" t="s">
        <v>429</v>
      </c>
      <c r="Z24" t="s">
        <v>429</v>
      </c>
      <c r="AA24" t="s">
        <v>429</v>
      </c>
      <c r="AB24" t="s">
        <v>429</v>
      </c>
      <c r="AC24" t="s">
        <v>429</v>
      </c>
      <c r="AD24" t="s">
        <v>429</v>
      </c>
      <c r="AE24" t="s">
        <v>429</v>
      </c>
      <c r="AF24">
        <v>5</v>
      </c>
      <c r="AG24" t="s">
        <v>310</v>
      </c>
      <c r="AH24" t="s">
        <v>429</v>
      </c>
      <c r="AI24" t="s">
        <v>429</v>
      </c>
      <c r="AJ24" t="s">
        <v>429</v>
      </c>
      <c r="AK24" t="s">
        <v>429</v>
      </c>
      <c r="AL24" t="s">
        <v>429</v>
      </c>
      <c r="AM24" t="s">
        <v>429</v>
      </c>
      <c r="AN24">
        <v>0</v>
      </c>
      <c r="AO24" t="s">
        <v>429</v>
      </c>
      <c r="AP24" t="s">
        <v>429</v>
      </c>
      <c r="AQ24" s="173"/>
      <c r="AT24" s="173"/>
      <c r="AU24" s="173"/>
      <c r="AV24" s="173"/>
      <c r="AW24" s="173"/>
      <c r="AX24" s="173"/>
      <c r="AY24" s="173"/>
      <c r="AZ24" s="173"/>
      <c r="BA24" s="173"/>
      <c r="BH24" s="262"/>
      <c r="BI24" s="262"/>
      <c r="BJ24" s="262"/>
      <c r="BK24" s="262"/>
      <c r="BL24" s="262"/>
      <c r="BM24" s="262"/>
      <c r="BN24" s="262"/>
      <c r="BO24" s="262"/>
      <c r="BP24" s="262"/>
      <c r="BQ24" s="262"/>
      <c r="BR24" s="262"/>
      <c r="BS24" s="262"/>
      <c r="BT24" s="262"/>
      <c r="BU24" s="262"/>
      <c r="BV24" s="262"/>
      <c r="BW24" s="262"/>
      <c r="BX24" s="262"/>
      <c r="BY24" s="262"/>
      <c r="BZ24" s="262"/>
      <c r="CA24" s="262"/>
      <c r="CB24" s="262"/>
      <c r="CC24" s="262"/>
      <c r="CD24" s="262"/>
      <c r="CE24" s="262"/>
      <c r="CF24" s="262"/>
      <c r="CG24" s="262"/>
      <c r="CH24" s="262"/>
      <c r="CI24" s="262"/>
      <c r="CJ24" s="262"/>
      <c r="CK24" s="262"/>
      <c r="CL24" s="262"/>
      <c r="CM24" s="262"/>
      <c r="CN24" s="262"/>
      <c r="CO24" s="262"/>
      <c r="CP24" s="262"/>
      <c r="CQ24" s="262"/>
      <c r="CR24" s="262"/>
      <c r="CS24" s="262"/>
      <c r="CT24" s="262"/>
    </row>
    <row r="25" spans="1:98" s="301" customFormat="1" x14ac:dyDescent="0.35">
      <c r="A25" s="175" t="str">
        <f>"SL_2030_art_"&amp;S25&amp;"_"&amp;R25</f>
        <v>SL_2030_art_119_54</v>
      </c>
      <c r="B25" s="175" t="str">
        <f t="shared" si="3"/>
        <v>Motor Home</v>
      </c>
      <c r="C25" s="200">
        <f t="shared" si="4"/>
        <v>1.2837666565879628E-3</v>
      </c>
      <c r="D25" s="275">
        <f t="shared" si="5"/>
        <v>0</v>
      </c>
      <c r="E25">
        <v>0</v>
      </c>
      <c r="F25">
        <v>1</v>
      </c>
      <c r="G25">
        <v>1</v>
      </c>
      <c r="H25">
        <v>2029</v>
      </c>
      <c r="I25">
        <v>1</v>
      </c>
      <c r="J25">
        <v>5</v>
      </c>
      <c r="K25" t="s">
        <v>308</v>
      </c>
      <c r="L25">
        <v>9</v>
      </c>
      <c r="M25">
        <v>49</v>
      </c>
      <c r="N25" t="s">
        <v>309</v>
      </c>
      <c r="O25">
        <v>49035</v>
      </c>
      <c r="P25" t="s">
        <v>234</v>
      </c>
      <c r="Q25">
        <v>490350</v>
      </c>
      <c r="R25">
        <v>54</v>
      </c>
      <c r="S25">
        <v>119</v>
      </c>
      <c r="T25" t="s">
        <v>1483</v>
      </c>
      <c r="U25">
        <v>1</v>
      </c>
      <c r="V25" t="s">
        <v>324</v>
      </c>
      <c r="W25">
        <v>54</v>
      </c>
      <c r="X25" t="s">
        <v>258</v>
      </c>
      <c r="Y25" t="s">
        <v>429</v>
      </c>
      <c r="Z25" t="s">
        <v>429</v>
      </c>
      <c r="AA25" t="s">
        <v>429</v>
      </c>
      <c r="AB25" t="s">
        <v>429</v>
      </c>
      <c r="AC25" t="s">
        <v>429</v>
      </c>
      <c r="AD25" t="s">
        <v>429</v>
      </c>
      <c r="AE25" t="s">
        <v>429</v>
      </c>
      <c r="AF25">
        <v>5</v>
      </c>
      <c r="AG25" t="s">
        <v>310</v>
      </c>
      <c r="AH25" t="s">
        <v>429</v>
      </c>
      <c r="AI25" t="s">
        <v>429</v>
      </c>
      <c r="AJ25" t="s">
        <v>429</v>
      </c>
      <c r="AK25" t="s">
        <v>429</v>
      </c>
      <c r="AL25" t="s">
        <v>429</v>
      </c>
      <c r="AM25" t="s">
        <v>429</v>
      </c>
      <c r="AN25">
        <v>0</v>
      </c>
      <c r="AO25" t="s">
        <v>429</v>
      </c>
      <c r="AP25" t="s">
        <v>429</v>
      </c>
      <c r="AQ25" s="173"/>
      <c r="AT25" s="173"/>
      <c r="AU25" s="173"/>
      <c r="AV25" s="173"/>
      <c r="AW25" s="173"/>
      <c r="AX25" s="173"/>
      <c r="AY25" s="173"/>
      <c r="AZ25" s="173"/>
      <c r="BA25" s="173"/>
      <c r="BH25" s="173"/>
      <c r="BI25" s="173"/>
      <c r="BJ25" s="173"/>
      <c r="BK25" s="173"/>
      <c r="BL25" s="173"/>
      <c r="BM25" s="173"/>
      <c r="BN25" s="173"/>
      <c r="BO25" s="173"/>
      <c r="BP25" s="173"/>
      <c r="BQ25" s="173"/>
      <c r="BR25" s="173"/>
      <c r="BS25" s="173"/>
      <c r="BT25" s="173"/>
      <c r="BU25" s="173"/>
      <c r="BV25" s="173"/>
      <c r="BW25" s="173"/>
      <c r="BX25" s="173"/>
      <c r="BY25" s="173"/>
      <c r="BZ25" s="173"/>
      <c r="CA25" s="173"/>
      <c r="CB25" s="173"/>
      <c r="CC25" s="173"/>
      <c r="CD25" s="173"/>
      <c r="CE25" s="173"/>
      <c r="CF25" s="173"/>
      <c r="CG25" s="173"/>
      <c r="CH25" s="173"/>
      <c r="CI25" s="173"/>
      <c r="CJ25" s="173"/>
      <c r="CK25" s="173"/>
      <c r="CL25" s="173"/>
      <c r="CM25" s="173"/>
      <c r="CN25" s="173"/>
      <c r="CO25" s="173"/>
      <c r="CP25" s="173"/>
      <c r="CQ25" s="173"/>
      <c r="CR25" s="173"/>
      <c r="CS25" s="173"/>
      <c r="CT25" s="173"/>
    </row>
    <row r="26" spans="1:98" s="301" customFormat="1" x14ac:dyDescent="0.35">
      <c r="A26" s="175" t="str">
        <f>"SL_2030_art_"&amp;S26&amp;"_"&amp;R26</f>
        <v>SL_2030_art_119_53</v>
      </c>
      <c r="B26" s="175" t="str">
        <f t="shared" si="3"/>
        <v>Single Long Haul Truck</v>
      </c>
      <c r="C26" s="200">
        <f t="shared" si="4"/>
        <v>2.2119525715996965E-3</v>
      </c>
      <c r="D26" s="275">
        <f t="shared" si="5"/>
        <v>0</v>
      </c>
      <c r="E26">
        <v>0</v>
      </c>
      <c r="F26">
        <v>1</v>
      </c>
      <c r="G26">
        <v>1</v>
      </c>
      <c r="H26">
        <v>2029</v>
      </c>
      <c r="I26">
        <v>1</v>
      </c>
      <c r="J26">
        <v>5</v>
      </c>
      <c r="K26" t="s">
        <v>308</v>
      </c>
      <c r="L26">
        <v>9</v>
      </c>
      <c r="M26">
        <v>49</v>
      </c>
      <c r="N26" t="s">
        <v>309</v>
      </c>
      <c r="O26">
        <v>49035</v>
      </c>
      <c r="P26" t="s">
        <v>234</v>
      </c>
      <c r="Q26">
        <v>490350</v>
      </c>
      <c r="R26">
        <v>53</v>
      </c>
      <c r="S26">
        <v>119</v>
      </c>
      <c r="T26" t="s">
        <v>1483</v>
      </c>
      <c r="U26">
        <v>15</v>
      </c>
      <c r="V26" t="s">
        <v>323</v>
      </c>
      <c r="W26">
        <v>53</v>
      </c>
      <c r="X26" t="s">
        <v>257</v>
      </c>
      <c r="Y26" t="s">
        <v>429</v>
      </c>
      <c r="Z26" t="s">
        <v>429</v>
      </c>
      <c r="AA26" t="s">
        <v>429</v>
      </c>
      <c r="AB26" t="s">
        <v>429</v>
      </c>
      <c r="AC26" t="s">
        <v>429</v>
      </c>
      <c r="AD26" t="s">
        <v>429</v>
      </c>
      <c r="AE26" t="s">
        <v>429</v>
      </c>
      <c r="AF26">
        <v>5</v>
      </c>
      <c r="AG26" t="s">
        <v>310</v>
      </c>
      <c r="AH26" t="s">
        <v>429</v>
      </c>
      <c r="AI26" t="s">
        <v>429</v>
      </c>
      <c r="AJ26" t="s">
        <v>429</v>
      </c>
      <c r="AK26" t="s">
        <v>429</v>
      </c>
      <c r="AL26" t="s">
        <v>429</v>
      </c>
      <c r="AM26" t="s">
        <v>429</v>
      </c>
      <c r="AN26">
        <v>0</v>
      </c>
      <c r="AO26" t="s">
        <v>429</v>
      </c>
      <c r="AP26" t="s">
        <v>429</v>
      </c>
      <c r="AQ26" s="173"/>
      <c r="AT26" s="173"/>
      <c r="AU26" s="173"/>
      <c r="AV26" s="173"/>
      <c r="AW26" s="173"/>
      <c r="AX26" s="173"/>
      <c r="AY26" s="173"/>
      <c r="AZ26" s="173"/>
      <c r="BA26" s="173"/>
      <c r="BH26" s="173"/>
      <c r="BI26" s="173"/>
      <c r="BJ26" s="173"/>
      <c r="BK26" s="173"/>
      <c r="BL26" s="173"/>
      <c r="BM26" s="173"/>
      <c r="BN26" s="173"/>
      <c r="BO26" s="173"/>
      <c r="BP26" s="173"/>
      <c r="BQ26" s="173"/>
      <c r="BR26" s="173"/>
      <c r="BS26" s="173"/>
      <c r="BT26" s="173"/>
      <c r="BU26" s="173"/>
      <c r="BV26" s="173"/>
      <c r="BW26" s="173"/>
      <c r="BX26" s="173"/>
      <c r="BY26" s="173"/>
      <c r="BZ26" s="173"/>
      <c r="CA26" s="173"/>
      <c r="CB26" s="173"/>
      <c r="CC26" s="173"/>
      <c r="CD26" s="173"/>
      <c r="CE26" s="173"/>
      <c r="CF26" s="173"/>
      <c r="CG26" s="173"/>
      <c r="CH26" s="173"/>
      <c r="CI26" s="173"/>
      <c r="CJ26" s="173"/>
      <c r="CK26" s="173"/>
      <c r="CL26" s="173"/>
      <c r="CM26" s="173"/>
      <c r="CN26" s="173"/>
      <c r="CO26" s="173"/>
      <c r="CP26" s="173"/>
      <c r="CQ26" s="173"/>
      <c r="CR26" s="173"/>
      <c r="CS26" s="173"/>
      <c r="CT26" s="173"/>
    </row>
    <row r="27" spans="1:98" x14ac:dyDescent="0.35">
      <c r="A27" s="175" t="str">
        <f>"SL_2030_art_"&amp;S27&amp;"_"&amp;R27</f>
        <v>SL_2030_art_119_53</v>
      </c>
      <c r="B27" s="175" t="str">
        <f t="shared" si="3"/>
        <v>Single Long Haul Truck</v>
      </c>
      <c r="C27" s="200">
        <f t="shared" si="4"/>
        <v>2.2119525715996965E-3</v>
      </c>
      <c r="D27" s="275">
        <f t="shared" si="5"/>
        <v>0</v>
      </c>
      <c r="E27">
        <v>0</v>
      </c>
      <c r="F27">
        <v>1</v>
      </c>
      <c r="G27">
        <v>1</v>
      </c>
      <c r="H27">
        <v>2029</v>
      </c>
      <c r="I27">
        <v>1</v>
      </c>
      <c r="J27">
        <v>5</v>
      </c>
      <c r="K27" t="s">
        <v>308</v>
      </c>
      <c r="L27">
        <v>9</v>
      </c>
      <c r="M27">
        <v>49</v>
      </c>
      <c r="N27" t="s">
        <v>309</v>
      </c>
      <c r="O27">
        <v>49035</v>
      </c>
      <c r="P27" t="s">
        <v>234</v>
      </c>
      <c r="Q27">
        <v>490350</v>
      </c>
      <c r="R27">
        <v>53</v>
      </c>
      <c r="S27">
        <v>119</v>
      </c>
      <c r="T27" t="s">
        <v>1483</v>
      </c>
      <c r="U27">
        <v>1</v>
      </c>
      <c r="V27" t="s">
        <v>324</v>
      </c>
      <c r="W27">
        <v>53</v>
      </c>
      <c r="X27" t="s">
        <v>257</v>
      </c>
      <c r="Y27" t="s">
        <v>429</v>
      </c>
      <c r="Z27" t="s">
        <v>429</v>
      </c>
      <c r="AA27" t="s">
        <v>429</v>
      </c>
      <c r="AB27" t="s">
        <v>429</v>
      </c>
      <c r="AC27" t="s">
        <v>429</v>
      </c>
      <c r="AD27" t="s">
        <v>429</v>
      </c>
      <c r="AE27" t="s">
        <v>429</v>
      </c>
      <c r="AF27">
        <v>5</v>
      </c>
      <c r="AG27" t="s">
        <v>310</v>
      </c>
      <c r="AH27" t="s">
        <v>429</v>
      </c>
      <c r="AI27" t="s">
        <v>429</v>
      </c>
      <c r="AJ27" t="s">
        <v>429</v>
      </c>
      <c r="AK27" t="s">
        <v>429</v>
      </c>
      <c r="AL27" t="s">
        <v>429</v>
      </c>
      <c r="AM27" t="s">
        <v>429</v>
      </c>
      <c r="AN27">
        <v>0</v>
      </c>
      <c r="AO27" t="s">
        <v>429</v>
      </c>
      <c r="AP27" t="s">
        <v>429</v>
      </c>
      <c r="AS27" s="301"/>
      <c r="BB27" s="301"/>
      <c r="BC27" s="301"/>
      <c r="BD27" s="301"/>
      <c r="BE27" s="301"/>
      <c r="BF27" s="301"/>
      <c r="BG27" s="301"/>
    </row>
    <row r="28" spans="1:98" x14ac:dyDescent="0.35">
      <c r="A28" s="175" t="str">
        <f>"SL_2030_art_"&amp;S28&amp;"_"&amp;R28</f>
        <v>SL_2030_art_119_52</v>
      </c>
      <c r="B28" s="175" t="str">
        <f t="shared" si="3"/>
        <v>Single Short Haul Truck</v>
      </c>
      <c r="C28" s="200">
        <f t="shared" si="4"/>
        <v>3.2442364239260696E-2</v>
      </c>
      <c r="D28" s="275">
        <f t="shared" si="5"/>
        <v>0</v>
      </c>
      <c r="E28">
        <v>0</v>
      </c>
      <c r="F28">
        <v>1</v>
      </c>
      <c r="G28">
        <v>1</v>
      </c>
      <c r="H28">
        <v>2029</v>
      </c>
      <c r="I28">
        <v>1</v>
      </c>
      <c r="J28">
        <v>5</v>
      </c>
      <c r="K28" t="s">
        <v>308</v>
      </c>
      <c r="L28">
        <v>9</v>
      </c>
      <c r="M28">
        <v>49</v>
      </c>
      <c r="N28" t="s">
        <v>309</v>
      </c>
      <c r="O28">
        <v>49035</v>
      </c>
      <c r="P28" t="s">
        <v>234</v>
      </c>
      <c r="Q28">
        <v>490350</v>
      </c>
      <c r="R28">
        <v>52</v>
      </c>
      <c r="S28">
        <v>119</v>
      </c>
      <c r="T28" t="s">
        <v>1483</v>
      </c>
      <c r="U28">
        <v>15</v>
      </c>
      <c r="V28" t="s">
        <v>323</v>
      </c>
      <c r="W28">
        <v>52</v>
      </c>
      <c r="X28" t="s">
        <v>256</v>
      </c>
      <c r="Y28" t="s">
        <v>429</v>
      </c>
      <c r="Z28" t="s">
        <v>429</v>
      </c>
      <c r="AA28" t="s">
        <v>429</v>
      </c>
      <c r="AB28" t="s">
        <v>429</v>
      </c>
      <c r="AC28" t="s">
        <v>429</v>
      </c>
      <c r="AD28" t="s">
        <v>429</v>
      </c>
      <c r="AE28" t="s">
        <v>429</v>
      </c>
      <c r="AF28">
        <v>5</v>
      </c>
      <c r="AG28" t="s">
        <v>310</v>
      </c>
      <c r="AH28" t="s">
        <v>429</v>
      </c>
      <c r="AI28" t="s">
        <v>429</v>
      </c>
      <c r="AJ28" t="s">
        <v>429</v>
      </c>
      <c r="AK28" t="s">
        <v>429</v>
      </c>
      <c r="AL28" t="s">
        <v>429</v>
      </c>
      <c r="AM28" t="s">
        <v>429</v>
      </c>
      <c r="AN28">
        <v>0</v>
      </c>
      <c r="AO28" t="s">
        <v>429</v>
      </c>
      <c r="AP28" t="s">
        <v>429</v>
      </c>
      <c r="AT28" s="306">
        <v>11</v>
      </c>
      <c r="AU28" s="306">
        <v>21</v>
      </c>
      <c r="AV28" s="306">
        <v>31</v>
      </c>
      <c r="AW28" s="306">
        <v>32</v>
      </c>
      <c r="AX28" s="306">
        <v>41</v>
      </c>
      <c r="AY28" s="306">
        <v>42</v>
      </c>
      <c r="AZ28" s="306">
        <v>43</v>
      </c>
      <c r="BA28" s="306">
        <v>51</v>
      </c>
      <c r="BB28" s="306">
        <v>52</v>
      </c>
      <c r="BC28" s="306">
        <v>53</v>
      </c>
      <c r="BD28" s="306">
        <v>54</v>
      </c>
      <c r="BE28" s="306">
        <v>61</v>
      </c>
      <c r="BF28" s="306">
        <v>62</v>
      </c>
    </row>
    <row r="29" spans="1:98" x14ac:dyDescent="0.35">
      <c r="A29" s="175" t="str">
        <f>"SL_2030_art_"&amp;S29&amp;"_"&amp;R29</f>
        <v>SL_2030_art_119_52</v>
      </c>
      <c r="B29" s="175" t="str">
        <f t="shared" si="3"/>
        <v>Single Short Haul Truck</v>
      </c>
      <c r="C29" s="200">
        <f t="shared" si="4"/>
        <v>3.2442364239260696E-2</v>
      </c>
      <c r="D29" s="275">
        <f t="shared" si="5"/>
        <v>0</v>
      </c>
      <c r="E29">
        <v>0</v>
      </c>
      <c r="F29">
        <v>1</v>
      </c>
      <c r="G29">
        <v>1</v>
      </c>
      <c r="H29">
        <v>2029</v>
      </c>
      <c r="I29">
        <v>1</v>
      </c>
      <c r="J29">
        <v>5</v>
      </c>
      <c r="K29" t="s">
        <v>308</v>
      </c>
      <c r="L29">
        <v>9</v>
      </c>
      <c r="M29">
        <v>49</v>
      </c>
      <c r="N29" t="s">
        <v>309</v>
      </c>
      <c r="O29">
        <v>49035</v>
      </c>
      <c r="P29" t="s">
        <v>234</v>
      </c>
      <c r="Q29">
        <v>490350</v>
      </c>
      <c r="R29">
        <v>52</v>
      </c>
      <c r="S29">
        <v>119</v>
      </c>
      <c r="T29" t="s">
        <v>1483</v>
      </c>
      <c r="U29">
        <v>1</v>
      </c>
      <c r="V29" t="s">
        <v>324</v>
      </c>
      <c r="W29">
        <v>52</v>
      </c>
      <c r="X29" t="s">
        <v>256</v>
      </c>
      <c r="Y29" t="s">
        <v>429</v>
      </c>
      <c r="Z29" t="s">
        <v>429</v>
      </c>
      <c r="AA29" t="s">
        <v>429</v>
      </c>
      <c r="AB29" t="s">
        <v>429</v>
      </c>
      <c r="AC29" t="s">
        <v>429</v>
      </c>
      <c r="AD29" t="s">
        <v>429</v>
      </c>
      <c r="AE29" t="s">
        <v>429</v>
      </c>
      <c r="AF29">
        <v>5</v>
      </c>
      <c r="AG29" t="s">
        <v>310</v>
      </c>
      <c r="AH29" t="s">
        <v>429</v>
      </c>
      <c r="AI29" t="s">
        <v>429</v>
      </c>
      <c r="AJ29" t="s">
        <v>429</v>
      </c>
      <c r="AK29" t="s">
        <v>429</v>
      </c>
      <c r="AL29" t="s">
        <v>429</v>
      </c>
      <c r="AM29" t="s">
        <v>429</v>
      </c>
      <c r="AN29">
        <v>0</v>
      </c>
      <c r="AO29" t="s">
        <v>429</v>
      </c>
      <c r="AP29" t="s">
        <v>429</v>
      </c>
      <c r="AT29" s="200">
        <v>1.4990673432670335E-3</v>
      </c>
      <c r="AU29" s="200">
        <v>0.84862013532554181</v>
      </c>
      <c r="AV29" s="302">
        <v>6.9575546872781197E-2</v>
      </c>
      <c r="AW29" s="302">
        <v>8.5972750414559911E-3</v>
      </c>
      <c r="AX29" s="303">
        <v>1.839688736261739E-3</v>
      </c>
      <c r="AY29" s="303">
        <v>4.2232657471272342E-4</v>
      </c>
      <c r="AZ29" s="303">
        <v>1.5387641248520883E-3</v>
      </c>
      <c r="BA29" s="304">
        <v>1.9029610565514368E-3</v>
      </c>
      <c r="BB29" s="304">
        <v>1.8966604759945563E-2</v>
      </c>
      <c r="BC29" s="304">
        <v>2.0376165852108727E-3</v>
      </c>
      <c r="BD29" s="304">
        <v>4.5828971555946984E-3</v>
      </c>
      <c r="BE29" s="305">
        <v>2.5585906749655118E-2</v>
      </c>
      <c r="BF29" s="305">
        <v>1.4831209674169727E-2</v>
      </c>
      <c r="BG29" s="262"/>
    </row>
    <row r="30" spans="1:98" x14ac:dyDescent="0.35">
      <c r="A30" s="175" t="str">
        <f>"SL_2030_art_"&amp;S30&amp;"_"&amp;R30</f>
        <v>SL_2030_art_119_51</v>
      </c>
      <c r="B30" s="175" t="str">
        <f t="shared" si="3"/>
        <v>Refuse Truck</v>
      </c>
      <c r="C30" s="200">
        <f t="shared" si="4"/>
        <v>3.8330425395972039E-4</v>
      </c>
      <c r="D30" s="275">
        <f t="shared" si="5"/>
        <v>0</v>
      </c>
      <c r="E30">
        <v>0</v>
      </c>
      <c r="F30">
        <v>1</v>
      </c>
      <c r="G30">
        <v>1</v>
      </c>
      <c r="H30">
        <v>2029</v>
      </c>
      <c r="I30">
        <v>1</v>
      </c>
      <c r="J30">
        <v>5</v>
      </c>
      <c r="K30" t="s">
        <v>308</v>
      </c>
      <c r="L30">
        <v>9</v>
      </c>
      <c r="M30">
        <v>49</v>
      </c>
      <c r="N30" t="s">
        <v>309</v>
      </c>
      <c r="O30">
        <v>49035</v>
      </c>
      <c r="P30" t="s">
        <v>234</v>
      </c>
      <c r="Q30">
        <v>490350</v>
      </c>
      <c r="R30">
        <v>51</v>
      </c>
      <c r="S30">
        <v>119</v>
      </c>
      <c r="T30" t="s">
        <v>1483</v>
      </c>
      <c r="U30">
        <v>15</v>
      </c>
      <c r="V30" t="s">
        <v>323</v>
      </c>
      <c r="W30">
        <v>51</v>
      </c>
      <c r="X30" t="s">
        <v>255</v>
      </c>
      <c r="Y30" t="s">
        <v>429</v>
      </c>
      <c r="Z30" t="s">
        <v>429</v>
      </c>
      <c r="AA30" t="s">
        <v>429</v>
      </c>
      <c r="AB30" t="s">
        <v>429</v>
      </c>
      <c r="AC30" t="s">
        <v>429</v>
      </c>
      <c r="AD30" t="s">
        <v>429</v>
      </c>
      <c r="AE30" t="s">
        <v>429</v>
      </c>
      <c r="AF30">
        <v>5</v>
      </c>
      <c r="AG30" t="s">
        <v>310</v>
      </c>
      <c r="AH30" t="s">
        <v>429</v>
      </c>
      <c r="AI30" t="s">
        <v>429</v>
      </c>
      <c r="AJ30" t="s">
        <v>429</v>
      </c>
      <c r="AK30" t="s">
        <v>429</v>
      </c>
      <c r="AL30" t="s">
        <v>429</v>
      </c>
      <c r="AM30" t="s">
        <v>429</v>
      </c>
      <c r="AN30">
        <v>0</v>
      </c>
      <c r="AO30" t="s">
        <v>429</v>
      </c>
      <c r="AP30" t="s">
        <v>429</v>
      </c>
      <c r="AS30" s="189">
        <v>1990</v>
      </c>
      <c r="AT30" s="200">
        <v>1.4194077264281021E-3</v>
      </c>
      <c r="AU30" s="200">
        <v>0.69423578621303328</v>
      </c>
      <c r="AV30" s="302">
        <v>0.19942995421630111</v>
      </c>
      <c r="AW30" s="302">
        <v>2.3173876651238347E-2</v>
      </c>
      <c r="AX30" s="303">
        <v>2.1399729627897489E-3</v>
      </c>
      <c r="AY30" s="303">
        <v>6.515145567082309E-4</v>
      </c>
      <c r="AZ30" s="303">
        <v>1.5679001697409376E-3</v>
      </c>
      <c r="BA30" s="304">
        <v>1.9589099061805338E-3</v>
      </c>
      <c r="BB30" s="304">
        <v>2.2617547243926162E-2</v>
      </c>
      <c r="BC30" s="304">
        <v>1.5363276295743658E-3</v>
      </c>
      <c r="BD30" s="304">
        <v>3.6513477999402929E-3</v>
      </c>
      <c r="BE30" s="305">
        <v>2.8431052960554971E-2</v>
      </c>
      <c r="BF30" s="305">
        <v>1.9186401963583899E-2</v>
      </c>
    </row>
    <row r="31" spans="1:98" x14ac:dyDescent="0.35">
      <c r="A31" s="175" t="str">
        <f>"SL_2030_art_"&amp;S31&amp;"_"&amp;R31</f>
        <v>SL_2030_art_119_51</v>
      </c>
      <c r="B31" s="175" t="str">
        <f t="shared" si="3"/>
        <v>Refuse Truck</v>
      </c>
      <c r="C31" s="200">
        <f t="shared" si="4"/>
        <v>3.8330425395972039E-4</v>
      </c>
      <c r="D31" s="275">
        <f t="shared" si="5"/>
        <v>0</v>
      </c>
      <c r="E31">
        <v>0</v>
      </c>
      <c r="F31">
        <v>1</v>
      </c>
      <c r="G31">
        <v>1</v>
      </c>
      <c r="H31">
        <v>2029</v>
      </c>
      <c r="I31">
        <v>1</v>
      </c>
      <c r="J31">
        <v>5</v>
      </c>
      <c r="K31" t="s">
        <v>308</v>
      </c>
      <c r="L31">
        <v>9</v>
      </c>
      <c r="M31">
        <v>49</v>
      </c>
      <c r="N31" t="s">
        <v>309</v>
      </c>
      <c r="O31">
        <v>49035</v>
      </c>
      <c r="P31" t="s">
        <v>234</v>
      </c>
      <c r="Q31">
        <v>490350</v>
      </c>
      <c r="R31">
        <v>51</v>
      </c>
      <c r="S31">
        <v>119</v>
      </c>
      <c r="T31" t="s">
        <v>1483</v>
      </c>
      <c r="U31">
        <v>1</v>
      </c>
      <c r="V31" t="s">
        <v>324</v>
      </c>
      <c r="W31">
        <v>51</v>
      </c>
      <c r="X31" t="s">
        <v>255</v>
      </c>
      <c r="Y31" t="s">
        <v>429</v>
      </c>
      <c r="Z31" t="s">
        <v>429</v>
      </c>
      <c r="AA31" t="s">
        <v>429</v>
      </c>
      <c r="AB31" t="s">
        <v>429</v>
      </c>
      <c r="AC31" t="s">
        <v>429</v>
      </c>
      <c r="AD31" t="s">
        <v>429</v>
      </c>
      <c r="AE31" t="s">
        <v>429</v>
      </c>
      <c r="AF31">
        <v>5</v>
      </c>
      <c r="AG31" t="s">
        <v>310</v>
      </c>
      <c r="AH31" t="s">
        <v>429</v>
      </c>
      <c r="AI31" t="s">
        <v>429</v>
      </c>
      <c r="AJ31" t="s">
        <v>429</v>
      </c>
      <c r="AK31" t="s">
        <v>429</v>
      </c>
      <c r="AL31" t="s">
        <v>429</v>
      </c>
      <c r="AM31" t="s">
        <v>429</v>
      </c>
      <c r="AN31">
        <v>0</v>
      </c>
      <c r="AO31" t="s">
        <v>429</v>
      </c>
      <c r="AP31" t="s">
        <v>429</v>
      </c>
      <c r="AS31" s="189">
        <v>1999</v>
      </c>
      <c r="AT31" s="200">
        <v>1.0874236737187708E-3</v>
      </c>
      <c r="AU31" s="200">
        <v>0.68249926855485343</v>
      </c>
      <c r="AV31" s="302">
        <v>0.21324520232968341</v>
      </c>
      <c r="AW31" s="302">
        <v>2.4742740807248295E-2</v>
      </c>
      <c r="AX31" s="303">
        <v>2.091307695399139E-3</v>
      </c>
      <c r="AY31" s="303">
        <v>6.4020938870052628E-4</v>
      </c>
      <c r="AZ31" s="303">
        <v>1.5101475288752555E-3</v>
      </c>
      <c r="BA31" s="304">
        <v>1.6943183389113324E-3</v>
      </c>
      <c r="BB31" s="304">
        <v>2.2404218346405338E-2</v>
      </c>
      <c r="BC31" s="304">
        <v>1.5374485095110059E-3</v>
      </c>
      <c r="BD31" s="304">
        <v>3.1383111787486491E-3</v>
      </c>
      <c r="BE31" s="305">
        <v>2.5574320450495319E-2</v>
      </c>
      <c r="BF31" s="305">
        <v>1.9835083197449564E-2</v>
      </c>
    </row>
    <row r="32" spans="1:98" x14ac:dyDescent="0.35">
      <c r="A32" s="175" t="str">
        <f>"SL_2030_art_"&amp;S32&amp;"_"&amp;R32</f>
        <v>SL_2030_art_119_43</v>
      </c>
      <c r="B32" s="175" t="str">
        <f t="shared" si="3"/>
        <v>School Bus</v>
      </c>
      <c r="C32" s="200">
        <f t="shared" si="4"/>
        <v>1.2194193935541923E-3</v>
      </c>
      <c r="D32" s="275">
        <f t="shared" si="5"/>
        <v>0</v>
      </c>
      <c r="E32">
        <v>0</v>
      </c>
      <c r="F32">
        <v>1</v>
      </c>
      <c r="G32">
        <v>1</v>
      </c>
      <c r="H32">
        <v>2029</v>
      </c>
      <c r="I32">
        <v>1</v>
      </c>
      <c r="J32">
        <v>5</v>
      </c>
      <c r="K32" t="s">
        <v>308</v>
      </c>
      <c r="L32">
        <v>9</v>
      </c>
      <c r="M32">
        <v>49</v>
      </c>
      <c r="N32" t="s">
        <v>309</v>
      </c>
      <c r="O32">
        <v>49035</v>
      </c>
      <c r="P32" t="s">
        <v>234</v>
      </c>
      <c r="Q32">
        <v>490350</v>
      </c>
      <c r="R32">
        <v>43</v>
      </c>
      <c r="S32">
        <v>119</v>
      </c>
      <c r="T32" t="s">
        <v>1483</v>
      </c>
      <c r="U32">
        <v>15</v>
      </c>
      <c r="V32" t="s">
        <v>323</v>
      </c>
      <c r="W32">
        <v>43</v>
      </c>
      <c r="X32" t="s">
        <v>254</v>
      </c>
      <c r="Y32" t="s">
        <v>429</v>
      </c>
      <c r="Z32" t="s">
        <v>429</v>
      </c>
      <c r="AA32" t="s">
        <v>429</v>
      </c>
      <c r="AB32" t="s">
        <v>429</v>
      </c>
      <c r="AC32" t="s">
        <v>429</v>
      </c>
      <c r="AD32" t="s">
        <v>429</v>
      </c>
      <c r="AE32" t="s">
        <v>429</v>
      </c>
      <c r="AF32">
        <v>5</v>
      </c>
      <c r="AG32" t="s">
        <v>310</v>
      </c>
      <c r="AH32" t="s">
        <v>429</v>
      </c>
      <c r="AI32" t="s">
        <v>429</v>
      </c>
      <c r="AJ32" t="s">
        <v>429</v>
      </c>
      <c r="AK32" t="s">
        <v>429</v>
      </c>
      <c r="AL32" t="s">
        <v>429</v>
      </c>
      <c r="AM32" t="s">
        <v>429</v>
      </c>
      <c r="AN32">
        <v>0</v>
      </c>
      <c r="AO32" t="s">
        <v>429</v>
      </c>
      <c r="AP32" t="s">
        <v>429</v>
      </c>
      <c r="AS32" s="189">
        <v>2000</v>
      </c>
      <c r="AT32" s="200">
        <v>8.7846787350490151E-4</v>
      </c>
      <c r="AU32" s="200">
        <v>0.67096866647719411</v>
      </c>
      <c r="AV32" s="302">
        <v>0.2236203241029972</v>
      </c>
      <c r="AW32" s="302">
        <v>2.5960411991014825E-2</v>
      </c>
      <c r="AX32" s="303">
        <v>1.5323849725773415E-3</v>
      </c>
      <c r="AY32" s="303">
        <v>4.7799655478998214E-4</v>
      </c>
      <c r="AZ32" s="303">
        <v>1.1027323307573067E-3</v>
      </c>
      <c r="BA32" s="304">
        <v>1.5288685393331542E-3</v>
      </c>
      <c r="BB32" s="304">
        <v>2.2872827416207494E-2</v>
      </c>
      <c r="BC32" s="304">
        <v>1.572593572421437E-3</v>
      </c>
      <c r="BD32" s="304">
        <v>2.9268601744571305E-3</v>
      </c>
      <c r="BE32" s="305">
        <v>2.4958573910513579E-2</v>
      </c>
      <c r="BF32" s="305">
        <v>2.1599292084231565E-2</v>
      </c>
    </row>
    <row r="33" spans="1:98" x14ac:dyDescent="0.35">
      <c r="A33" s="175" t="str">
        <f>"SL_2030_art_"&amp;S33&amp;"_"&amp;R33</f>
        <v>SL_2030_art_119_43</v>
      </c>
      <c r="B33" s="175" t="str">
        <f t="shared" si="3"/>
        <v>School Bus</v>
      </c>
      <c r="C33" s="200">
        <f t="shared" si="4"/>
        <v>1.2194193935541923E-3</v>
      </c>
      <c r="D33" s="275">
        <f t="shared" si="5"/>
        <v>0</v>
      </c>
      <c r="E33">
        <v>0</v>
      </c>
      <c r="F33">
        <v>1</v>
      </c>
      <c r="G33">
        <v>1</v>
      </c>
      <c r="H33">
        <v>2029</v>
      </c>
      <c r="I33">
        <v>1</v>
      </c>
      <c r="J33">
        <v>5</v>
      </c>
      <c r="K33" t="s">
        <v>308</v>
      </c>
      <c r="L33">
        <v>9</v>
      </c>
      <c r="M33">
        <v>49</v>
      </c>
      <c r="N33" t="s">
        <v>309</v>
      </c>
      <c r="O33">
        <v>49035</v>
      </c>
      <c r="P33" t="s">
        <v>234</v>
      </c>
      <c r="Q33">
        <v>490350</v>
      </c>
      <c r="R33">
        <v>43</v>
      </c>
      <c r="S33">
        <v>119</v>
      </c>
      <c r="T33" t="s">
        <v>1483</v>
      </c>
      <c r="U33">
        <v>1</v>
      </c>
      <c r="V33" t="s">
        <v>324</v>
      </c>
      <c r="W33">
        <v>43</v>
      </c>
      <c r="X33" t="s">
        <v>254</v>
      </c>
      <c r="Y33" t="s">
        <v>429</v>
      </c>
      <c r="Z33" t="s">
        <v>429</v>
      </c>
      <c r="AA33" t="s">
        <v>429</v>
      </c>
      <c r="AB33" t="s">
        <v>429</v>
      </c>
      <c r="AC33" t="s">
        <v>429</v>
      </c>
      <c r="AD33" t="s">
        <v>429</v>
      </c>
      <c r="AE33" t="s">
        <v>429</v>
      </c>
      <c r="AF33">
        <v>5</v>
      </c>
      <c r="AG33" t="s">
        <v>310</v>
      </c>
      <c r="AH33" t="s">
        <v>429</v>
      </c>
      <c r="AI33" t="s">
        <v>429</v>
      </c>
      <c r="AJ33" t="s">
        <v>429</v>
      </c>
      <c r="AK33" t="s">
        <v>429</v>
      </c>
      <c r="AL33" t="s">
        <v>429</v>
      </c>
      <c r="AM33" t="s">
        <v>429</v>
      </c>
      <c r="AN33">
        <v>0</v>
      </c>
      <c r="AO33" t="s">
        <v>429</v>
      </c>
      <c r="AP33" t="s">
        <v>429</v>
      </c>
      <c r="AS33" s="189">
        <v>2001</v>
      </c>
      <c r="AT33" s="200">
        <v>8.4973190658542441E-4</v>
      </c>
      <c r="AU33" s="200">
        <v>0.66111482955290934</v>
      </c>
      <c r="AV33" s="302">
        <v>0.23417621794088581</v>
      </c>
      <c r="AW33" s="302">
        <v>2.7124735614017834E-2</v>
      </c>
      <c r="AX33" s="303">
        <v>1.5624239513981658E-3</v>
      </c>
      <c r="AY33" s="303">
        <v>4.9143921993317441E-4</v>
      </c>
      <c r="AZ33" s="303">
        <v>1.1212970094314067E-3</v>
      </c>
      <c r="BA33" s="304">
        <v>1.4440191659765632E-3</v>
      </c>
      <c r="BB33" s="304">
        <v>2.3966376258020328E-2</v>
      </c>
      <c r="BC33" s="304">
        <v>1.6524109153502815E-3</v>
      </c>
      <c r="BD33" s="304">
        <v>2.7916603206415377E-3</v>
      </c>
      <c r="BE33" s="305">
        <v>2.2269572051858092E-2</v>
      </c>
      <c r="BF33" s="305">
        <v>2.1435286092991869E-2</v>
      </c>
    </row>
    <row r="34" spans="1:98" x14ac:dyDescent="0.35">
      <c r="A34" s="175" t="str">
        <f>"SL_2030_art_"&amp;S34&amp;"_"&amp;R34</f>
        <v>SL_2030_art_119_42</v>
      </c>
      <c r="B34" s="175" t="str">
        <f t="shared" si="3"/>
        <v>Transit Bus</v>
      </c>
      <c r="C34" s="200">
        <f t="shared" si="4"/>
        <v>8.5238775907189597E-4</v>
      </c>
      <c r="D34" s="275">
        <f t="shared" si="5"/>
        <v>0</v>
      </c>
      <c r="E34">
        <v>0</v>
      </c>
      <c r="F34">
        <v>1</v>
      </c>
      <c r="G34">
        <v>1</v>
      </c>
      <c r="H34">
        <v>2029</v>
      </c>
      <c r="I34">
        <v>1</v>
      </c>
      <c r="J34">
        <v>5</v>
      </c>
      <c r="K34" t="s">
        <v>308</v>
      </c>
      <c r="L34">
        <v>9</v>
      </c>
      <c r="M34">
        <v>49</v>
      </c>
      <c r="N34" t="s">
        <v>309</v>
      </c>
      <c r="O34">
        <v>49035</v>
      </c>
      <c r="P34" t="s">
        <v>234</v>
      </c>
      <c r="Q34">
        <v>490350</v>
      </c>
      <c r="R34">
        <v>42</v>
      </c>
      <c r="S34">
        <v>119</v>
      </c>
      <c r="T34" t="s">
        <v>1483</v>
      </c>
      <c r="U34">
        <v>15</v>
      </c>
      <c r="V34" t="s">
        <v>323</v>
      </c>
      <c r="W34">
        <v>42</v>
      </c>
      <c r="X34" t="s">
        <v>253</v>
      </c>
      <c r="Y34" t="s">
        <v>429</v>
      </c>
      <c r="Z34" t="s">
        <v>429</v>
      </c>
      <c r="AA34" t="s">
        <v>429</v>
      </c>
      <c r="AB34" t="s">
        <v>429</v>
      </c>
      <c r="AC34" t="s">
        <v>429</v>
      </c>
      <c r="AD34" t="s">
        <v>429</v>
      </c>
      <c r="AE34" t="s">
        <v>429</v>
      </c>
      <c r="AF34">
        <v>5</v>
      </c>
      <c r="AG34" t="s">
        <v>310</v>
      </c>
      <c r="AH34" t="s">
        <v>429</v>
      </c>
      <c r="AI34" t="s">
        <v>429</v>
      </c>
      <c r="AJ34" t="s">
        <v>429</v>
      </c>
      <c r="AK34" t="s">
        <v>429</v>
      </c>
      <c r="AL34" t="s">
        <v>429</v>
      </c>
      <c r="AM34" t="s">
        <v>429</v>
      </c>
      <c r="AN34">
        <v>0</v>
      </c>
      <c r="AO34" t="s">
        <v>429</v>
      </c>
      <c r="AP34" t="s">
        <v>429</v>
      </c>
      <c r="AS34" s="189">
        <v>2002</v>
      </c>
      <c r="AT34" s="200">
        <v>8.6555709987792731E-4</v>
      </c>
      <c r="AU34" s="200">
        <v>0.64892751445142116</v>
      </c>
      <c r="AV34" s="302">
        <v>0.24407841471830063</v>
      </c>
      <c r="AW34" s="302">
        <v>2.8352451231163752E-2</v>
      </c>
      <c r="AX34" s="303">
        <v>1.4397214122347196E-3</v>
      </c>
      <c r="AY34" s="303">
        <v>4.7511097353918329E-4</v>
      </c>
      <c r="AZ34" s="303">
        <v>1.144824296919607E-3</v>
      </c>
      <c r="BA34" s="304">
        <v>1.3855574196514914E-3</v>
      </c>
      <c r="BB34" s="304">
        <v>2.5384092162257711E-2</v>
      </c>
      <c r="BC34" s="304">
        <v>1.7512108294727017E-3</v>
      </c>
      <c r="BD34" s="304">
        <v>2.7279009872292342E-3</v>
      </c>
      <c r="BE34" s="305">
        <v>2.089364887475836E-2</v>
      </c>
      <c r="BF34" s="305">
        <v>2.2573995543173502E-2</v>
      </c>
      <c r="BH34" s="301"/>
      <c r="BI34" s="301"/>
      <c r="BJ34" s="301"/>
      <c r="BK34" s="301"/>
      <c r="BL34" s="301"/>
      <c r="BM34" s="301"/>
      <c r="BN34" s="301"/>
      <c r="BO34" s="301"/>
      <c r="BP34" s="301"/>
      <c r="BQ34" s="301"/>
      <c r="BR34" s="301"/>
      <c r="BS34" s="301"/>
      <c r="BT34" s="301"/>
      <c r="BU34" s="301"/>
      <c r="BV34" s="301"/>
      <c r="BW34" s="301"/>
      <c r="BX34" s="301"/>
      <c r="BY34" s="301"/>
      <c r="BZ34" s="301"/>
      <c r="CA34" s="301"/>
      <c r="CB34" s="301"/>
      <c r="CC34" s="301"/>
      <c r="CD34" s="301"/>
      <c r="CE34" s="301"/>
      <c r="CF34" s="301"/>
      <c r="CG34" s="301"/>
      <c r="CH34" s="301"/>
      <c r="CI34" s="301"/>
      <c r="CJ34" s="301"/>
      <c r="CK34" s="301"/>
      <c r="CL34" s="301"/>
      <c r="CM34" s="301"/>
      <c r="CN34" s="301"/>
      <c r="CO34" s="301"/>
      <c r="CP34" s="301"/>
      <c r="CQ34" s="301"/>
      <c r="CR34" s="301"/>
      <c r="CS34" s="301"/>
      <c r="CT34" s="301"/>
    </row>
    <row r="35" spans="1:98" x14ac:dyDescent="0.35">
      <c r="A35" s="175" t="str">
        <f>"SL_2030_art_"&amp;S35&amp;"_"&amp;R35</f>
        <v>SL_2030_art_119_42</v>
      </c>
      <c r="B35" s="175" t="str">
        <f t="shared" si="3"/>
        <v>Transit Bus</v>
      </c>
      <c r="C35" s="200">
        <f t="shared" si="4"/>
        <v>8.5238775907189597E-4</v>
      </c>
      <c r="D35" s="275">
        <f t="shared" si="5"/>
        <v>0</v>
      </c>
      <c r="E35">
        <v>0</v>
      </c>
      <c r="F35">
        <v>1</v>
      </c>
      <c r="G35">
        <v>1</v>
      </c>
      <c r="H35">
        <v>2029</v>
      </c>
      <c r="I35">
        <v>1</v>
      </c>
      <c r="J35">
        <v>5</v>
      </c>
      <c r="K35" t="s">
        <v>308</v>
      </c>
      <c r="L35">
        <v>9</v>
      </c>
      <c r="M35">
        <v>49</v>
      </c>
      <c r="N35" t="s">
        <v>309</v>
      </c>
      <c r="O35">
        <v>49035</v>
      </c>
      <c r="P35" t="s">
        <v>234</v>
      </c>
      <c r="Q35">
        <v>490350</v>
      </c>
      <c r="R35">
        <v>42</v>
      </c>
      <c r="S35">
        <v>119</v>
      </c>
      <c r="T35" t="s">
        <v>1483</v>
      </c>
      <c r="U35">
        <v>1</v>
      </c>
      <c r="V35" t="s">
        <v>324</v>
      </c>
      <c r="W35">
        <v>42</v>
      </c>
      <c r="X35" t="s">
        <v>253</v>
      </c>
      <c r="Y35" t="s">
        <v>429</v>
      </c>
      <c r="Z35" t="s">
        <v>429</v>
      </c>
      <c r="AA35" t="s">
        <v>429</v>
      </c>
      <c r="AB35" t="s">
        <v>429</v>
      </c>
      <c r="AC35" t="s">
        <v>429</v>
      </c>
      <c r="AD35" t="s">
        <v>429</v>
      </c>
      <c r="AE35" t="s">
        <v>429</v>
      </c>
      <c r="AF35">
        <v>5</v>
      </c>
      <c r="AG35" t="s">
        <v>310</v>
      </c>
      <c r="AH35" t="s">
        <v>429</v>
      </c>
      <c r="AI35" t="s">
        <v>429</v>
      </c>
      <c r="AJ35" t="s">
        <v>429</v>
      </c>
      <c r="AK35" t="s">
        <v>429</v>
      </c>
      <c r="AL35" t="s">
        <v>429</v>
      </c>
      <c r="AM35" t="s">
        <v>429</v>
      </c>
      <c r="AN35">
        <v>0</v>
      </c>
      <c r="AO35" t="s">
        <v>429</v>
      </c>
      <c r="AP35" t="s">
        <v>429</v>
      </c>
      <c r="AS35" s="189">
        <v>2003</v>
      </c>
      <c r="AT35" s="200">
        <v>1.4230996439912448E-3</v>
      </c>
      <c r="AU35" s="200">
        <v>0.63190368788226303</v>
      </c>
      <c r="AV35" s="302">
        <v>0.26176662616441726</v>
      </c>
      <c r="AW35" s="302">
        <v>3.0536849915255005E-2</v>
      </c>
      <c r="AX35" s="303">
        <v>1.5322419739028023E-3</v>
      </c>
      <c r="AY35" s="303">
        <v>4.4352682692134907E-4</v>
      </c>
      <c r="AZ35" s="303">
        <v>1.088876078838306E-3</v>
      </c>
      <c r="BA35" s="304">
        <v>1.191934501078767E-3</v>
      </c>
      <c r="BB35" s="304">
        <v>2.4465121035075178E-2</v>
      </c>
      <c r="BC35" s="304">
        <v>1.6886638431048843E-3</v>
      </c>
      <c r="BD35" s="304">
        <v>2.4221973586378968E-3</v>
      </c>
      <c r="BE35" s="305">
        <v>1.8547931676865737E-2</v>
      </c>
      <c r="BF35" s="305">
        <v>2.2989243099648671E-2</v>
      </c>
      <c r="BH35" s="301"/>
      <c r="BI35" s="301"/>
      <c r="BJ35" s="301"/>
      <c r="BK35" s="301"/>
      <c r="BL35" s="301"/>
      <c r="BM35" s="301"/>
      <c r="BN35" s="301"/>
      <c r="BO35" s="301"/>
      <c r="BP35" s="301"/>
      <c r="BQ35" s="301"/>
      <c r="BR35" s="301"/>
      <c r="BS35" s="301"/>
      <c r="BT35" s="301"/>
      <c r="BU35" s="301"/>
      <c r="BV35" s="301"/>
      <c r="BW35" s="301"/>
      <c r="BX35" s="301"/>
      <c r="BY35" s="301"/>
      <c r="BZ35" s="301"/>
      <c r="CA35" s="301"/>
      <c r="CB35" s="301"/>
      <c r="CC35" s="301"/>
      <c r="CD35" s="301"/>
      <c r="CE35" s="301"/>
      <c r="CF35" s="301"/>
      <c r="CG35" s="301"/>
      <c r="CH35" s="301"/>
      <c r="CI35" s="301"/>
      <c r="CJ35" s="301"/>
      <c r="CK35" s="301"/>
      <c r="CL35" s="301"/>
      <c r="CM35" s="301"/>
      <c r="CN35" s="301"/>
      <c r="CO35" s="301"/>
      <c r="CP35" s="301"/>
      <c r="CQ35" s="301"/>
      <c r="CR35" s="301"/>
      <c r="CS35" s="301"/>
      <c r="CT35" s="301"/>
    </row>
    <row r="36" spans="1:98" x14ac:dyDescent="0.35">
      <c r="A36" s="175" t="str">
        <f>"SL_2030_art_"&amp;S36&amp;"_"&amp;R36</f>
        <v>SL_2030_art_119_41</v>
      </c>
      <c r="B36" s="175" t="str">
        <f t="shared" si="3"/>
        <v>Intercity Bus</v>
      </c>
      <c r="C36" s="200">
        <f t="shared" si="4"/>
        <v>2.7298775368493609E-3</v>
      </c>
      <c r="D36" s="275">
        <f t="shared" si="5"/>
        <v>0</v>
      </c>
      <c r="E36">
        <v>0</v>
      </c>
      <c r="F36">
        <v>1</v>
      </c>
      <c r="G36">
        <v>1</v>
      </c>
      <c r="H36">
        <v>2029</v>
      </c>
      <c r="I36">
        <v>1</v>
      </c>
      <c r="J36">
        <v>5</v>
      </c>
      <c r="K36" t="s">
        <v>308</v>
      </c>
      <c r="L36">
        <v>9</v>
      </c>
      <c r="M36">
        <v>49</v>
      </c>
      <c r="N36" t="s">
        <v>309</v>
      </c>
      <c r="O36">
        <v>49035</v>
      </c>
      <c r="P36" t="s">
        <v>234</v>
      </c>
      <c r="Q36">
        <v>490350</v>
      </c>
      <c r="R36">
        <v>41</v>
      </c>
      <c r="S36">
        <v>119</v>
      </c>
      <c r="T36" t="s">
        <v>1483</v>
      </c>
      <c r="U36">
        <v>15</v>
      </c>
      <c r="V36" t="s">
        <v>323</v>
      </c>
      <c r="W36">
        <v>41</v>
      </c>
      <c r="X36" t="s">
        <v>430</v>
      </c>
      <c r="Y36" t="s">
        <v>429</v>
      </c>
      <c r="Z36" t="s">
        <v>429</v>
      </c>
      <c r="AA36" t="s">
        <v>429</v>
      </c>
      <c r="AB36" t="s">
        <v>429</v>
      </c>
      <c r="AC36" t="s">
        <v>429</v>
      </c>
      <c r="AD36" t="s">
        <v>429</v>
      </c>
      <c r="AE36" t="s">
        <v>429</v>
      </c>
      <c r="AF36">
        <v>5</v>
      </c>
      <c r="AG36" t="s">
        <v>310</v>
      </c>
      <c r="AH36" t="s">
        <v>429</v>
      </c>
      <c r="AI36" t="s">
        <v>429</v>
      </c>
      <c r="AJ36" t="s">
        <v>429</v>
      </c>
      <c r="AK36" t="s">
        <v>429</v>
      </c>
      <c r="AL36" t="s">
        <v>429</v>
      </c>
      <c r="AM36" t="s">
        <v>429</v>
      </c>
      <c r="AN36">
        <v>0</v>
      </c>
      <c r="AO36" t="s">
        <v>429</v>
      </c>
      <c r="AP36" t="s">
        <v>429</v>
      </c>
      <c r="AS36" s="189">
        <v>2004</v>
      </c>
      <c r="AT36" s="200">
        <v>1.1843466873927878E-3</v>
      </c>
      <c r="AU36" s="200">
        <v>0.61869602597299367</v>
      </c>
      <c r="AV36" s="302">
        <v>0.27482985817169575</v>
      </c>
      <c r="AW36" s="302">
        <v>3.2343078356335528E-2</v>
      </c>
      <c r="AX36" s="303">
        <v>1.469238161446145E-3</v>
      </c>
      <c r="AY36" s="303">
        <v>4.0339109143710188E-4</v>
      </c>
      <c r="AZ36" s="303">
        <v>1.0051607758628867E-3</v>
      </c>
      <c r="BA36" s="304">
        <v>1.0150874308809132E-3</v>
      </c>
      <c r="BB36" s="304">
        <v>2.3826071523506569E-2</v>
      </c>
      <c r="BC36" s="304">
        <v>1.6475736297924802E-3</v>
      </c>
      <c r="BD36" s="304">
        <v>2.1230771841914639E-3</v>
      </c>
      <c r="BE36" s="305">
        <v>1.7065963193096684E-2</v>
      </c>
      <c r="BF36" s="305">
        <v>2.4391127821368142E-2</v>
      </c>
      <c r="BH36" s="301"/>
      <c r="BI36" s="301"/>
      <c r="BJ36" s="301"/>
      <c r="BK36" s="301"/>
      <c r="BL36" s="301"/>
      <c r="BM36" s="301"/>
      <c r="BN36" s="301"/>
      <c r="BO36" s="301"/>
      <c r="BP36" s="301"/>
      <c r="BQ36" s="301"/>
      <c r="BR36" s="301"/>
      <c r="BS36" s="301"/>
      <c r="BT36" s="301"/>
      <c r="BU36" s="301"/>
      <c r="BV36" s="301"/>
      <c r="BW36" s="301"/>
      <c r="BX36" s="301"/>
      <c r="BY36" s="301"/>
      <c r="BZ36" s="301"/>
      <c r="CA36" s="301"/>
      <c r="CB36" s="301"/>
      <c r="CC36" s="301"/>
      <c r="CD36" s="301"/>
      <c r="CE36" s="301"/>
      <c r="CF36" s="301"/>
      <c r="CG36" s="301"/>
      <c r="CH36" s="301"/>
      <c r="CI36" s="301"/>
      <c r="CJ36" s="301"/>
      <c r="CK36" s="301"/>
      <c r="CL36" s="301"/>
      <c r="CM36" s="301"/>
      <c r="CN36" s="301"/>
      <c r="CO36" s="301"/>
      <c r="CP36" s="301"/>
      <c r="CQ36" s="301"/>
      <c r="CR36" s="301"/>
      <c r="CS36" s="301"/>
      <c r="CT36" s="301"/>
    </row>
    <row r="37" spans="1:98" x14ac:dyDescent="0.35">
      <c r="A37" s="175" t="str">
        <f>"SL_2030_art_"&amp;S37&amp;"_"&amp;R37</f>
        <v>SL_2030_art_119_41</v>
      </c>
      <c r="B37" s="175" t="str">
        <f t="shared" si="3"/>
        <v>Intercity Bus</v>
      </c>
      <c r="C37" s="200">
        <f t="shared" si="4"/>
        <v>2.7298775368493609E-3</v>
      </c>
      <c r="D37" s="275">
        <f t="shared" si="5"/>
        <v>0</v>
      </c>
      <c r="E37">
        <v>0</v>
      </c>
      <c r="F37">
        <v>1</v>
      </c>
      <c r="G37">
        <v>1</v>
      </c>
      <c r="H37">
        <v>2029</v>
      </c>
      <c r="I37">
        <v>1</v>
      </c>
      <c r="J37">
        <v>5</v>
      </c>
      <c r="K37" t="s">
        <v>308</v>
      </c>
      <c r="L37">
        <v>9</v>
      </c>
      <c r="M37">
        <v>49</v>
      </c>
      <c r="N37" t="s">
        <v>309</v>
      </c>
      <c r="O37">
        <v>49035</v>
      </c>
      <c r="P37" t="s">
        <v>234</v>
      </c>
      <c r="Q37">
        <v>490350</v>
      </c>
      <c r="R37">
        <v>41</v>
      </c>
      <c r="S37">
        <v>119</v>
      </c>
      <c r="T37" t="s">
        <v>1483</v>
      </c>
      <c r="U37">
        <v>1</v>
      </c>
      <c r="V37" t="s">
        <v>324</v>
      </c>
      <c r="W37">
        <v>41</v>
      </c>
      <c r="X37" t="s">
        <v>430</v>
      </c>
      <c r="Y37" t="s">
        <v>429</v>
      </c>
      <c r="Z37" t="s">
        <v>429</v>
      </c>
      <c r="AA37" t="s">
        <v>429</v>
      </c>
      <c r="AB37" t="s">
        <v>429</v>
      </c>
      <c r="AC37" t="s">
        <v>429</v>
      </c>
      <c r="AD37" t="s">
        <v>429</v>
      </c>
      <c r="AE37" t="s">
        <v>429</v>
      </c>
      <c r="AF37">
        <v>5</v>
      </c>
      <c r="AG37" t="s">
        <v>310</v>
      </c>
      <c r="AH37" t="s">
        <v>429</v>
      </c>
      <c r="AI37" t="s">
        <v>429</v>
      </c>
      <c r="AJ37" t="s">
        <v>429</v>
      </c>
      <c r="AK37" t="s">
        <v>429</v>
      </c>
      <c r="AL37" t="s">
        <v>429</v>
      </c>
      <c r="AM37" t="s">
        <v>429</v>
      </c>
      <c r="AN37">
        <v>0</v>
      </c>
      <c r="AO37" t="s">
        <v>429</v>
      </c>
      <c r="AP37" t="s">
        <v>429</v>
      </c>
      <c r="AS37" s="189">
        <v>2005</v>
      </c>
      <c r="AT37" s="200">
        <v>2.2767488068765772E-3</v>
      </c>
      <c r="AU37" s="200">
        <v>0.60011001451717694</v>
      </c>
      <c r="AV37" s="302">
        <v>0.28719093075491003</v>
      </c>
      <c r="AW37" s="302">
        <v>3.4358180361063695E-2</v>
      </c>
      <c r="AX37" s="303">
        <v>1.6190820722642508E-3</v>
      </c>
      <c r="AY37" s="303">
        <v>4.1297053496639694E-4</v>
      </c>
      <c r="AZ37" s="303">
        <v>1.0447144504898286E-3</v>
      </c>
      <c r="BA37" s="304">
        <v>1.06538168286586E-3</v>
      </c>
      <c r="BB37" s="304">
        <v>2.8449892921846485E-2</v>
      </c>
      <c r="BC37" s="304">
        <v>1.97068186088695E-3</v>
      </c>
      <c r="BD37" s="304">
        <v>2.2884523483326529E-3</v>
      </c>
      <c r="BE37" s="305">
        <v>1.477176575857872E-2</v>
      </c>
      <c r="BF37" s="305">
        <v>2.4441183929741719E-2</v>
      </c>
      <c r="BH37" s="301"/>
      <c r="BI37" s="301"/>
      <c r="BJ37" s="301"/>
      <c r="BK37" s="301"/>
      <c r="BL37" s="301"/>
      <c r="BM37" s="301"/>
      <c r="BN37" s="301"/>
      <c r="BO37" s="301"/>
      <c r="BP37" s="301"/>
      <c r="BQ37" s="301"/>
      <c r="BR37" s="301"/>
      <c r="BS37" s="301"/>
      <c r="BT37" s="301"/>
      <c r="BU37" s="301"/>
      <c r="BV37" s="301"/>
      <c r="BW37" s="301"/>
      <c r="BX37" s="301"/>
      <c r="BY37" s="301"/>
      <c r="BZ37" s="301"/>
      <c r="CA37" s="301"/>
      <c r="CB37" s="301"/>
      <c r="CC37" s="301"/>
      <c r="CD37" s="301"/>
      <c r="CE37" s="301"/>
      <c r="CF37" s="301"/>
      <c r="CG37" s="301"/>
      <c r="CH37" s="301"/>
      <c r="CI37" s="301"/>
      <c r="CJ37" s="301"/>
      <c r="CK37" s="301"/>
      <c r="CL37" s="301"/>
      <c r="CM37" s="301"/>
      <c r="CN37" s="301"/>
      <c r="CO37" s="301"/>
      <c r="CP37" s="301"/>
      <c r="CQ37" s="301"/>
      <c r="CR37" s="301"/>
      <c r="CS37" s="301"/>
      <c r="CT37" s="301"/>
    </row>
    <row r="38" spans="1:98" x14ac:dyDescent="0.35">
      <c r="A38" s="175" t="str">
        <f>"SL_2030_art_"&amp;S38&amp;"_"&amp;R38</f>
        <v>SL_2030_art_119_32</v>
      </c>
      <c r="B38" s="175" t="str">
        <f t="shared" si="3"/>
        <v>Light Commercial Truck</v>
      </c>
      <c r="C38" s="200">
        <f t="shared" si="4"/>
        <v>5.1391187787771235E-2</v>
      </c>
      <c r="D38" s="275">
        <f t="shared" si="5"/>
        <v>0</v>
      </c>
      <c r="E38">
        <v>0</v>
      </c>
      <c r="F38">
        <v>1</v>
      </c>
      <c r="G38">
        <v>1</v>
      </c>
      <c r="H38">
        <v>2029</v>
      </c>
      <c r="I38">
        <v>1</v>
      </c>
      <c r="J38">
        <v>5</v>
      </c>
      <c r="K38" t="s">
        <v>308</v>
      </c>
      <c r="L38">
        <v>9</v>
      </c>
      <c r="M38">
        <v>49</v>
      </c>
      <c r="N38" t="s">
        <v>309</v>
      </c>
      <c r="O38">
        <v>49035</v>
      </c>
      <c r="P38" t="s">
        <v>234</v>
      </c>
      <c r="Q38">
        <v>490350</v>
      </c>
      <c r="R38">
        <v>32</v>
      </c>
      <c r="S38">
        <v>119</v>
      </c>
      <c r="T38" t="s">
        <v>1483</v>
      </c>
      <c r="U38">
        <v>15</v>
      </c>
      <c r="V38" t="s">
        <v>323</v>
      </c>
      <c r="W38">
        <v>32</v>
      </c>
      <c r="X38" t="s">
        <v>251</v>
      </c>
      <c r="Y38" t="s">
        <v>429</v>
      </c>
      <c r="Z38" t="s">
        <v>429</v>
      </c>
      <c r="AA38" t="s">
        <v>429</v>
      </c>
      <c r="AB38" t="s">
        <v>429</v>
      </c>
      <c r="AC38" t="s">
        <v>429</v>
      </c>
      <c r="AD38" t="s">
        <v>429</v>
      </c>
      <c r="AE38" t="s">
        <v>429</v>
      </c>
      <c r="AF38">
        <v>5</v>
      </c>
      <c r="AG38" t="s">
        <v>310</v>
      </c>
      <c r="AH38" t="s">
        <v>429</v>
      </c>
      <c r="AI38" t="s">
        <v>429</v>
      </c>
      <c r="AJ38" t="s">
        <v>429</v>
      </c>
      <c r="AK38" t="s">
        <v>429</v>
      </c>
      <c r="AL38" t="s">
        <v>429</v>
      </c>
      <c r="AM38" t="s">
        <v>429</v>
      </c>
      <c r="AN38">
        <v>0</v>
      </c>
      <c r="AO38" t="s">
        <v>429</v>
      </c>
      <c r="AP38" t="s">
        <v>429</v>
      </c>
      <c r="AS38" s="189">
        <v>2006</v>
      </c>
      <c r="AT38" s="200">
        <v>2.8171423748436469E-3</v>
      </c>
      <c r="AU38" s="200">
        <v>0.59320578709731431</v>
      </c>
      <c r="AV38" s="302">
        <v>0.29255270893285185</v>
      </c>
      <c r="AW38" s="302">
        <v>3.5484017585483973E-2</v>
      </c>
      <c r="AX38" s="303">
        <v>1.5706181801520421E-3</v>
      </c>
      <c r="AY38" s="303">
        <v>5.6160617132527924E-4</v>
      </c>
      <c r="AZ38" s="303">
        <v>1.1024977710840144E-3</v>
      </c>
      <c r="BA38" s="304">
        <v>8.9087924199682516E-4</v>
      </c>
      <c r="BB38" s="304">
        <v>2.670328941119169E-2</v>
      </c>
      <c r="BC38" s="304">
        <v>1.8473855744735237E-3</v>
      </c>
      <c r="BD38" s="304">
        <v>1.9703554204966557E-3</v>
      </c>
      <c r="BE38" s="305">
        <v>1.462187821061672E-2</v>
      </c>
      <c r="BF38" s="305">
        <v>2.6671834028169521E-2</v>
      </c>
      <c r="BH38" s="301"/>
      <c r="BI38" s="301"/>
      <c r="BJ38" s="301"/>
      <c r="BK38" s="301"/>
      <c r="BL38" s="301"/>
      <c r="BM38" s="301"/>
      <c r="BN38" s="301"/>
      <c r="BO38" s="301"/>
      <c r="BP38" s="301"/>
      <c r="BQ38" s="301"/>
      <c r="BR38" s="301"/>
      <c r="BS38" s="301"/>
      <c r="BT38" s="301"/>
      <c r="BU38" s="301"/>
      <c r="BV38" s="301"/>
      <c r="BW38" s="301"/>
      <c r="BX38" s="301"/>
      <c r="BY38" s="301"/>
      <c r="BZ38" s="301"/>
      <c r="CA38" s="301"/>
      <c r="CB38" s="301"/>
      <c r="CC38" s="301"/>
      <c r="CD38" s="301"/>
      <c r="CE38" s="301"/>
      <c r="CF38" s="301"/>
      <c r="CG38" s="301"/>
      <c r="CH38" s="301"/>
      <c r="CI38" s="301"/>
      <c r="CJ38" s="301"/>
      <c r="CK38" s="301"/>
      <c r="CL38" s="301"/>
      <c r="CM38" s="301"/>
      <c r="CN38" s="301"/>
      <c r="CO38" s="301"/>
      <c r="CP38" s="301"/>
      <c r="CQ38" s="301"/>
      <c r="CR38" s="301"/>
      <c r="CS38" s="301"/>
      <c r="CT38" s="301"/>
    </row>
    <row r="39" spans="1:98" x14ac:dyDescent="0.35">
      <c r="A39" s="175" t="str">
        <f>"SL_2030_art_"&amp;S39&amp;"_"&amp;R39</f>
        <v>SL_2030_art_119_32</v>
      </c>
      <c r="B39" s="175" t="str">
        <f t="shared" si="3"/>
        <v>Light Commercial Truck</v>
      </c>
      <c r="C39" s="200">
        <f t="shared" si="4"/>
        <v>5.1391187787771235E-2</v>
      </c>
      <c r="D39" s="275">
        <f t="shared" si="5"/>
        <v>0</v>
      </c>
      <c r="E39">
        <v>0</v>
      </c>
      <c r="F39">
        <v>1</v>
      </c>
      <c r="G39">
        <v>1</v>
      </c>
      <c r="H39">
        <v>2029</v>
      </c>
      <c r="I39">
        <v>1</v>
      </c>
      <c r="J39">
        <v>5</v>
      </c>
      <c r="K39" t="s">
        <v>308</v>
      </c>
      <c r="L39">
        <v>9</v>
      </c>
      <c r="M39">
        <v>49</v>
      </c>
      <c r="N39" t="s">
        <v>309</v>
      </c>
      <c r="O39">
        <v>49035</v>
      </c>
      <c r="P39" t="s">
        <v>234</v>
      </c>
      <c r="Q39">
        <v>490350</v>
      </c>
      <c r="R39">
        <v>32</v>
      </c>
      <c r="S39">
        <v>119</v>
      </c>
      <c r="T39" t="s">
        <v>1483</v>
      </c>
      <c r="U39">
        <v>1</v>
      </c>
      <c r="V39" t="s">
        <v>324</v>
      </c>
      <c r="W39">
        <v>32</v>
      </c>
      <c r="X39" t="s">
        <v>251</v>
      </c>
      <c r="Y39" t="s">
        <v>429</v>
      </c>
      <c r="Z39" t="s">
        <v>429</v>
      </c>
      <c r="AA39" t="s">
        <v>429</v>
      </c>
      <c r="AB39" t="s">
        <v>429</v>
      </c>
      <c r="AC39" t="s">
        <v>429</v>
      </c>
      <c r="AD39" t="s">
        <v>429</v>
      </c>
      <c r="AE39" t="s">
        <v>429</v>
      </c>
      <c r="AF39">
        <v>5</v>
      </c>
      <c r="AG39" t="s">
        <v>310</v>
      </c>
      <c r="AH39" t="s">
        <v>429</v>
      </c>
      <c r="AI39" t="s">
        <v>429</v>
      </c>
      <c r="AJ39" t="s">
        <v>429</v>
      </c>
      <c r="AK39" t="s">
        <v>429</v>
      </c>
      <c r="AL39" t="s">
        <v>429</v>
      </c>
      <c r="AM39" t="s">
        <v>429</v>
      </c>
      <c r="AN39">
        <v>0</v>
      </c>
      <c r="AO39" t="s">
        <v>429</v>
      </c>
      <c r="AP39" t="s">
        <v>429</v>
      </c>
      <c r="AS39" s="189">
        <v>2007</v>
      </c>
      <c r="AT39" s="200">
        <v>2.777434329043797E-3</v>
      </c>
      <c r="AU39" s="200">
        <v>0.59472557163384521</v>
      </c>
      <c r="AV39" s="302">
        <v>0.28809182526599114</v>
      </c>
      <c r="AW39" s="302">
        <v>3.5607143579930625E-2</v>
      </c>
      <c r="AX39" s="303">
        <v>1.6244077699470096E-3</v>
      </c>
      <c r="AY39" s="303">
        <v>5.9847325016751407E-4</v>
      </c>
      <c r="AZ39" s="303">
        <v>1.1354688043292778E-3</v>
      </c>
      <c r="BA39" s="304">
        <v>8.6216377794296774E-4</v>
      </c>
      <c r="BB39" s="304">
        <v>2.9917772639981972E-2</v>
      </c>
      <c r="BC39" s="304">
        <v>2.0656260768201402E-3</v>
      </c>
      <c r="BD39" s="304">
        <v>2.0171655562275241E-3</v>
      </c>
      <c r="BE39" s="305">
        <v>1.3414865743971887E-2</v>
      </c>
      <c r="BF39" s="305">
        <v>2.7162081571800757E-2</v>
      </c>
      <c r="BG39" s="301"/>
      <c r="BH39" s="301"/>
      <c r="BI39" s="301"/>
      <c r="BJ39" s="301"/>
      <c r="BK39" s="301"/>
      <c r="BL39" s="301"/>
      <c r="BM39" s="301"/>
      <c r="BN39" s="301"/>
      <c r="BO39" s="301"/>
      <c r="BP39" s="301"/>
      <c r="BQ39" s="301"/>
      <c r="BR39" s="301"/>
      <c r="BS39" s="301"/>
      <c r="BT39" s="301"/>
      <c r="BU39" s="301"/>
      <c r="BV39" s="301"/>
      <c r="BW39" s="301"/>
      <c r="BX39" s="301"/>
      <c r="BY39" s="301"/>
      <c r="BZ39" s="301"/>
      <c r="CA39" s="301"/>
      <c r="CB39" s="301"/>
      <c r="CC39" s="301"/>
      <c r="CD39" s="301"/>
      <c r="CE39" s="301"/>
      <c r="CF39" s="301"/>
      <c r="CG39" s="301"/>
      <c r="CH39" s="301"/>
      <c r="CI39" s="301"/>
      <c r="CJ39" s="301"/>
      <c r="CK39" s="301"/>
      <c r="CL39" s="301"/>
      <c r="CM39" s="301"/>
      <c r="CN39" s="301"/>
      <c r="CO39" s="301"/>
      <c r="CP39" s="301"/>
      <c r="CQ39" s="301"/>
      <c r="CR39" s="301"/>
      <c r="CS39" s="301"/>
      <c r="CT39" s="301"/>
    </row>
    <row r="40" spans="1:98" x14ac:dyDescent="0.35">
      <c r="A40" s="175" t="str">
        <f>"SL_2030_art_"&amp;S40&amp;"_"&amp;R40</f>
        <v>SL_2030_art_119_31</v>
      </c>
      <c r="B40" s="175" t="str">
        <f t="shared" si="3"/>
        <v>Passenger Truck</v>
      </c>
      <c r="C40" s="200">
        <f t="shared" si="4"/>
        <v>0.4289082842690477</v>
      </c>
      <c r="D40" s="275">
        <f t="shared" si="5"/>
        <v>0</v>
      </c>
      <c r="E40">
        <v>0</v>
      </c>
      <c r="F40">
        <v>1</v>
      </c>
      <c r="G40">
        <v>1</v>
      </c>
      <c r="H40">
        <v>2029</v>
      </c>
      <c r="I40">
        <v>1</v>
      </c>
      <c r="J40">
        <v>5</v>
      </c>
      <c r="K40" t="s">
        <v>308</v>
      </c>
      <c r="L40">
        <v>9</v>
      </c>
      <c r="M40">
        <v>49</v>
      </c>
      <c r="N40" t="s">
        <v>309</v>
      </c>
      <c r="O40">
        <v>49035</v>
      </c>
      <c r="P40" t="s">
        <v>234</v>
      </c>
      <c r="Q40">
        <v>490350</v>
      </c>
      <c r="R40">
        <v>31</v>
      </c>
      <c r="S40">
        <v>119</v>
      </c>
      <c r="T40" t="s">
        <v>1483</v>
      </c>
      <c r="U40">
        <v>15</v>
      </c>
      <c r="V40" t="s">
        <v>323</v>
      </c>
      <c r="W40">
        <v>31</v>
      </c>
      <c r="X40" t="s">
        <v>250</v>
      </c>
      <c r="Y40" t="s">
        <v>429</v>
      </c>
      <c r="Z40" t="s">
        <v>429</v>
      </c>
      <c r="AA40" t="s">
        <v>429</v>
      </c>
      <c r="AB40" t="s">
        <v>429</v>
      </c>
      <c r="AC40" t="s">
        <v>429</v>
      </c>
      <c r="AD40" t="s">
        <v>429</v>
      </c>
      <c r="AE40" t="s">
        <v>429</v>
      </c>
      <c r="AF40">
        <v>5</v>
      </c>
      <c r="AG40" t="s">
        <v>310</v>
      </c>
      <c r="AH40" t="s">
        <v>429</v>
      </c>
      <c r="AI40" t="s">
        <v>429</v>
      </c>
      <c r="AJ40" t="s">
        <v>429</v>
      </c>
      <c r="AK40" t="s">
        <v>429</v>
      </c>
      <c r="AL40" t="s">
        <v>429</v>
      </c>
      <c r="AM40" t="s">
        <v>429</v>
      </c>
      <c r="AN40">
        <v>0</v>
      </c>
      <c r="AO40" t="s">
        <v>429</v>
      </c>
      <c r="AP40" t="s">
        <v>429</v>
      </c>
      <c r="AS40" s="189">
        <v>2008</v>
      </c>
      <c r="AT40" s="200">
        <v>2.7929341439151445E-3</v>
      </c>
      <c r="AU40" s="200">
        <v>0.59381988822995391</v>
      </c>
      <c r="AV40" s="302">
        <v>0.29330710614415262</v>
      </c>
      <c r="AW40" s="302">
        <v>3.6605075862337591E-2</v>
      </c>
      <c r="AX40" s="303">
        <v>1.7973504571375731E-3</v>
      </c>
      <c r="AY40" s="303">
        <v>6.0243845888632234E-4</v>
      </c>
      <c r="AZ40" s="303">
        <v>1.0050345872845653E-3</v>
      </c>
      <c r="BA40" s="304">
        <v>7.5729158693162168E-4</v>
      </c>
      <c r="BB40" s="304">
        <v>2.913600605203084E-2</v>
      </c>
      <c r="BC40" s="304">
        <v>1.9944174334040358E-3</v>
      </c>
      <c r="BD40" s="304">
        <v>1.85969774534266E-3</v>
      </c>
      <c r="BE40" s="305">
        <v>1.1087813925920459E-2</v>
      </c>
      <c r="BF40" s="305">
        <v>2.523494537270277E-2</v>
      </c>
      <c r="BG40" s="301"/>
      <c r="BH40" s="301"/>
      <c r="BI40" s="301"/>
      <c r="BJ40" s="301"/>
      <c r="BK40" s="301"/>
      <c r="BL40" s="301"/>
      <c r="BM40" s="301"/>
      <c r="BN40" s="301"/>
      <c r="BO40" s="301"/>
      <c r="BP40" s="301"/>
      <c r="BQ40" s="301"/>
      <c r="BR40" s="301"/>
      <c r="BS40" s="301"/>
      <c r="BT40" s="301"/>
      <c r="BU40" s="301"/>
      <c r="BV40" s="301"/>
      <c r="BW40" s="301"/>
      <c r="BX40" s="301"/>
      <c r="BY40" s="301"/>
      <c r="BZ40" s="301"/>
      <c r="CA40" s="301"/>
      <c r="CB40" s="301"/>
      <c r="CC40" s="301"/>
      <c r="CD40" s="301"/>
      <c r="CE40" s="301"/>
      <c r="CF40" s="301"/>
      <c r="CG40" s="301"/>
      <c r="CH40" s="301"/>
      <c r="CI40" s="301"/>
      <c r="CJ40" s="301"/>
      <c r="CK40" s="301"/>
      <c r="CL40" s="301"/>
      <c r="CM40" s="301"/>
      <c r="CN40" s="301"/>
      <c r="CO40" s="301"/>
      <c r="CP40" s="301"/>
      <c r="CQ40" s="301"/>
      <c r="CR40" s="301"/>
      <c r="CS40" s="301"/>
      <c r="CT40" s="301"/>
    </row>
    <row r="41" spans="1:98" x14ac:dyDescent="0.35">
      <c r="A41" s="175" t="str">
        <f>"SL_2030_art_"&amp;S41&amp;"_"&amp;R41</f>
        <v>SL_2030_art_119_31</v>
      </c>
      <c r="B41" s="175" t="str">
        <f t="shared" si="3"/>
        <v>Passenger Truck</v>
      </c>
      <c r="C41" s="200">
        <f t="shared" si="4"/>
        <v>0.4289082842690477</v>
      </c>
      <c r="D41" s="275">
        <f t="shared" si="5"/>
        <v>0</v>
      </c>
      <c r="E41">
        <v>0</v>
      </c>
      <c r="F41">
        <v>1</v>
      </c>
      <c r="G41">
        <v>1</v>
      </c>
      <c r="H41">
        <v>2029</v>
      </c>
      <c r="I41">
        <v>1</v>
      </c>
      <c r="J41">
        <v>5</v>
      </c>
      <c r="K41" t="s">
        <v>308</v>
      </c>
      <c r="L41">
        <v>9</v>
      </c>
      <c r="M41">
        <v>49</v>
      </c>
      <c r="N41" t="s">
        <v>309</v>
      </c>
      <c r="O41">
        <v>49035</v>
      </c>
      <c r="P41" t="s">
        <v>234</v>
      </c>
      <c r="Q41">
        <v>490350</v>
      </c>
      <c r="R41">
        <v>31</v>
      </c>
      <c r="S41">
        <v>119</v>
      </c>
      <c r="T41" t="s">
        <v>1483</v>
      </c>
      <c r="U41">
        <v>1</v>
      </c>
      <c r="V41" t="s">
        <v>324</v>
      </c>
      <c r="W41">
        <v>31</v>
      </c>
      <c r="X41" t="s">
        <v>250</v>
      </c>
      <c r="Y41" t="s">
        <v>429</v>
      </c>
      <c r="Z41" t="s">
        <v>429</v>
      </c>
      <c r="AA41" t="s">
        <v>429</v>
      </c>
      <c r="AB41" t="s">
        <v>429</v>
      </c>
      <c r="AC41" t="s">
        <v>429</v>
      </c>
      <c r="AD41" t="s">
        <v>429</v>
      </c>
      <c r="AE41" t="s">
        <v>429</v>
      </c>
      <c r="AF41">
        <v>5</v>
      </c>
      <c r="AG41" t="s">
        <v>310</v>
      </c>
      <c r="AH41" t="s">
        <v>429</v>
      </c>
      <c r="AI41" t="s">
        <v>429</v>
      </c>
      <c r="AJ41" t="s">
        <v>429</v>
      </c>
      <c r="AK41" t="s">
        <v>429</v>
      </c>
      <c r="AL41" t="s">
        <v>429</v>
      </c>
      <c r="AM41" t="s">
        <v>429</v>
      </c>
      <c r="AN41">
        <v>0</v>
      </c>
      <c r="AO41" t="s">
        <v>429</v>
      </c>
      <c r="AP41" t="s">
        <v>429</v>
      </c>
      <c r="AS41" s="189">
        <v>2009</v>
      </c>
      <c r="AT41" s="200">
        <v>2.1892568866567685E-3</v>
      </c>
      <c r="AU41" s="200">
        <v>0.58725037386616286</v>
      </c>
      <c r="AV41" s="302">
        <v>0.30074645964888463</v>
      </c>
      <c r="AW41" s="302">
        <v>3.7959540046542305E-2</v>
      </c>
      <c r="AX41" s="303">
        <v>1.5895483032548076E-3</v>
      </c>
      <c r="AY41" s="303">
        <v>5.9298884124620358E-4</v>
      </c>
      <c r="AZ41" s="303">
        <v>9.6906857319361791E-4</v>
      </c>
      <c r="BA41" s="304">
        <v>5.7980163150098542E-4</v>
      </c>
      <c r="BB41" s="304">
        <v>2.5092466141863987E-2</v>
      </c>
      <c r="BC41" s="304">
        <v>1.7008232312617742E-3</v>
      </c>
      <c r="BD41" s="304">
        <v>1.5028653259786208E-3</v>
      </c>
      <c r="BE41" s="305">
        <v>1.1173372749072492E-2</v>
      </c>
      <c r="BF41" s="305">
        <v>2.8653434754381004E-2</v>
      </c>
      <c r="BG41" s="301"/>
      <c r="BH41" s="301"/>
      <c r="BI41" s="301"/>
      <c r="BJ41" s="301"/>
      <c r="BK41" s="301"/>
      <c r="BL41" s="301"/>
      <c r="BM41" s="301"/>
      <c r="BN41" s="301"/>
      <c r="BO41" s="301"/>
      <c r="BP41" s="301"/>
      <c r="BQ41" s="301"/>
      <c r="BR41" s="301"/>
      <c r="BS41" s="301"/>
      <c r="BT41" s="301"/>
      <c r="BU41" s="301"/>
      <c r="BV41" s="301"/>
      <c r="BW41" s="301"/>
      <c r="BX41" s="301"/>
      <c r="BY41" s="301"/>
      <c r="BZ41" s="301"/>
      <c r="CA41" s="301"/>
      <c r="CB41" s="301"/>
      <c r="CC41" s="301"/>
      <c r="CD41" s="301"/>
      <c r="CE41" s="301"/>
      <c r="CF41" s="301"/>
      <c r="CG41" s="301"/>
      <c r="CH41" s="301"/>
      <c r="CI41" s="301"/>
      <c r="CJ41" s="301"/>
      <c r="CK41" s="301"/>
      <c r="CL41" s="301"/>
      <c r="CM41" s="301"/>
      <c r="CN41" s="301"/>
      <c r="CO41" s="301"/>
      <c r="CP41" s="301"/>
      <c r="CQ41" s="301"/>
      <c r="CR41" s="301"/>
      <c r="CS41" s="301"/>
      <c r="CT41" s="301"/>
    </row>
    <row r="42" spans="1:98" x14ac:dyDescent="0.35">
      <c r="A42" s="175" t="str">
        <f>"SL_2030_art_"&amp;S42&amp;"_"&amp;R42</f>
        <v>SL_2030_art_119_21</v>
      </c>
      <c r="B42" s="175" t="str">
        <f t="shared" si="3"/>
        <v>Passenger Car</v>
      </c>
      <c r="C42" s="200">
        <f t="shared" si="4"/>
        <v>0.43941661470667287</v>
      </c>
      <c r="D42" s="275">
        <f t="shared" si="5"/>
        <v>0</v>
      </c>
      <c r="E42">
        <v>0</v>
      </c>
      <c r="F42">
        <v>1</v>
      </c>
      <c r="G42">
        <v>1</v>
      </c>
      <c r="H42">
        <v>2029</v>
      </c>
      <c r="I42">
        <v>1</v>
      </c>
      <c r="J42">
        <v>5</v>
      </c>
      <c r="K42" t="s">
        <v>308</v>
      </c>
      <c r="L42">
        <v>9</v>
      </c>
      <c r="M42">
        <v>49</v>
      </c>
      <c r="N42" t="s">
        <v>309</v>
      </c>
      <c r="O42">
        <v>49035</v>
      </c>
      <c r="P42" t="s">
        <v>234</v>
      </c>
      <c r="Q42">
        <v>490350</v>
      </c>
      <c r="R42">
        <v>21</v>
      </c>
      <c r="S42">
        <v>119</v>
      </c>
      <c r="T42" t="s">
        <v>1483</v>
      </c>
      <c r="U42">
        <v>15</v>
      </c>
      <c r="V42" t="s">
        <v>323</v>
      </c>
      <c r="W42">
        <v>21</v>
      </c>
      <c r="X42" t="s">
        <v>249</v>
      </c>
      <c r="Y42" t="s">
        <v>429</v>
      </c>
      <c r="Z42" t="s">
        <v>429</v>
      </c>
      <c r="AA42" t="s">
        <v>429</v>
      </c>
      <c r="AB42" t="s">
        <v>429</v>
      </c>
      <c r="AC42" t="s">
        <v>429</v>
      </c>
      <c r="AD42" t="s">
        <v>429</v>
      </c>
      <c r="AE42" t="s">
        <v>429</v>
      </c>
      <c r="AF42">
        <v>5</v>
      </c>
      <c r="AG42" t="s">
        <v>310</v>
      </c>
      <c r="AH42" t="s">
        <v>429</v>
      </c>
      <c r="AI42" t="s">
        <v>429</v>
      </c>
      <c r="AJ42" t="s">
        <v>429</v>
      </c>
      <c r="AK42" t="s">
        <v>429</v>
      </c>
      <c r="AL42" t="s">
        <v>429</v>
      </c>
      <c r="AM42" t="s">
        <v>429</v>
      </c>
      <c r="AN42">
        <v>0</v>
      </c>
      <c r="AO42" t="s">
        <v>429</v>
      </c>
      <c r="AP42" t="s">
        <v>429</v>
      </c>
      <c r="AS42" s="189">
        <v>2010</v>
      </c>
      <c r="AT42" s="200">
        <v>2.2144162050406033E-3</v>
      </c>
      <c r="AU42" s="200">
        <v>0.54812302831816062</v>
      </c>
      <c r="AV42" s="302">
        <v>0.33858152376543482</v>
      </c>
      <c r="AW42" s="302">
        <v>4.3547455965668003E-2</v>
      </c>
      <c r="AX42" s="303">
        <v>1.751042578660215E-3</v>
      </c>
      <c r="AY42" s="303">
        <v>6.1591580067996371E-4</v>
      </c>
      <c r="AZ42" s="303">
        <v>1.0348988035084545E-3</v>
      </c>
      <c r="BA42" s="304">
        <v>4.7451556313621507E-4</v>
      </c>
      <c r="BB42" s="304">
        <v>2.3835002649966242E-2</v>
      </c>
      <c r="BC42" s="304">
        <v>1.6076656400074811E-3</v>
      </c>
      <c r="BD42" s="304">
        <v>1.2823352498810363E-3</v>
      </c>
      <c r="BE42" s="305">
        <v>9.5163036832907732E-3</v>
      </c>
      <c r="BF42" s="305">
        <v>2.7415895776565641E-2</v>
      </c>
      <c r="BG42" s="301"/>
      <c r="BH42" s="301"/>
      <c r="BI42" s="301"/>
      <c r="BJ42" s="301"/>
      <c r="BK42" s="301"/>
      <c r="BL42" s="301"/>
      <c r="BM42" s="301"/>
      <c r="BN42" s="301"/>
      <c r="BO42" s="301"/>
      <c r="BP42" s="301"/>
      <c r="BQ42" s="301"/>
      <c r="BR42" s="301"/>
      <c r="BS42" s="301"/>
      <c r="BT42" s="301"/>
      <c r="BU42" s="301"/>
      <c r="BV42" s="301"/>
      <c r="BW42" s="301"/>
      <c r="BX42" s="301"/>
      <c r="BY42" s="301"/>
      <c r="BZ42" s="301"/>
      <c r="CA42" s="301"/>
      <c r="CB42" s="301"/>
      <c r="CC42" s="301"/>
      <c r="CD42" s="301"/>
      <c r="CE42" s="301"/>
      <c r="CF42" s="301"/>
      <c r="CG42" s="301"/>
      <c r="CH42" s="301"/>
      <c r="CI42" s="301"/>
      <c r="CJ42" s="301"/>
      <c r="CK42" s="301"/>
      <c r="CL42" s="301"/>
      <c r="CM42" s="301"/>
      <c r="CN42" s="301"/>
      <c r="CO42" s="301"/>
      <c r="CP42" s="301"/>
      <c r="CQ42" s="301"/>
      <c r="CR42" s="301"/>
      <c r="CS42" s="301"/>
      <c r="CT42" s="301"/>
    </row>
    <row r="43" spans="1:98" x14ac:dyDescent="0.35">
      <c r="A43" s="175" t="str">
        <f>"SL_2030_art_"&amp;S43&amp;"_"&amp;R43</f>
        <v>SL_2030_art_119_21</v>
      </c>
      <c r="B43" s="175" t="str">
        <f t="shared" si="3"/>
        <v>Passenger Car</v>
      </c>
      <c r="C43" s="200">
        <f t="shared" si="4"/>
        <v>0.43941661470667287</v>
      </c>
      <c r="D43" s="275">
        <f t="shared" si="5"/>
        <v>0</v>
      </c>
      <c r="E43">
        <v>0</v>
      </c>
      <c r="F43">
        <v>1</v>
      </c>
      <c r="G43">
        <v>1</v>
      </c>
      <c r="H43">
        <v>2029</v>
      </c>
      <c r="I43">
        <v>1</v>
      </c>
      <c r="J43">
        <v>5</v>
      </c>
      <c r="K43" t="s">
        <v>308</v>
      </c>
      <c r="L43">
        <v>9</v>
      </c>
      <c r="M43">
        <v>49</v>
      </c>
      <c r="N43" t="s">
        <v>309</v>
      </c>
      <c r="O43">
        <v>49035</v>
      </c>
      <c r="P43" t="s">
        <v>234</v>
      </c>
      <c r="Q43">
        <v>490350</v>
      </c>
      <c r="R43">
        <v>21</v>
      </c>
      <c r="S43">
        <v>119</v>
      </c>
      <c r="T43" t="s">
        <v>1483</v>
      </c>
      <c r="U43">
        <v>1</v>
      </c>
      <c r="V43" t="s">
        <v>324</v>
      </c>
      <c r="W43">
        <v>21</v>
      </c>
      <c r="X43" t="s">
        <v>249</v>
      </c>
      <c r="Y43" t="s">
        <v>429</v>
      </c>
      <c r="Z43" t="s">
        <v>429</v>
      </c>
      <c r="AA43" t="s">
        <v>429</v>
      </c>
      <c r="AB43" t="s">
        <v>429</v>
      </c>
      <c r="AC43" t="s">
        <v>429</v>
      </c>
      <c r="AD43" t="s">
        <v>429</v>
      </c>
      <c r="AE43" t="s">
        <v>429</v>
      </c>
      <c r="AF43">
        <v>5</v>
      </c>
      <c r="AG43" t="s">
        <v>310</v>
      </c>
      <c r="AH43" t="s">
        <v>429</v>
      </c>
      <c r="AI43" t="s">
        <v>429</v>
      </c>
      <c r="AJ43" t="s">
        <v>429</v>
      </c>
      <c r="AK43" t="s">
        <v>429</v>
      </c>
      <c r="AL43" t="s">
        <v>429</v>
      </c>
      <c r="AM43" t="s">
        <v>429</v>
      </c>
      <c r="AN43">
        <v>0</v>
      </c>
      <c r="AO43" t="s">
        <v>429</v>
      </c>
      <c r="AP43" t="s">
        <v>429</v>
      </c>
      <c r="AS43" s="189">
        <v>2011</v>
      </c>
      <c r="AT43" s="200">
        <v>2.9372719252504405E-3</v>
      </c>
      <c r="AU43" s="200">
        <v>0.46213323050337574</v>
      </c>
      <c r="AV43" s="302">
        <v>0.41242599478071534</v>
      </c>
      <c r="AW43" s="302">
        <v>5.4570918751400146E-2</v>
      </c>
      <c r="AX43" s="303">
        <v>2.0021882259492357E-3</v>
      </c>
      <c r="AY43" s="303">
        <v>7.3098370685358092E-4</v>
      </c>
      <c r="AZ43" s="303">
        <v>1.1187575460122204E-3</v>
      </c>
      <c r="BA43" s="304">
        <v>4.1713888878547203E-4</v>
      </c>
      <c r="BB43" s="304">
        <v>2.4513746970497682E-2</v>
      </c>
      <c r="BC43" s="304">
        <v>1.6395454297744613E-3</v>
      </c>
      <c r="BD43" s="304">
        <v>1.2205793882640338E-3</v>
      </c>
      <c r="BE43" s="305">
        <v>8.6757054174018116E-3</v>
      </c>
      <c r="BF43" s="305">
        <v>2.761393846571978E-2</v>
      </c>
      <c r="BG43" s="301"/>
    </row>
    <row r="44" spans="1:98" x14ac:dyDescent="0.35">
      <c r="A44" s="175" t="str">
        <f>"SL_2030_art_"&amp;S44&amp;"_"&amp;R44</f>
        <v>SL_2030_art_119_11</v>
      </c>
      <c r="B44" s="175" t="str">
        <f t="shared" si="3"/>
        <v>Motorcycle</v>
      </c>
      <c r="C44" s="200">
        <f t="shared" si="4"/>
        <v>2.2142331538286685E-3</v>
      </c>
      <c r="D44" s="275">
        <f t="shared" si="5"/>
        <v>0</v>
      </c>
      <c r="E44">
        <v>0</v>
      </c>
      <c r="F44">
        <v>1</v>
      </c>
      <c r="G44">
        <v>1</v>
      </c>
      <c r="H44">
        <v>2029</v>
      </c>
      <c r="I44">
        <v>1</v>
      </c>
      <c r="J44">
        <v>5</v>
      </c>
      <c r="K44" t="s">
        <v>308</v>
      </c>
      <c r="L44">
        <v>9</v>
      </c>
      <c r="M44">
        <v>49</v>
      </c>
      <c r="N44" t="s">
        <v>309</v>
      </c>
      <c r="O44">
        <v>49035</v>
      </c>
      <c r="P44" t="s">
        <v>234</v>
      </c>
      <c r="Q44">
        <v>490350</v>
      </c>
      <c r="R44">
        <v>11</v>
      </c>
      <c r="S44">
        <v>119</v>
      </c>
      <c r="T44" t="s">
        <v>1483</v>
      </c>
      <c r="U44">
        <v>15</v>
      </c>
      <c r="V44" t="s">
        <v>323</v>
      </c>
      <c r="W44">
        <v>11</v>
      </c>
      <c r="X44" t="s">
        <v>248</v>
      </c>
      <c r="Y44" t="s">
        <v>429</v>
      </c>
      <c r="Z44" t="s">
        <v>429</v>
      </c>
      <c r="AA44" t="s">
        <v>429</v>
      </c>
      <c r="AB44" t="s">
        <v>429</v>
      </c>
      <c r="AC44" t="s">
        <v>429</v>
      </c>
      <c r="AD44" t="s">
        <v>429</v>
      </c>
      <c r="AE44" t="s">
        <v>429</v>
      </c>
      <c r="AF44">
        <v>5</v>
      </c>
      <c r="AG44" t="s">
        <v>310</v>
      </c>
      <c r="AH44" t="s">
        <v>429</v>
      </c>
      <c r="AI44" t="s">
        <v>429</v>
      </c>
      <c r="AJ44" t="s">
        <v>429</v>
      </c>
      <c r="AK44" t="s">
        <v>429</v>
      </c>
      <c r="AL44" t="s">
        <v>429</v>
      </c>
      <c r="AM44" t="s">
        <v>429</v>
      </c>
      <c r="AN44">
        <v>0</v>
      </c>
      <c r="AO44" t="s">
        <v>429</v>
      </c>
      <c r="AP44" t="s">
        <v>429</v>
      </c>
      <c r="AS44" s="189">
        <v>2012</v>
      </c>
      <c r="AT44" s="200">
        <v>2.6309381670370485E-3</v>
      </c>
      <c r="AU44" s="200">
        <v>0.47341243241986408</v>
      </c>
      <c r="AV44" s="302">
        <v>0.39981396105933248</v>
      </c>
      <c r="AW44" s="302">
        <v>5.533170145061702E-2</v>
      </c>
      <c r="AX44" s="303">
        <v>2.0235089654585181E-3</v>
      </c>
      <c r="AY44" s="303">
        <v>7.6979509623807912E-4</v>
      </c>
      <c r="AZ44" s="303">
        <v>1.153434601527426E-3</v>
      </c>
      <c r="BA44" s="304">
        <v>3.540311931565412E-4</v>
      </c>
      <c r="BB44" s="304">
        <v>2.4432714465388188E-2</v>
      </c>
      <c r="BC44" s="304">
        <v>1.6226506492922667E-3</v>
      </c>
      <c r="BD44" s="304">
        <v>1.1057861290222051E-3</v>
      </c>
      <c r="BE44" s="305">
        <v>8.4325799181099587E-3</v>
      </c>
      <c r="BF44" s="305">
        <v>2.8916465884956256E-2</v>
      </c>
      <c r="BG44" s="301"/>
    </row>
    <row r="45" spans="1:98" x14ac:dyDescent="0.35">
      <c r="A45" s="175" t="str">
        <f>"SL_2030_art_"&amp;S45&amp;"_"&amp;R45</f>
        <v>SL_2030_art_119_11</v>
      </c>
      <c r="B45" s="175" t="str">
        <f t="shared" si="3"/>
        <v>Motorcycle</v>
      </c>
      <c r="C45" s="200">
        <f t="shared" si="4"/>
        <v>2.2142331538286685E-3</v>
      </c>
      <c r="D45" s="275">
        <f t="shared" si="5"/>
        <v>0</v>
      </c>
      <c r="E45">
        <v>0</v>
      </c>
      <c r="F45">
        <v>1</v>
      </c>
      <c r="G45">
        <v>1</v>
      </c>
      <c r="H45">
        <v>2029</v>
      </c>
      <c r="I45">
        <v>1</v>
      </c>
      <c r="J45">
        <v>5</v>
      </c>
      <c r="K45" t="s">
        <v>308</v>
      </c>
      <c r="L45">
        <v>9</v>
      </c>
      <c r="M45">
        <v>49</v>
      </c>
      <c r="N45" t="s">
        <v>309</v>
      </c>
      <c r="O45">
        <v>49035</v>
      </c>
      <c r="P45" t="s">
        <v>234</v>
      </c>
      <c r="Q45">
        <v>490350</v>
      </c>
      <c r="R45">
        <v>11</v>
      </c>
      <c r="S45">
        <v>119</v>
      </c>
      <c r="T45" t="s">
        <v>1483</v>
      </c>
      <c r="U45">
        <v>1</v>
      </c>
      <c r="V45" t="s">
        <v>324</v>
      </c>
      <c r="W45">
        <v>11</v>
      </c>
      <c r="X45" t="s">
        <v>248</v>
      </c>
      <c r="Y45" t="s">
        <v>429</v>
      </c>
      <c r="Z45" t="s">
        <v>429</v>
      </c>
      <c r="AA45" t="s">
        <v>429</v>
      </c>
      <c r="AB45" t="s">
        <v>429</v>
      </c>
      <c r="AC45" t="s">
        <v>429</v>
      </c>
      <c r="AD45" t="s">
        <v>429</v>
      </c>
      <c r="AE45" t="s">
        <v>429</v>
      </c>
      <c r="AF45">
        <v>5</v>
      </c>
      <c r="AG45" t="s">
        <v>310</v>
      </c>
      <c r="AH45" t="s">
        <v>429</v>
      </c>
      <c r="AI45" t="s">
        <v>429</v>
      </c>
      <c r="AJ45" t="s">
        <v>429</v>
      </c>
      <c r="AK45" t="s">
        <v>429</v>
      </c>
      <c r="AL45" t="s">
        <v>429</v>
      </c>
      <c r="AM45" t="s">
        <v>429</v>
      </c>
      <c r="AN45">
        <v>0</v>
      </c>
      <c r="AO45" t="s">
        <v>429</v>
      </c>
      <c r="AP45" t="s">
        <v>429</v>
      </c>
      <c r="AS45" s="189">
        <v>2013</v>
      </c>
      <c r="AT45" s="200">
        <v>2.4701694190789052E-3</v>
      </c>
      <c r="AU45" s="200">
        <v>0.46407586525678851</v>
      </c>
      <c r="AV45" s="302">
        <v>0.40805471705279239</v>
      </c>
      <c r="AW45" s="302">
        <v>5.6258718795472278E-2</v>
      </c>
      <c r="AX45" s="303">
        <v>2.0959353023575901E-3</v>
      </c>
      <c r="AY45" s="303">
        <v>8.776880942266953E-4</v>
      </c>
      <c r="AZ45" s="303">
        <v>1.2958383944936954E-3</v>
      </c>
      <c r="BA45" s="304">
        <v>2.9631513531183559E-4</v>
      </c>
      <c r="BB45" s="304">
        <v>2.5117540836640098E-2</v>
      </c>
      <c r="BC45" s="304">
        <v>1.6669933729582414E-3</v>
      </c>
      <c r="BD45" s="304">
        <v>9.9566655550796567E-4</v>
      </c>
      <c r="BE45" s="305">
        <v>7.6710162859974949E-3</v>
      </c>
      <c r="BF45" s="305">
        <v>2.9123535498374358E-2</v>
      </c>
      <c r="BG45" s="301"/>
    </row>
    <row r="46" spans="1:98" x14ac:dyDescent="0.35">
      <c r="A46" s="175" t="str">
        <f>"SL_2030_art_"&amp;S46&amp;"_"&amp;R46</f>
        <v>SL_2030_art_118_62</v>
      </c>
      <c r="B46" s="175" t="str">
        <f t="shared" si="3"/>
        <v>Combination Long Haul Truck</v>
      </c>
      <c r="C46" s="200">
        <f t="shared" si="4"/>
        <v>2.7427085919241152E-2</v>
      </c>
      <c r="D46" s="275">
        <f t="shared" si="5"/>
        <v>6.7763004097232344E-3</v>
      </c>
      <c r="E46">
        <v>0.24706600000000001</v>
      </c>
      <c r="F46">
        <v>1</v>
      </c>
      <c r="G46">
        <v>1</v>
      </c>
      <c r="H46">
        <v>2029</v>
      </c>
      <c r="I46">
        <v>1</v>
      </c>
      <c r="J46">
        <v>5</v>
      </c>
      <c r="K46" t="s">
        <v>308</v>
      </c>
      <c r="L46">
        <v>9</v>
      </c>
      <c r="M46">
        <v>49</v>
      </c>
      <c r="N46" t="s">
        <v>309</v>
      </c>
      <c r="O46">
        <v>49035</v>
      </c>
      <c r="P46" t="s">
        <v>234</v>
      </c>
      <c r="Q46">
        <v>490350</v>
      </c>
      <c r="R46">
        <v>62</v>
      </c>
      <c r="S46">
        <v>118</v>
      </c>
      <c r="T46" t="s">
        <v>311</v>
      </c>
      <c r="U46">
        <v>15</v>
      </c>
      <c r="V46" t="s">
        <v>323</v>
      </c>
      <c r="W46">
        <v>62</v>
      </c>
      <c r="X46" t="s">
        <v>260</v>
      </c>
      <c r="Y46" t="s">
        <v>429</v>
      </c>
      <c r="Z46" t="s">
        <v>429</v>
      </c>
      <c r="AA46" t="s">
        <v>429</v>
      </c>
      <c r="AB46" t="s">
        <v>429</v>
      </c>
      <c r="AC46" t="s">
        <v>429</v>
      </c>
      <c r="AD46" t="s">
        <v>429</v>
      </c>
      <c r="AE46" t="s">
        <v>429</v>
      </c>
      <c r="AF46">
        <v>5</v>
      </c>
      <c r="AG46" t="s">
        <v>310</v>
      </c>
      <c r="AH46" t="s">
        <v>429</v>
      </c>
      <c r="AI46" t="s">
        <v>429</v>
      </c>
      <c r="AJ46" t="s">
        <v>429</v>
      </c>
      <c r="AK46" t="s">
        <v>429</v>
      </c>
      <c r="AL46" t="s">
        <v>429</v>
      </c>
      <c r="AM46" t="s">
        <v>429</v>
      </c>
      <c r="AN46">
        <v>0.24706600000000001</v>
      </c>
      <c r="AO46" t="s">
        <v>429</v>
      </c>
      <c r="AP46" t="s">
        <v>429</v>
      </c>
      <c r="AS46" s="189">
        <v>2014</v>
      </c>
      <c r="AT46" s="200">
        <v>2.2717922200310601E-3</v>
      </c>
      <c r="AU46" s="200">
        <v>0.45004099582060769</v>
      </c>
      <c r="AV46" s="302">
        <v>0.42206017732965778</v>
      </c>
      <c r="AW46" s="302">
        <v>5.7824739979197029E-2</v>
      </c>
      <c r="AX46" s="303">
        <v>2.1304654733001801E-3</v>
      </c>
      <c r="AY46" s="303">
        <v>9.0558874547412972E-4</v>
      </c>
      <c r="AZ46" s="303">
        <v>1.2447580512749471E-3</v>
      </c>
      <c r="BA46" s="304">
        <v>2.741821763704703E-4</v>
      </c>
      <c r="BB46" s="304">
        <v>2.4653377159807109E-2</v>
      </c>
      <c r="BC46" s="304">
        <v>1.640423348981186E-3</v>
      </c>
      <c r="BD46" s="304">
        <v>9.3768961126552584E-4</v>
      </c>
      <c r="BE46" s="305">
        <v>7.3148328899432149E-3</v>
      </c>
      <c r="BF46" s="305">
        <v>2.8700977194089847E-2</v>
      </c>
      <c r="BG46" s="301"/>
    </row>
    <row r="47" spans="1:98" x14ac:dyDescent="0.35">
      <c r="A47" s="175" t="str">
        <f>"SL_2030_art_"&amp;S47&amp;"_"&amp;R47</f>
        <v>SL_2030_art_118_62</v>
      </c>
      <c r="B47" s="175" t="str">
        <f t="shared" si="3"/>
        <v>Combination Long Haul Truck</v>
      </c>
      <c r="C47" s="200">
        <f t="shared" si="4"/>
        <v>2.7427085919241152E-2</v>
      </c>
      <c r="D47" s="275">
        <f t="shared" si="5"/>
        <v>9.5771818508820616E-3</v>
      </c>
      <c r="E47">
        <v>0.34918700000000003</v>
      </c>
      <c r="F47">
        <v>1</v>
      </c>
      <c r="G47">
        <v>1</v>
      </c>
      <c r="H47">
        <v>2029</v>
      </c>
      <c r="I47">
        <v>1</v>
      </c>
      <c r="J47">
        <v>5</v>
      </c>
      <c r="K47" t="s">
        <v>308</v>
      </c>
      <c r="L47">
        <v>9</v>
      </c>
      <c r="M47">
        <v>49</v>
      </c>
      <c r="N47" t="s">
        <v>309</v>
      </c>
      <c r="O47">
        <v>49035</v>
      </c>
      <c r="P47" t="s">
        <v>234</v>
      </c>
      <c r="Q47">
        <v>490350</v>
      </c>
      <c r="R47">
        <v>62</v>
      </c>
      <c r="S47">
        <v>118</v>
      </c>
      <c r="T47" t="s">
        <v>311</v>
      </c>
      <c r="U47">
        <v>1</v>
      </c>
      <c r="V47" t="s">
        <v>324</v>
      </c>
      <c r="W47">
        <v>62</v>
      </c>
      <c r="X47" t="s">
        <v>260</v>
      </c>
      <c r="Y47" t="s">
        <v>429</v>
      </c>
      <c r="Z47" t="s">
        <v>429</v>
      </c>
      <c r="AA47" t="s">
        <v>429</v>
      </c>
      <c r="AB47" t="s">
        <v>429</v>
      </c>
      <c r="AC47" t="s">
        <v>429</v>
      </c>
      <c r="AD47" t="s">
        <v>429</v>
      </c>
      <c r="AE47" t="s">
        <v>429</v>
      </c>
      <c r="AF47">
        <v>5</v>
      </c>
      <c r="AG47" t="s">
        <v>310</v>
      </c>
      <c r="AH47" t="s">
        <v>429</v>
      </c>
      <c r="AI47" t="s">
        <v>429</v>
      </c>
      <c r="AJ47" t="s">
        <v>429</v>
      </c>
      <c r="AK47" t="s">
        <v>429</v>
      </c>
      <c r="AL47" t="s">
        <v>429</v>
      </c>
      <c r="AM47" t="s">
        <v>429</v>
      </c>
      <c r="AN47">
        <v>0.34918700000000003</v>
      </c>
      <c r="AO47" t="s">
        <v>429</v>
      </c>
      <c r="AP47" t="s">
        <v>429</v>
      </c>
      <c r="AS47" s="189">
        <v>2015</v>
      </c>
      <c r="AT47" s="200">
        <v>2.3533482196363572E-3</v>
      </c>
      <c r="AU47" s="200">
        <v>0.4341843380291896</v>
      </c>
      <c r="AV47" s="302">
        <v>0.43621767811957735</v>
      </c>
      <c r="AW47" s="302">
        <v>5.9243569999584432E-2</v>
      </c>
      <c r="AX47" s="303">
        <v>2.163295645862279E-3</v>
      </c>
      <c r="AY47" s="303">
        <v>8.6186600605733744E-4</v>
      </c>
      <c r="AZ47" s="303">
        <v>1.0979495654656929E-3</v>
      </c>
      <c r="BA47" s="304">
        <v>2.603462069627628E-4</v>
      </c>
      <c r="BB47" s="304">
        <v>2.5072457053312781E-2</v>
      </c>
      <c r="BC47" s="304">
        <v>1.6723247436497991E-3</v>
      </c>
      <c r="BD47" s="304">
        <v>9.2512316669040955E-4</v>
      </c>
      <c r="BE47" s="305">
        <v>7.2286436216761445E-3</v>
      </c>
      <c r="BF47" s="305">
        <v>2.8719059622335143E-2</v>
      </c>
      <c r="BG47" s="301"/>
    </row>
    <row r="48" spans="1:98" x14ac:dyDescent="0.35">
      <c r="A48" s="175" t="str">
        <f>"SL_2030_art_"&amp;S48&amp;"_"&amp;R48</f>
        <v>SL_2030_art_118_61</v>
      </c>
      <c r="B48" s="175" t="str">
        <f t="shared" si="3"/>
        <v>Combination Short Haul Truck</v>
      </c>
      <c r="C48" s="200">
        <f t="shared" si="4"/>
        <v>9.5195217525549519E-3</v>
      </c>
      <c r="D48" s="275">
        <f t="shared" si="5"/>
        <v>3.0846963091761543E-3</v>
      </c>
      <c r="E48">
        <v>0.32403900000000002</v>
      </c>
      <c r="F48">
        <v>1</v>
      </c>
      <c r="G48">
        <v>1</v>
      </c>
      <c r="H48">
        <v>2029</v>
      </c>
      <c r="I48">
        <v>1</v>
      </c>
      <c r="J48">
        <v>5</v>
      </c>
      <c r="K48" t="s">
        <v>308</v>
      </c>
      <c r="L48">
        <v>9</v>
      </c>
      <c r="M48">
        <v>49</v>
      </c>
      <c r="N48" t="s">
        <v>309</v>
      </c>
      <c r="O48">
        <v>49035</v>
      </c>
      <c r="P48" t="s">
        <v>234</v>
      </c>
      <c r="Q48">
        <v>490350</v>
      </c>
      <c r="R48">
        <v>61</v>
      </c>
      <c r="S48">
        <v>118</v>
      </c>
      <c r="T48" t="s">
        <v>311</v>
      </c>
      <c r="U48">
        <v>15</v>
      </c>
      <c r="V48" t="s">
        <v>323</v>
      </c>
      <c r="W48">
        <v>61</v>
      </c>
      <c r="X48" t="s">
        <v>259</v>
      </c>
      <c r="Y48" t="s">
        <v>429</v>
      </c>
      <c r="Z48" t="s">
        <v>429</v>
      </c>
      <c r="AA48" t="s">
        <v>429</v>
      </c>
      <c r="AB48" t="s">
        <v>429</v>
      </c>
      <c r="AC48" t="s">
        <v>429</v>
      </c>
      <c r="AD48" t="s">
        <v>429</v>
      </c>
      <c r="AE48" t="s">
        <v>429</v>
      </c>
      <c r="AF48">
        <v>5</v>
      </c>
      <c r="AG48" t="s">
        <v>310</v>
      </c>
      <c r="AH48" t="s">
        <v>429</v>
      </c>
      <c r="AI48" t="s">
        <v>429</v>
      </c>
      <c r="AJ48" t="s">
        <v>429</v>
      </c>
      <c r="AK48" t="s">
        <v>429</v>
      </c>
      <c r="AL48" t="s">
        <v>429</v>
      </c>
      <c r="AM48" t="s">
        <v>429</v>
      </c>
      <c r="AN48">
        <v>0.32403900000000002</v>
      </c>
      <c r="AO48" t="s">
        <v>429</v>
      </c>
      <c r="AP48" t="s">
        <v>429</v>
      </c>
      <c r="AS48" s="189">
        <v>2016</v>
      </c>
      <c r="AT48" s="200">
        <v>2.2428159512684893E-3</v>
      </c>
      <c r="AU48" s="200">
        <v>0.41013201654827885</v>
      </c>
      <c r="AV48" s="302">
        <v>0.45664334496145853</v>
      </c>
      <c r="AW48" s="302">
        <v>6.1387471592086205E-2</v>
      </c>
      <c r="AX48" s="303">
        <v>2.377859119148765E-3</v>
      </c>
      <c r="AY48" s="303">
        <v>8.8526518733394945E-4</v>
      </c>
      <c r="AZ48" s="303">
        <v>1.1170852347135529E-3</v>
      </c>
      <c r="BA48" s="304">
        <v>2.4929840418503338E-4</v>
      </c>
      <c r="BB48" s="304">
        <v>2.5187657318080866E-2</v>
      </c>
      <c r="BC48" s="304">
        <v>1.6837715141195596E-3</v>
      </c>
      <c r="BD48" s="304">
        <v>9.2025703938736626E-4</v>
      </c>
      <c r="BE48" s="305">
        <v>7.3800567312853581E-3</v>
      </c>
      <c r="BF48" s="305">
        <v>2.9793100398653408E-2</v>
      </c>
    </row>
    <row r="49" spans="1:58" x14ac:dyDescent="0.35">
      <c r="A49" s="175" t="str">
        <f>"SL_2030_art_"&amp;S49&amp;"_"&amp;R49</f>
        <v>SL_2030_art_118_61</v>
      </c>
      <c r="B49" s="175" t="str">
        <f t="shared" si="3"/>
        <v>Combination Short Haul Truck</v>
      </c>
      <c r="C49" s="200">
        <f t="shared" si="4"/>
        <v>9.5195217525549519E-3</v>
      </c>
      <c r="D49" s="275">
        <f t="shared" si="5"/>
        <v>4.1497118442867451E-3</v>
      </c>
      <c r="E49">
        <v>0.43591600000000003</v>
      </c>
      <c r="F49">
        <v>1</v>
      </c>
      <c r="G49">
        <v>1</v>
      </c>
      <c r="H49">
        <v>2029</v>
      </c>
      <c r="I49">
        <v>1</v>
      </c>
      <c r="J49">
        <v>5</v>
      </c>
      <c r="K49" t="s">
        <v>308</v>
      </c>
      <c r="L49">
        <v>9</v>
      </c>
      <c r="M49">
        <v>49</v>
      </c>
      <c r="N49" t="s">
        <v>309</v>
      </c>
      <c r="O49">
        <v>49035</v>
      </c>
      <c r="P49" t="s">
        <v>234</v>
      </c>
      <c r="Q49">
        <v>490350</v>
      </c>
      <c r="R49">
        <v>61</v>
      </c>
      <c r="S49">
        <v>118</v>
      </c>
      <c r="T49" t="s">
        <v>311</v>
      </c>
      <c r="U49">
        <v>1</v>
      </c>
      <c r="V49" t="s">
        <v>324</v>
      </c>
      <c r="W49">
        <v>61</v>
      </c>
      <c r="X49" t="s">
        <v>259</v>
      </c>
      <c r="Y49" t="s">
        <v>429</v>
      </c>
      <c r="Z49" t="s">
        <v>429</v>
      </c>
      <c r="AA49" t="s">
        <v>429</v>
      </c>
      <c r="AB49" t="s">
        <v>429</v>
      </c>
      <c r="AC49" t="s">
        <v>429</v>
      </c>
      <c r="AD49" t="s">
        <v>429</v>
      </c>
      <c r="AE49" t="s">
        <v>429</v>
      </c>
      <c r="AF49">
        <v>5</v>
      </c>
      <c r="AG49" t="s">
        <v>310</v>
      </c>
      <c r="AH49" t="s">
        <v>429</v>
      </c>
      <c r="AI49" t="s">
        <v>429</v>
      </c>
      <c r="AJ49" t="s">
        <v>429</v>
      </c>
      <c r="AK49" t="s">
        <v>429</v>
      </c>
      <c r="AL49" t="s">
        <v>429</v>
      </c>
      <c r="AM49" t="s">
        <v>429</v>
      </c>
      <c r="AN49">
        <v>0.43591600000000003</v>
      </c>
      <c r="AO49" t="s">
        <v>429</v>
      </c>
      <c r="AP49" t="s">
        <v>429</v>
      </c>
      <c r="AS49" s="189">
        <v>2017</v>
      </c>
      <c r="AT49" s="307">
        <v>2.2405007151612192E-3</v>
      </c>
      <c r="AU49" s="307">
        <v>0.41242550171390696</v>
      </c>
      <c r="AV49" s="308">
        <v>0.45453568537445532</v>
      </c>
      <c r="AW49" s="308">
        <v>6.0546048946471205E-2</v>
      </c>
      <c r="AX49" s="309">
        <v>2.4136144974785173E-3</v>
      </c>
      <c r="AY49" s="309">
        <v>8.7974182577449584E-4</v>
      </c>
      <c r="AZ49" s="309">
        <v>1.1284231709311901E-3</v>
      </c>
      <c r="BA49" s="310">
        <v>2.4888030623325028E-4</v>
      </c>
      <c r="BB49" s="310">
        <v>2.5329184044133365E-2</v>
      </c>
      <c r="BC49" s="310">
        <v>1.7016707935337493E-3</v>
      </c>
      <c r="BD49" s="310">
        <v>9.1442960332158553E-4</v>
      </c>
      <c r="BE49" s="311">
        <v>7.6934868952451985E-3</v>
      </c>
      <c r="BF49" s="311">
        <v>2.994283211335377E-2</v>
      </c>
    </row>
    <row r="50" spans="1:58" x14ac:dyDescent="0.35">
      <c r="A50" s="175" t="str">
        <f>"SL_2030_art_"&amp;S50&amp;"_"&amp;R50</f>
        <v>SL_2030_art_118_54</v>
      </c>
      <c r="B50" s="175" t="str">
        <f t="shared" si="3"/>
        <v>Motor Home</v>
      </c>
      <c r="C50" s="200">
        <f t="shared" si="4"/>
        <v>1.2837666565879628E-3</v>
      </c>
      <c r="D50" s="275">
        <f t="shared" si="5"/>
        <v>3.5147605407393541E-4</v>
      </c>
      <c r="E50">
        <v>0.273785</v>
      </c>
      <c r="F50">
        <v>1</v>
      </c>
      <c r="G50">
        <v>1</v>
      </c>
      <c r="H50">
        <v>2029</v>
      </c>
      <c r="I50">
        <v>1</v>
      </c>
      <c r="J50">
        <v>5</v>
      </c>
      <c r="K50" t="s">
        <v>308</v>
      </c>
      <c r="L50">
        <v>9</v>
      </c>
      <c r="M50">
        <v>49</v>
      </c>
      <c r="N50" t="s">
        <v>309</v>
      </c>
      <c r="O50">
        <v>49035</v>
      </c>
      <c r="P50" t="s">
        <v>234</v>
      </c>
      <c r="Q50">
        <v>490350</v>
      </c>
      <c r="R50">
        <v>54</v>
      </c>
      <c r="S50">
        <v>118</v>
      </c>
      <c r="T50" t="s">
        <v>311</v>
      </c>
      <c r="U50">
        <v>15</v>
      </c>
      <c r="V50" t="s">
        <v>323</v>
      </c>
      <c r="W50">
        <v>54</v>
      </c>
      <c r="X50" t="s">
        <v>258</v>
      </c>
      <c r="Y50" t="s">
        <v>429</v>
      </c>
      <c r="Z50" t="s">
        <v>429</v>
      </c>
      <c r="AA50" t="s">
        <v>429</v>
      </c>
      <c r="AB50" t="s">
        <v>429</v>
      </c>
      <c r="AC50" t="s">
        <v>429</v>
      </c>
      <c r="AD50" t="s">
        <v>429</v>
      </c>
      <c r="AE50" t="s">
        <v>429</v>
      </c>
      <c r="AF50">
        <v>5</v>
      </c>
      <c r="AG50" t="s">
        <v>310</v>
      </c>
      <c r="AH50" t="s">
        <v>429</v>
      </c>
      <c r="AI50" t="s">
        <v>429</v>
      </c>
      <c r="AJ50" t="s">
        <v>429</v>
      </c>
      <c r="AK50" t="s">
        <v>429</v>
      </c>
      <c r="AL50" t="s">
        <v>429</v>
      </c>
      <c r="AM50" t="s">
        <v>429</v>
      </c>
      <c r="AN50">
        <v>0.273785</v>
      </c>
      <c r="AO50" t="s">
        <v>429</v>
      </c>
      <c r="AP50" t="s">
        <v>429</v>
      </c>
      <c r="AS50" s="189">
        <v>2018</v>
      </c>
      <c r="AT50" s="200">
        <v>2.2373534011672774E-3</v>
      </c>
      <c r="AU50" s="200">
        <v>0.41359905243436834</v>
      </c>
      <c r="AV50" s="302">
        <v>0.45314358659008852</v>
      </c>
      <c r="AW50" s="302">
        <v>5.9735139870740653E-2</v>
      </c>
      <c r="AX50" s="303">
        <v>2.4641774538149315E-3</v>
      </c>
      <c r="AY50" s="303">
        <v>8.7869397138191951E-4</v>
      </c>
      <c r="AZ50" s="303">
        <v>1.1438769095632809E-3</v>
      </c>
      <c r="BA50" s="304">
        <v>2.509339235625389E-4</v>
      </c>
      <c r="BB50" s="304">
        <v>2.5607976165087597E-2</v>
      </c>
      <c r="BC50" s="304">
        <v>1.7288790155882497E-3</v>
      </c>
      <c r="BD50" s="304">
        <v>9.1630890995717126E-4</v>
      </c>
      <c r="BE50" s="305">
        <v>8.0596926117267771E-3</v>
      </c>
      <c r="BF50" s="305">
        <v>3.0234328742952649E-2</v>
      </c>
    </row>
    <row r="51" spans="1:58" x14ac:dyDescent="0.35">
      <c r="A51" s="175" t="str">
        <f>"SL_2030_art_"&amp;S51&amp;"_"&amp;R51</f>
        <v>SL_2030_art_118_54</v>
      </c>
      <c r="B51" s="175" t="str">
        <f t="shared" si="3"/>
        <v>Motor Home</v>
      </c>
      <c r="C51" s="200">
        <f t="shared" si="4"/>
        <v>1.2837666565879628E-3</v>
      </c>
      <c r="D51" s="275">
        <f t="shared" si="5"/>
        <v>4.1758490182158912E-4</v>
      </c>
      <c r="E51">
        <v>0.32528099999999999</v>
      </c>
      <c r="F51">
        <v>1</v>
      </c>
      <c r="G51">
        <v>1</v>
      </c>
      <c r="H51">
        <v>2029</v>
      </c>
      <c r="I51">
        <v>1</v>
      </c>
      <c r="J51">
        <v>5</v>
      </c>
      <c r="K51" t="s">
        <v>308</v>
      </c>
      <c r="L51">
        <v>9</v>
      </c>
      <c r="M51">
        <v>49</v>
      </c>
      <c r="N51" t="s">
        <v>309</v>
      </c>
      <c r="O51">
        <v>49035</v>
      </c>
      <c r="P51" t="s">
        <v>234</v>
      </c>
      <c r="Q51">
        <v>490350</v>
      </c>
      <c r="R51">
        <v>54</v>
      </c>
      <c r="S51">
        <v>118</v>
      </c>
      <c r="T51" t="s">
        <v>311</v>
      </c>
      <c r="U51">
        <v>1</v>
      </c>
      <c r="V51" t="s">
        <v>324</v>
      </c>
      <c r="W51">
        <v>54</v>
      </c>
      <c r="X51" t="s">
        <v>258</v>
      </c>
      <c r="Y51" t="s">
        <v>429</v>
      </c>
      <c r="Z51" t="s">
        <v>429</v>
      </c>
      <c r="AA51" t="s">
        <v>429</v>
      </c>
      <c r="AB51" t="s">
        <v>429</v>
      </c>
      <c r="AC51" t="s">
        <v>429</v>
      </c>
      <c r="AD51" t="s">
        <v>429</v>
      </c>
      <c r="AE51" t="s">
        <v>429</v>
      </c>
      <c r="AF51">
        <v>5</v>
      </c>
      <c r="AG51" t="s">
        <v>310</v>
      </c>
      <c r="AH51" t="s">
        <v>429</v>
      </c>
      <c r="AI51" t="s">
        <v>429</v>
      </c>
      <c r="AJ51" t="s">
        <v>429</v>
      </c>
      <c r="AK51" t="s">
        <v>429</v>
      </c>
      <c r="AL51" t="s">
        <v>429</v>
      </c>
      <c r="AM51" t="s">
        <v>429</v>
      </c>
      <c r="AN51">
        <v>0.32528099999999999</v>
      </c>
      <c r="AO51" t="s">
        <v>429</v>
      </c>
      <c r="AP51" t="s">
        <v>429</v>
      </c>
      <c r="AS51" s="189">
        <v>2019</v>
      </c>
      <c r="AT51" s="200">
        <v>2.2361539725739587E-3</v>
      </c>
      <c r="AU51" s="200">
        <v>0.41469142333380887</v>
      </c>
      <c r="AV51" s="302">
        <v>0.45241095366768774</v>
      </c>
      <c r="AW51" s="302">
        <v>5.899994921415358E-2</v>
      </c>
      <c r="AX51" s="303">
        <v>2.4848099231952578E-3</v>
      </c>
      <c r="AY51" s="303">
        <v>8.7024633420963455E-4</v>
      </c>
      <c r="AZ51" s="303">
        <v>1.1502621397231443E-3</v>
      </c>
      <c r="BA51" s="304">
        <v>2.5629553106839924E-4</v>
      </c>
      <c r="BB51" s="304">
        <v>2.5931927070849251E-2</v>
      </c>
      <c r="BC51" s="304">
        <v>1.7569915236813865E-3</v>
      </c>
      <c r="BD51" s="304">
        <v>9.2407656041460016E-4</v>
      </c>
      <c r="BE51" s="305">
        <v>8.3114658317916083E-3</v>
      </c>
      <c r="BF51" s="305">
        <v>2.9975444896842465E-2</v>
      </c>
    </row>
    <row r="52" spans="1:58" x14ac:dyDescent="0.35">
      <c r="A52" s="175" t="str">
        <f>"SL_2030_art_"&amp;S52&amp;"_"&amp;R52</f>
        <v>SL_2030_art_118_53</v>
      </c>
      <c r="B52" s="175" t="str">
        <f t="shared" si="3"/>
        <v>Single Long Haul Truck</v>
      </c>
      <c r="C52" s="200">
        <f t="shared" si="4"/>
        <v>2.2119525715996965E-3</v>
      </c>
      <c r="D52" s="275">
        <f t="shared" si="5"/>
        <v>6.7032559096557329E-4</v>
      </c>
      <c r="E52">
        <v>0.30304700000000001</v>
      </c>
      <c r="F52">
        <v>1</v>
      </c>
      <c r="G52">
        <v>1</v>
      </c>
      <c r="H52">
        <v>2029</v>
      </c>
      <c r="I52">
        <v>1</v>
      </c>
      <c r="J52">
        <v>5</v>
      </c>
      <c r="K52" t="s">
        <v>308</v>
      </c>
      <c r="L52">
        <v>9</v>
      </c>
      <c r="M52">
        <v>49</v>
      </c>
      <c r="N52" t="s">
        <v>309</v>
      </c>
      <c r="O52">
        <v>49035</v>
      </c>
      <c r="P52" t="s">
        <v>234</v>
      </c>
      <c r="Q52">
        <v>490350</v>
      </c>
      <c r="R52">
        <v>53</v>
      </c>
      <c r="S52">
        <v>118</v>
      </c>
      <c r="T52" t="s">
        <v>311</v>
      </c>
      <c r="U52">
        <v>15</v>
      </c>
      <c r="V52" t="s">
        <v>323</v>
      </c>
      <c r="W52">
        <v>53</v>
      </c>
      <c r="X52" t="s">
        <v>257</v>
      </c>
      <c r="Y52" t="s">
        <v>429</v>
      </c>
      <c r="Z52" t="s">
        <v>429</v>
      </c>
      <c r="AA52" t="s">
        <v>429</v>
      </c>
      <c r="AB52" t="s">
        <v>429</v>
      </c>
      <c r="AC52" t="s">
        <v>429</v>
      </c>
      <c r="AD52" t="s">
        <v>429</v>
      </c>
      <c r="AE52" t="s">
        <v>429</v>
      </c>
      <c r="AF52">
        <v>5</v>
      </c>
      <c r="AG52" t="s">
        <v>310</v>
      </c>
      <c r="AH52" t="s">
        <v>429</v>
      </c>
      <c r="AI52" t="s">
        <v>429</v>
      </c>
      <c r="AJ52" t="s">
        <v>429</v>
      </c>
      <c r="AK52" t="s">
        <v>429</v>
      </c>
      <c r="AL52" t="s">
        <v>429</v>
      </c>
      <c r="AM52" t="s">
        <v>429</v>
      </c>
      <c r="AN52">
        <v>0.30304700000000001</v>
      </c>
      <c r="AO52" t="s">
        <v>429</v>
      </c>
      <c r="AP52" t="s">
        <v>429</v>
      </c>
      <c r="AS52" s="189">
        <v>2020</v>
      </c>
      <c r="AT52" s="200">
        <v>2.2352467358553083E-3</v>
      </c>
      <c r="AU52" s="200">
        <v>0.41539299741678809</v>
      </c>
      <c r="AV52" s="302">
        <v>0.45208403571763789</v>
      </c>
      <c r="AW52" s="302">
        <v>5.8316368624885269E-2</v>
      </c>
      <c r="AX52" s="303">
        <v>2.4992062675139211E-3</v>
      </c>
      <c r="AY52" s="303">
        <v>8.6244410903859572E-4</v>
      </c>
      <c r="AZ52" s="303">
        <v>1.1548684339379057E-3</v>
      </c>
      <c r="BA52" s="304">
        <v>2.649102381175562E-4</v>
      </c>
      <c r="BB52" s="304">
        <v>2.6409152676494969E-2</v>
      </c>
      <c r="BC52" s="304">
        <v>1.7948871754989797E-3</v>
      </c>
      <c r="BD52" s="304">
        <v>9.4199199869537259E-4</v>
      </c>
      <c r="BE52" s="305">
        <v>8.4852753478911521E-3</v>
      </c>
      <c r="BF52" s="305">
        <v>2.9558615257645002E-2</v>
      </c>
    </row>
    <row r="53" spans="1:58" x14ac:dyDescent="0.35">
      <c r="A53" s="175" t="str">
        <f>"SL_2030_art_"&amp;S53&amp;"_"&amp;R53</f>
        <v>SL_2030_art_118_53</v>
      </c>
      <c r="B53" s="175" t="str">
        <f t="shared" si="3"/>
        <v>Single Long Haul Truck</v>
      </c>
      <c r="C53" s="200">
        <f t="shared" si="4"/>
        <v>2.2119525715996965E-3</v>
      </c>
      <c r="D53" s="275">
        <f t="shared" si="5"/>
        <v>7.9312213797793035E-4</v>
      </c>
      <c r="E53">
        <v>0.35856199999999999</v>
      </c>
      <c r="F53">
        <v>1</v>
      </c>
      <c r="G53">
        <v>1</v>
      </c>
      <c r="H53">
        <v>2029</v>
      </c>
      <c r="I53">
        <v>1</v>
      </c>
      <c r="J53">
        <v>5</v>
      </c>
      <c r="K53" t="s">
        <v>308</v>
      </c>
      <c r="L53">
        <v>9</v>
      </c>
      <c r="M53">
        <v>49</v>
      </c>
      <c r="N53" t="s">
        <v>309</v>
      </c>
      <c r="O53">
        <v>49035</v>
      </c>
      <c r="P53" t="s">
        <v>234</v>
      </c>
      <c r="Q53">
        <v>490350</v>
      </c>
      <c r="R53">
        <v>53</v>
      </c>
      <c r="S53">
        <v>118</v>
      </c>
      <c r="T53" t="s">
        <v>311</v>
      </c>
      <c r="U53">
        <v>1</v>
      </c>
      <c r="V53" t="s">
        <v>324</v>
      </c>
      <c r="W53">
        <v>53</v>
      </c>
      <c r="X53" t="s">
        <v>257</v>
      </c>
      <c r="Y53" t="s">
        <v>429</v>
      </c>
      <c r="Z53" t="s">
        <v>429</v>
      </c>
      <c r="AA53" t="s">
        <v>429</v>
      </c>
      <c r="AB53" t="s">
        <v>429</v>
      </c>
      <c r="AC53" t="s">
        <v>429</v>
      </c>
      <c r="AD53" t="s">
        <v>429</v>
      </c>
      <c r="AE53" t="s">
        <v>429</v>
      </c>
      <c r="AF53">
        <v>5</v>
      </c>
      <c r="AG53" t="s">
        <v>310</v>
      </c>
      <c r="AH53" t="s">
        <v>429</v>
      </c>
      <c r="AI53" t="s">
        <v>429</v>
      </c>
      <c r="AJ53" t="s">
        <v>429</v>
      </c>
      <c r="AK53" t="s">
        <v>429</v>
      </c>
      <c r="AL53" t="s">
        <v>429</v>
      </c>
      <c r="AM53" t="s">
        <v>429</v>
      </c>
      <c r="AN53">
        <v>0.35856199999999999</v>
      </c>
      <c r="AO53" t="s">
        <v>429</v>
      </c>
      <c r="AP53" t="s">
        <v>429</v>
      </c>
      <c r="AS53" s="189">
        <v>2021</v>
      </c>
      <c r="AT53" s="200">
        <v>2.2336121714074345E-3</v>
      </c>
      <c r="AU53" s="200">
        <v>0.41605182029772175</v>
      </c>
      <c r="AV53" s="302">
        <v>0.45155027865376007</v>
      </c>
      <c r="AW53" s="302">
        <v>5.7625935771116001E-2</v>
      </c>
      <c r="AX53" s="303">
        <v>2.5241173192854247E-3</v>
      </c>
      <c r="AY53" s="303">
        <v>8.5897506954060526E-4</v>
      </c>
      <c r="AZ53" s="303">
        <v>1.1624412860682819E-3</v>
      </c>
      <c r="BA53" s="304">
        <v>2.7289322481144422E-4</v>
      </c>
      <c r="BB53" s="304">
        <v>2.6857754067956728E-2</v>
      </c>
      <c r="BC53" s="304">
        <v>1.8321198849981194E-3</v>
      </c>
      <c r="BD53" s="304">
        <v>9.6175211796832322E-4</v>
      </c>
      <c r="BE53" s="305">
        <v>8.7245115655616087E-3</v>
      </c>
      <c r="BF53" s="305">
        <v>2.9343788569804109E-2</v>
      </c>
    </row>
    <row r="54" spans="1:58" x14ac:dyDescent="0.35">
      <c r="A54" s="175" t="str">
        <f>"SL_2030_art_"&amp;S54&amp;"_"&amp;R54</f>
        <v>SL_2030_art_118_52</v>
      </c>
      <c r="B54" s="175" t="str">
        <f t="shared" si="3"/>
        <v>Single Short Haul Truck</v>
      </c>
      <c r="C54" s="200">
        <f t="shared" si="4"/>
        <v>3.2442364239260696E-2</v>
      </c>
      <c r="D54" s="275">
        <f t="shared" si="5"/>
        <v>1.0632011608490515E-2</v>
      </c>
      <c r="E54">
        <v>0.32772000000000001</v>
      </c>
      <c r="F54">
        <v>1</v>
      </c>
      <c r="G54">
        <v>1</v>
      </c>
      <c r="H54">
        <v>2029</v>
      </c>
      <c r="I54">
        <v>1</v>
      </c>
      <c r="J54">
        <v>5</v>
      </c>
      <c r="K54" t="s">
        <v>308</v>
      </c>
      <c r="L54">
        <v>9</v>
      </c>
      <c r="M54">
        <v>49</v>
      </c>
      <c r="N54" t="s">
        <v>309</v>
      </c>
      <c r="O54">
        <v>49035</v>
      </c>
      <c r="P54" t="s">
        <v>234</v>
      </c>
      <c r="Q54">
        <v>490350</v>
      </c>
      <c r="R54">
        <v>52</v>
      </c>
      <c r="S54">
        <v>118</v>
      </c>
      <c r="T54" t="s">
        <v>311</v>
      </c>
      <c r="U54">
        <v>15</v>
      </c>
      <c r="V54" t="s">
        <v>323</v>
      </c>
      <c r="W54">
        <v>52</v>
      </c>
      <c r="X54" t="s">
        <v>256</v>
      </c>
      <c r="Y54" t="s">
        <v>429</v>
      </c>
      <c r="Z54" t="s">
        <v>429</v>
      </c>
      <c r="AA54" t="s">
        <v>429</v>
      </c>
      <c r="AB54" t="s">
        <v>429</v>
      </c>
      <c r="AC54" t="s">
        <v>429</v>
      </c>
      <c r="AD54" t="s">
        <v>429</v>
      </c>
      <c r="AE54" t="s">
        <v>429</v>
      </c>
      <c r="AF54">
        <v>5</v>
      </c>
      <c r="AG54" t="s">
        <v>310</v>
      </c>
      <c r="AH54" t="s">
        <v>429</v>
      </c>
      <c r="AI54" t="s">
        <v>429</v>
      </c>
      <c r="AJ54" t="s">
        <v>429</v>
      </c>
      <c r="AK54" t="s">
        <v>429</v>
      </c>
      <c r="AL54" t="s">
        <v>429</v>
      </c>
      <c r="AM54" t="s">
        <v>429</v>
      </c>
      <c r="AN54">
        <v>0.32772000000000001</v>
      </c>
      <c r="AO54" t="s">
        <v>429</v>
      </c>
      <c r="AP54" t="s">
        <v>429</v>
      </c>
      <c r="AS54" s="189">
        <v>2022</v>
      </c>
      <c r="AT54" s="200">
        <v>2.2314168256325722E-3</v>
      </c>
      <c r="AU54" s="200">
        <v>0.41699108318095135</v>
      </c>
      <c r="AV54" s="302">
        <v>0.45059439362549625</v>
      </c>
      <c r="AW54" s="302">
        <v>5.689923971878276E-2</v>
      </c>
      <c r="AX54" s="303">
        <v>2.5554960664564332E-3</v>
      </c>
      <c r="AY54" s="303">
        <v>8.5749953046076913E-4</v>
      </c>
      <c r="AZ54" s="303">
        <v>1.1715298962693391E-3</v>
      </c>
      <c r="BA54" s="304">
        <v>2.824001200262881E-4</v>
      </c>
      <c r="BB54" s="304">
        <v>2.7422309467340665E-2</v>
      </c>
      <c r="BC54" s="304">
        <v>1.8776539544483634E-3</v>
      </c>
      <c r="BD54" s="304">
        <v>9.8448522208771042E-4</v>
      </c>
      <c r="BE54" s="305">
        <v>8.9745820961640403E-3</v>
      </c>
      <c r="BF54" s="305">
        <v>2.9157910295883317E-2</v>
      </c>
    </row>
    <row r="55" spans="1:58" x14ac:dyDescent="0.35">
      <c r="A55" s="175" t="str">
        <f>"SL_2030_art_"&amp;S55&amp;"_"&amp;R55</f>
        <v>SL_2030_art_118_52</v>
      </c>
      <c r="B55" s="175" t="str">
        <f t="shared" si="3"/>
        <v>Single Short Haul Truck</v>
      </c>
      <c r="C55" s="200">
        <f t="shared" si="4"/>
        <v>3.2442364239260696E-2</v>
      </c>
      <c r="D55" s="275">
        <f t="shared" si="5"/>
        <v>1.2478566096260755E-2</v>
      </c>
      <c r="E55">
        <v>0.38463799999999998</v>
      </c>
      <c r="F55">
        <v>1</v>
      </c>
      <c r="G55">
        <v>1</v>
      </c>
      <c r="H55">
        <v>2029</v>
      </c>
      <c r="I55">
        <v>1</v>
      </c>
      <c r="J55">
        <v>5</v>
      </c>
      <c r="K55" t="s">
        <v>308</v>
      </c>
      <c r="L55">
        <v>9</v>
      </c>
      <c r="M55">
        <v>49</v>
      </c>
      <c r="N55" t="s">
        <v>309</v>
      </c>
      <c r="O55">
        <v>49035</v>
      </c>
      <c r="P55" t="s">
        <v>234</v>
      </c>
      <c r="Q55">
        <v>490350</v>
      </c>
      <c r="R55">
        <v>52</v>
      </c>
      <c r="S55">
        <v>118</v>
      </c>
      <c r="T55" t="s">
        <v>311</v>
      </c>
      <c r="U55">
        <v>1</v>
      </c>
      <c r="V55" t="s">
        <v>324</v>
      </c>
      <c r="W55">
        <v>52</v>
      </c>
      <c r="X55" t="s">
        <v>256</v>
      </c>
      <c r="Y55" t="s">
        <v>429</v>
      </c>
      <c r="Z55" t="s">
        <v>429</v>
      </c>
      <c r="AA55" t="s">
        <v>429</v>
      </c>
      <c r="AB55" t="s">
        <v>429</v>
      </c>
      <c r="AC55" t="s">
        <v>429</v>
      </c>
      <c r="AD55" t="s">
        <v>429</v>
      </c>
      <c r="AE55" t="s">
        <v>429</v>
      </c>
      <c r="AF55">
        <v>5</v>
      </c>
      <c r="AG55" t="s">
        <v>310</v>
      </c>
      <c r="AH55" t="s">
        <v>429</v>
      </c>
      <c r="AI55" t="s">
        <v>429</v>
      </c>
      <c r="AJ55" t="s">
        <v>429</v>
      </c>
      <c r="AK55" t="s">
        <v>429</v>
      </c>
      <c r="AL55" t="s">
        <v>429</v>
      </c>
      <c r="AM55" t="s">
        <v>429</v>
      </c>
      <c r="AN55">
        <v>0.38463799999999998</v>
      </c>
      <c r="AO55" t="s">
        <v>429</v>
      </c>
      <c r="AP55" t="s">
        <v>429</v>
      </c>
      <c r="AS55" s="189">
        <v>2023</v>
      </c>
      <c r="AT55" s="200">
        <v>2.2289622431452519E-3</v>
      </c>
      <c r="AU55" s="200">
        <v>0.41835419853941536</v>
      </c>
      <c r="AV55" s="302">
        <v>0.44917796675366045</v>
      </c>
      <c r="AW55" s="302">
        <v>5.6142289562310356E-2</v>
      </c>
      <c r="AX55" s="303">
        <v>2.5877934486076499E-3</v>
      </c>
      <c r="AY55" s="303">
        <v>8.5754193698477804E-4</v>
      </c>
      <c r="AZ55" s="303">
        <v>1.180657293407876E-3</v>
      </c>
      <c r="BA55" s="304">
        <v>2.9366781551595046E-4</v>
      </c>
      <c r="BB55" s="304">
        <v>2.807389471313115E-2</v>
      </c>
      <c r="BC55" s="304">
        <v>1.9279705980940268E-3</v>
      </c>
      <c r="BD55" s="304">
        <v>1.0167334041188212E-3</v>
      </c>
      <c r="BE55" s="305">
        <v>9.2226375943003473E-3</v>
      </c>
      <c r="BF55" s="305">
        <v>2.893568609730816E-2</v>
      </c>
    </row>
    <row r="56" spans="1:58" x14ac:dyDescent="0.35">
      <c r="A56" s="175" t="str">
        <f>"SL_2030_art_"&amp;S56&amp;"_"&amp;R56</f>
        <v>SL_2030_art_118_51</v>
      </c>
      <c r="B56" s="175" t="str">
        <f t="shared" si="3"/>
        <v>Refuse Truck</v>
      </c>
      <c r="C56" s="200">
        <f t="shared" si="4"/>
        <v>3.8330425395972039E-4</v>
      </c>
      <c r="D56" s="275">
        <f t="shared" si="5"/>
        <v>1.6506461070819815E-4</v>
      </c>
      <c r="E56">
        <v>0.43063600000000002</v>
      </c>
      <c r="F56">
        <v>1</v>
      </c>
      <c r="G56">
        <v>1</v>
      </c>
      <c r="H56">
        <v>2029</v>
      </c>
      <c r="I56">
        <v>1</v>
      </c>
      <c r="J56">
        <v>5</v>
      </c>
      <c r="K56" t="s">
        <v>308</v>
      </c>
      <c r="L56">
        <v>9</v>
      </c>
      <c r="M56">
        <v>49</v>
      </c>
      <c r="N56" t="s">
        <v>309</v>
      </c>
      <c r="O56">
        <v>49035</v>
      </c>
      <c r="P56" t="s">
        <v>234</v>
      </c>
      <c r="Q56">
        <v>490350</v>
      </c>
      <c r="R56">
        <v>51</v>
      </c>
      <c r="S56">
        <v>118</v>
      </c>
      <c r="T56" t="s">
        <v>311</v>
      </c>
      <c r="U56">
        <v>15</v>
      </c>
      <c r="V56" t="s">
        <v>323</v>
      </c>
      <c r="W56">
        <v>51</v>
      </c>
      <c r="X56" t="s">
        <v>255</v>
      </c>
      <c r="Y56" t="s">
        <v>429</v>
      </c>
      <c r="Z56" t="s">
        <v>429</v>
      </c>
      <c r="AA56" t="s">
        <v>429</v>
      </c>
      <c r="AB56" t="s">
        <v>429</v>
      </c>
      <c r="AC56" t="s">
        <v>429</v>
      </c>
      <c r="AD56" t="s">
        <v>429</v>
      </c>
      <c r="AE56" t="s">
        <v>429</v>
      </c>
      <c r="AF56">
        <v>5</v>
      </c>
      <c r="AG56" t="s">
        <v>310</v>
      </c>
      <c r="AH56" t="s">
        <v>429</v>
      </c>
      <c r="AI56" t="s">
        <v>429</v>
      </c>
      <c r="AJ56" t="s">
        <v>429</v>
      </c>
      <c r="AK56" t="s">
        <v>429</v>
      </c>
      <c r="AL56" t="s">
        <v>429</v>
      </c>
      <c r="AM56" t="s">
        <v>429</v>
      </c>
      <c r="AN56">
        <v>0.43063600000000002</v>
      </c>
      <c r="AO56" t="s">
        <v>429</v>
      </c>
      <c r="AP56" t="s">
        <v>429</v>
      </c>
      <c r="AS56" s="189">
        <v>2024</v>
      </c>
      <c r="AT56" s="200">
        <v>2.2261908568318631E-3</v>
      </c>
      <c r="AU56" s="200">
        <v>0.42045592281508992</v>
      </c>
      <c r="AV56" s="302">
        <v>0.44699864114874754</v>
      </c>
      <c r="AW56" s="302">
        <v>5.5349969238391895E-2</v>
      </c>
      <c r="AX56" s="303">
        <v>2.6207284206277953E-3</v>
      </c>
      <c r="AY56" s="303">
        <v>8.582569745533092E-4</v>
      </c>
      <c r="AZ56" s="303">
        <v>1.1916276711130343E-3</v>
      </c>
      <c r="BA56" s="304">
        <v>3.0643240154465694E-4</v>
      </c>
      <c r="BB56" s="304">
        <v>2.8749544212258001E-2</v>
      </c>
      <c r="BC56" s="304">
        <v>1.9779543840283747E-3</v>
      </c>
      <c r="BD56" s="304">
        <v>1.0478984861996474E-3</v>
      </c>
      <c r="BE56" s="305">
        <v>9.479507695873449E-3</v>
      </c>
      <c r="BF56" s="305">
        <v>2.8737325694740488E-2</v>
      </c>
    </row>
    <row r="57" spans="1:58" x14ac:dyDescent="0.35">
      <c r="A57" s="175" t="str">
        <f>"SL_2030_art_"&amp;S57&amp;"_"&amp;R57</f>
        <v>SL_2030_art_118_51</v>
      </c>
      <c r="B57" s="175" t="str">
        <f t="shared" si="3"/>
        <v>Refuse Truck</v>
      </c>
      <c r="C57" s="200">
        <f t="shared" si="4"/>
        <v>3.8330425395972039E-4</v>
      </c>
      <c r="D57" s="275">
        <f t="shared" si="5"/>
        <v>1.9009552840452978E-4</v>
      </c>
      <c r="E57">
        <v>0.49593900000000002</v>
      </c>
      <c r="F57">
        <v>1</v>
      </c>
      <c r="G57">
        <v>1</v>
      </c>
      <c r="H57">
        <v>2029</v>
      </c>
      <c r="I57">
        <v>1</v>
      </c>
      <c r="J57">
        <v>5</v>
      </c>
      <c r="K57" t="s">
        <v>308</v>
      </c>
      <c r="L57">
        <v>9</v>
      </c>
      <c r="M57">
        <v>49</v>
      </c>
      <c r="N57" t="s">
        <v>309</v>
      </c>
      <c r="O57">
        <v>49035</v>
      </c>
      <c r="P57" t="s">
        <v>234</v>
      </c>
      <c r="Q57">
        <v>490350</v>
      </c>
      <c r="R57">
        <v>51</v>
      </c>
      <c r="S57">
        <v>118</v>
      </c>
      <c r="T57" t="s">
        <v>311</v>
      </c>
      <c r="U57">
        <v>1</v>
      </c>
      <c r="V57" t="s">
        <v>324</v>
      </c>
      <c r="W57">
        <v>51</v>
      </c>
      <c r="X57" t="s">
        <v>255</v>
      </c>
      <c r="Y57" t="s">
        <v>429</v>
      </c>
      <c r="Z57" t="s">
        <v>429</v>
      </c>
      <c r="AA57" t="s">
        <v>429</v>
      </c>
      <c r="AB57" t="s">
        <v>429</v>
      </c>
      <c r="AC57" t="s">
        <v>429</v>
      </c>
      <c r="AD57" t="s">
        <v>429</v>
      </c>
      <c r="AE57" t="s">
        <v>429</v>
      </c>
      <c r="AF57">
        <v>5</v>
      </c>
      <c r="AG57" t="s">
        <v>310</v>
      </c>
      <c r="AH57" t="s">
        <v>429</v>
      </c>
      <c r="AI57" t="s">
        <v>429</v>
      </c>
      <c r="AJ57" t="s">
        <v>429</v>
      </c>
      <c r="AK57" t="s">
        <v>429</v>
      </c>
      <c r="AL57" t="s">
        <v>429</v>
      </c>
      <c r="AM57" t="s">
        <v>429</v>
      </c>
      <c r="AN57">
        <v>0.49593900000000002</v>
      </c>
      <c r="AO57" t="s">
        <v>429</v>
      </c>
      <c r="AP57" t="s">
        <v>429</v>
      </c>
      <c r="AS57" s="189">
        <v>2025</v>
      </c>
      <c r="AT57" s="200">
        <v>2.223962273096606E-3</v>
      </c>
      <c r="AU57" s="200">
        <v>0.42282495361272043</v>
      </c>
      <c r="AV57" s="302">
        <v>0.4447153982134146</v>
      </c>
      <c r="AW57" s="302">
        <v>5.4610683466605602E-2</v>
      </c>
      <c r="AX57" s="303">
        <v>2.6453652833738454E-3</v>
      </c>
      <c r="AY57" s="303">
        <v>8.576727842260609E-4</v>
      </c>
      <c r="AZ57" s="303">
        <v>1.1988097056608951E-3</v>
      </c>
      <c r="BA57" s="304">
        <v>3.1937954788160934E-4</v>
      </c>
      <c r="BB57" s="304">
        <v>2.9375052540095925E-2</v>
      </c>
      <c r="BC57" s="304">
        <v>2.0220861842788593E-3</v>
      </c>
      <c r="BD57" s="304">
        <v>1.0842915410926893E-3</v>
      </c>
      <c r="BE57" s="305">
        <v>9.5974864554531272E-3</v>
      </c>
      <c r="BF57" s="305">
        <v>2.8524858392099482E-2</v>
      </c>
    </row>
    <row r="58" spans="1:58" x14ac:dyDescent="0.35">
      <c r="A58" s="175" t="str">
        <f>"SL_2030_art_"&amp;S58&amp;"_"&amp;R58</f>
        <v>SL_2030_art_118_43</v>
      </c>
      <c r="B58" s="175" t="str">
        <f t="shared" si="3"/>
        <v>School Bus</v>
      </c>
      <c r="C58" s="200">
        <f t="shared" si="4"/>
        <v>1.2194193935541923E-3</v>
      </c>
      <c r="D58" s="275">
        <f t="shared" si="5"/>
        <v>2.9563725719267191E-4</v>
      </c>
      <c r="E58">
        <v>0.24244099999999999</v>
      </c>
      <c r="F58">
        <v>1</v>
      </c>
      <c r="G58">
        <v>1</v>
      </c>
      <c r="H58">
        <v>2029</v>
      </c>
      <c r="I58">
        <v>1</v>
      </c>
      <c r="J58">
        <v>5</v>
      </c>
      <c r="K58" t="s">
        <v>308</v>
      </c>
      <c r="L58">
        <v>9</v>
      </c>
      <c r="M58">
        <v>49</v>
      </c>
      <c r="N58" t="s">
        <v>309</v>
      </c>
      <c r="O58">
        <v>49035</v>
      </c>
      <c r="P58" t="s">
        <v>234</v>
      </c>
      <c r="Q58">
        <v>490350</v>
      </c>
      <c r="R58">
        <v>43</v>
      </c>
      <c r="S58">
        <v>118</v>
      </c>
      <c r="T58" t="s">
        <v>311</v>
      </c>
      <c r="U58">
        <v>15</v>
      </c>
      <c r="V58" t="s">
        <v>323</v>
      </c>
      <c r="W58">
        <v>43</v>
      </c>
      <c r="X58" t="s">
        <v>254</v>
      </c>
      <c r="Y58" t="s">
        <v>429</v>
      </c>
      <c r="Z58" t="s">
        <v>429</v>
      </c>
      <c r="AA58" t="s">
        <v>429</v>
      </c>
      <c r="AB58" t="s">
        <v>429</v>
      </c>
      <c r="AC58" t="s">
        <v>429</v>
      </c>
      <c r="AD58" t="s">
        <v>429</v>
      </c>
      <c r="AE58" t="s">
        <v>429</v>
      </c>
      <c r="AF58">
        <v>5</v>
      </c>
      <c r="AG58" t="s">
        <v>310</v>
      </c>
      <c r="AH58" t="s">
        <v>429</v>
      </c>
      <c r="AI58" t="s">
        <v>429</v>
      </c>
      <c r="AJ58" t="s">
        <v>429</v>
      </c>
      <c r="AK58" t="s">
        <v>429</v>
      </c>
      <c r="AL58" t="s">
        <v>429</v>
      </c>
      <c r="AM58" t="s">
        <v>429</v>
      </c>
      <c r="AN58">
        <v>0.24244099999999999</v>
      </c>
      <c r="AO58" t="s">
        <v>429</v>
      </c>
      <c r="AP58" t="s">
        <v>429</v>
      </c>
      <c r="AS58" s="189">
        <v>2026</v>
      </c>
      <c r="AT58" s="200">
        <v>2.2220275838642583E-3</v>
      </c>
      <c r="AU58" s="200">
        <v>0.42598534883302536</v>
      </c>
      <c r="AV58" s="302">
        <v>0.44182267522181001</v>
      </c>
      <c r="AW58" s="302">
        <v>5.3841947681422572E-2</v>
      </c>
      <c r="AX58" s="303">
        <v>2.6641565506944475E-3</v>
      </c>
      <c r="AY58" s="303">
        <v>8.5546195309523974E-4</v>
      </c>
      <c r="AZ58" s="303">
        <v>1.2030328931796476E-3</v>
      </c>
      <c r="BA58" s="304">
        <v>3.3067239774883615E-4</v>
      </c>
      <c r="BB58" s="304">
        <v>2.9997324393203885E-2</v>
      </c>
      <c r="BC58" s="304">
        <v>2.0619746625224859E-3</v>
      </c>
      <c r="BD58" s="304">
        <v>1.1317974275305293E-3</v>
      </c>
      <c r="BE58" s="305">
        <v>9.6281020162857864E-3</v>
      </c>
      <c r="BF58" s="305">
        <v>2.8255478385616758E-2</v>
      </c>
    </row>
    <row r="59" spans="1:58" x14ac:dyDescent="0.35">
      <c r="A59" s="175" t="str">
        <f>"SL_2030_art_"&amp;S59&amp;"_"&amp;R59</f>
        <v>SL_2030_art_118_43</v>
      </c>
      <c r="B59" s="175" t="str">
        <f t="shared" si="3"/>
        <v>School Bus</v>
      </c>
      <c r="C59" s="200">
        <f t="shared" si="4"/>
        <v>1.2194193935541923E-3</v>
      </c>
      <c r="D59" s="275">
        <f t="shared" si="5"/>
        <v>3.842634392967971E-4</v>
      </c>
      <c r="E59">
        <v>0.31512000000000001</v>
      </c>
      <c r="F59">
        <v>1</v>
      </c>
      <c r="G59">
        <v>1</v>
      </c>
      <c r="H59">
        <v>2029</v>
      </c>
      <c r="I59">
        <v>1</v>
      </c>
      <c r="J59">
        <v>5</v>
      </c>
      <c r="K59" t="s">
        <v>308</v>
      </c>
      <c r="L59">
        <v>9</v>
      </c>
      <c r="M59">
        <v>49</v>
      </c>
      <c r="N59" t="s">
        <v>309</v>
      </c>
      <c r="O59">
        <v>49035</v>
      </c>
      <c r="P59" t="s">
        <v>234</v>
      </c>
      <c r="Q59">
        <v>490350</v>
      </c>
      <c r="R59">
        <v>43</v>
      </c>
      <c r="S59">
        <v>118</v>
      </c>
      <c r="T59" t="s">
        <v>311</v>
      </c>
      <c r="U59">
        <v>1</v>
      </c>
      <c r="V59" t="s">
        <v>324</v>
      </c>
      <c r="W59">
        <v>43</v>
      </c>
      <c r="X59" t="s">
        <v>254</v>
      </c>
      <c r="Y59" t="s">
        <v>429</v>
      </c>
      <c r="Z59" t="s">
        <v>429</v>
      </c>
      <c r="AA59" t="s">
        <v>429</v>
      </c>
      <c r="AB59" t="s">
        <v>429</v>
      </c>
      <c r="AC59" t="s">
        <v>429</v>
      </c>
      <c r="AD59" t="s">
        <v>429</v>
      </c>
      <c r="AE59" t="s">
        <v>429</v>
      </c>
      <c r="AF59">
        <v>5</v>
      </c>
      <c r="AG59" t="s">
        <v>310</v>
      </c>
      <c r="AH59" t="s">
        <v>429</v>
      </c>
      <c r="AI59" t="s">
        <v>429</v>
      </c>
      <c r="AJ59" t="s">
        <v>429</v>
      </c>
      <c r="AK59" t="s">
        <v>429</v>
      </c>
      <c r="AL59" t="s">
        <v>429</v>
      </c>
      <c r="AM59" t="s">
        <v>429</v>
      </c>
      <c r="AN59">
        <v>0.31512000000000001</v>
      </c>
      <c r="AO59" t="s">
        <v>429</v>
      </c>
      <c r="AP59" t="s">
        <v>429</v>
      </c>
      <c r="AS59" s="189">
        <v>2027</v>
      </c>
      <c r="AT59" s="200">
        <v>2.2195999029144438E-3</v>
      </c>
      <c r="AU59" s="200">
        <v>0.42986063550489184</v>
      </c>
      <c r="AV59" s="302">
        <v>0.43813246543031581</v>
      </c>
      <c r="AW59" s="302">
        <v>5.3036286375328409E-2</v>
      </c>
      <c r="AX59" s="303">
        <v>2.6854639464996026E-3</v>
      </c>
      <c r="AY59" s="303">
        <v>8.5474978688852919E-4</v>
      </c>
      <c r="AZ59" s="303">
        <v>1.2088295564022828E-3</v>
      </c>
      <c r="BA59" s="304">
        <v>3.4652038617622512E-4</v>
      </c>
      <c r="BB59" s="304">
        <v>3.0756269794510894E-2</v>
      </c>
      <c r="BC59" s="304">
        <v>2.1106564296268461E-3</v>
      </c>
      <c r="BD59" s="304">
        <v>1.1786066275882485E-3</v>
      </c>
      <c r="BE59" s="305">
        <v>9.6105497925128187E-3</v>
      </c>
      <c r="BF59" s="305">
        <v>2.7999366466343999E-2</v>
      </c>
    </row>
    <row r="60" spans="1:58" x14ac:dyDescent="0.35">
      <c r="A60" s="175" t="str">
        <f>"SL_2030_art_"&amp;S60&amp;"_"&amp;R60</f>
        <v>SL_2030_art_118_42</v>
      </c>
      <c r="B60" s="175" t="str">
        <f t="shared" si="3"/>
        <v>Transit Bus</v>
      </c>
      <c r="C60" s="200">
        <f t="shared" si="4"/>
        <v>8.5238775907189597E-4</v>
      </c>
      <c r="D60" s="275">
        <f t="shared" si="5"/>
        <v>5.7460566943123296E-5</v>
      </c>
      <c r="E60">
        <v>6.7411299999999993E-2</v>
      </c>
      <c r="F60">
        <v>1</v>
      </c>
      <c r="G60">
        <v>1</v>
      </c>
      <c r="H60">
        <v>2029</v>
      </c>
      <c r="I60">
        <v>1</v>
      </c>
      <c r="J60">
        <v>5</v>
      </c>
      <c r="K60" t="s">
        <v>308</v>
      </c>
      <c r="L60">
        <v>9</v>
      </c>
      <c r="M60">
        <v>49</v>
      </c>
      <c r="N60" t="s">
        <v>309</v>
      </c>
      <c r="O60">
        <v>49035</v>
      </c>
      <c r="P60" t="s">
        <v>234</v>
      </c>
      <c r="Q60">
        <v>490350</v>
      </c>
      <c r="R60">
        <v>42</v>
      </c>
      <c r="S60">
        <v>118</v>
      </c>
      <c r="T60" t="s">
        <v>311</v>
      </c>
      <c r="U60">
        <v>15</v>
      </c>
      <c r="V60" t="s">
        <v>323</v>
      </c>
      <c r="W60">
        <v>42</v>
      </c>
      <c r="X60" t="s">
        <v>253</v>
      </c>
      <c r="Y60" t="s">
        <v>429</v>
      </c>
      <c r="Z60" t="s">
        <v>429</v>
      </c>
      <c r="AA60" t="s">
        <v>429</v>
      </c>
      <c r="AB60" t="s">
        <v>429</v>
      </c>
      <c r="AC60" t="s">
        <v>429</v>
      </c>
      <c r="AD60" t="s">
        <v>429</v>
      </c>
      <c r="AE60" t="s">
        <v>429</v>
      </c>
      <c r="AF60">
        <v>5</v>
      </c>
      <c r="AG60" t="s">
        <v>310</v>
      </c>
      <c r="AH60" t="s">
        <v>429</v>
      </c>
      <c r="AI60" t="s">
        <v>429</v>
      </c>
      <c r="AJ60" t="s">
        <v>429</v>
      </c>
      <c r="AK60" t="s">
        <v>429</v>
      </c>
      <c r="AL60" t="s">
        <v>429</v>
      </c>
      <c r="AM60" t="s">
        <v>429</v>
      </c>
      <c r="AN60">
        <v>6.7411299999999993E-2</v>
      </c>
      <c r="AO60" t="s">
        <v>429</v>
      </c>
      <c r="AP60" t="s">
        <v>429</v>
      </c>
      <c r="AS60" s="189">
        <v>2028</v>
      </c>
      <c r="AT60" s="200">
        <v>2.2170309456829192E-3</v>
      </c>
      <c r="AU60" s="200">
        <v>0.43416932316033557</v>
      </c>
      <c r="AV60" s="302">
        <v>0.43397180693591275</v>
      </c>
      <c r="AW60" s="302">
        <v>5.2237147169329833E-2</v>
      </c>
      <c r="AX60" s="303">
        <v>2.7065757902602679E-3</v>
      </c>
      <c r="AY60" s="303">
        <v>8.542964114189325E-4</v>
      </c>
      <c r="AZ60" s="303">
        <v>1.213968878296743E-3</v>
      </c>
      <c r="BA60" s="304">
        <v>3.6422464388140529E-4</v>
      </c>
      <c r="BB60" s="304">
        <v>3.1612488456392973E-2</v>
      </c>
      <c r="BC60" s="304">
        <v>2.1626352912964809E-3</v>
      </c>
      <c r="BD60" s="304">
        <v>1.238403313099147E-3</v>
      </c>
      <c r="BE60" s="305">
        <v>9.5584706305026669E-3</v>
      </c>
      <c r="BF60" s="305">
        <v>2.7693628373590327E-2</v>
      </c>
    </row>
    <row r="61" spans="1:58" x14ac:dyDescent="0.35">
      <c r="A61" s="175" t="str">
        <f>"SL_2030_art_"&amp;S61&amp;"_"&amp;R61</f>
        <v>SL_2030_art_118_42</v>
      </c>
      <c r="B61" s="175" t="str">
        <f t="shared" si="3"/>
        <v>Transit Bus</v>
      </c>
      <c r="C61" s="200">
        <f t="shared" si="4"/>
        <v>8.5238775907189597E-4</v>
      </c>
      <c r="D61" s="275">
        <f t="shared" si="5"/>
        <v>8.5373453173122953E-5</v>
      </c>
      <c r="E61">
        <v>0.100158</v>
      </c>
      <c r="F61">
        <v>1</v>
      </c>
      <c r="G61">
        <v>1</v>
      </c>
      <c r="H61">
        <v>2029</v>
      </c>
      <c r="I61">
        <v>1</v>
      </c>
      <c r="J61">
        <v>5</v>
      </c>
      <c r="K61" t="s">
        <v>308</v>
      </c>
      <c r="L61">
        <v>9</v>
      </c>
      <c r="M61">
        <v>49</v>
      </c>
      <c r="N61" t="s">
        <v>309</v>
      </c>
      <c r="O61">
        <v>49035</v>
      </c>
      <c r="P61" t="s">
        <v>234</v>
      </c>
      <c r="Q61">
        <v>490350</v>
      </c>
      <c r="R61">
        <v>42</v>
      </c>
      <c r="S61">
        <v>118</v>
      </c>
      <c r="T61" t="s">
        <v>311</v>
      </c>
      <c r="U61">
        <v>1</v>
      </c>
      <c r="V61" t="s">
        <v>324</v>
      </c>
      <c r="W61">
        <v>42</v>
      </c>
      <c r="X61" t="s">
        <v>253</v>
      </c>
      <c r="Y61" t="s">
        <v>429</v>
      </c>
      <c r="Z61" t="s">
        <v>429</v>
      </c>
      <c r="AA61" t="s">
        <v>429</v>
      </c>
      <c r="AB61" t="s">
        <v>429</v>
      </c>
      <c r="AC61" t="s">
        <v>429</v>
      </c>
      <c r="AD61" t="s">
        <v>429</v>
      </c>
      <c r="AE61" t="s">
        <v>429</v>
      </c>
      <c r="AF61">
        <v>5</v>
      </c>
      <c r="AG61" t="s">
        <v>310</v>
      </c>
      <c r="AH61" t="s">
        <v>429</v>
      </c>
      <c r="AI61" t="s">
        <v>429</v>
      </c>
      <c r="AJ61" t="s">
        <v>429</v>
      </c>
      <c r="AK61" t="s">
        <v>429</v>
      </c>
      <c r="AL61" t="s">
        <v>429</v>
      </c>
      <c r="AM61" t="s">
        <v>429</v>
      </c>
      <c r="AN61">
        <v>0.100158</v>
      </c>
      <c r="AO61" t="s">
        <v>429</v>
      </c>
      <c r="AP61" t="s">
        <v>429</v>
      </c>
      <c r="AS61" s="189">
        <v>2029</v>
      </c>
      <c r="AT61" s="200">
        <v>2.2142331538286685E-3</v>
      </c>
      <c r="AU61" s="200">
        <v>0.43941661470667287</v>
      </c>
      <c r="AV61" s="302">
        <v>0.4289082842690477</v>
      </c>
      <c r="AW61" s="302">
        <v>5.1391187787771235E-2</v>
      </c>
      <c r="AX61" s="303">
        <v>2.7298775368493609E-3</v>
      </c>
      <c r="AY61" s="303">
        <v>8.5238775907189597E-4</v>
      </c>
      <c r="AZ61" s="303">
        <v>1.2194193935541923E-3</v>
      </c>
      <c r="BA61" s="304">
        <v>3.8330425395972039E-4</v>
      </c>
      <c r="BB61" s="304">
        <v>3.2442364239260696E-2</v>
      </c>
      <c r="BC61" s="304">
        <v>2.2119525715996965E-3</v>
      </c>
      <c r="BD61" s="304">
        <v>1.2837666565879628E-3</v>
      </c>
      <c r="BE61" s="305">
        <v>9.5195217525549519E-3</v>
      </c>
      <c r="BF61" s="305">
        <v>2.7427085919241152E-2</v>
      </c>
    </row>
    <row r="62" spans="1:58" x14ac:dyDescent="0.35">
      <c r="A62" s="175" t="str">
        <f>"SL_2030_art_"&amp;S62&amp;"_"&amp;R62</f>
        <v>SL_2030_art_118_41</v>
      </c>
      <c r="B62" s="175" t="str">
        <f t="shared" si="3"/>
        <v>Intercity Bus</v>
      </c>
      <c r="C62" s="200">
        <f t="shared" si="4"/>
        <v>2.7298775368493609E-3</v>
      </c>
      <c r="D62" s="275">
        <f t="shared" si="5"/>
        <v>6.1866668642109697E-4</v>
      </c>
      <c r="E62">
        <v>0.226628</v>
      </c>
      <c r="F62">
        <v>1</v>
      </c>
      <c r="G62">
        <v>1</v>
      </c>
      <c r="H62">
        <v>2029</v>
      </c>
      <c r="I62">
        <v>1</v>
      </c>
      <c r="J62">
        <v>5</v>
      </c>
      <c r="K62" t="s">
        <v>308</v>
      </c>
      <c r="L62">
        <v>9</v>
      </c>
      <c r="M62">
        <v>49</v>
      </c>
      <c r="N62" t="s">
        <v>309</v>
      </c>
      <c r="O62">
        <v>49035</v>
      </c>
      <c r="P62" t="s">
        <v>234</v>
      </c>
      <c r="Q62">
        <v>490350</v>
      </c>
      <c r="R62">
        <v>41</v>
      </c>
      <c r="S62">
        <v>118</v>
      </c>
      <c r="T62" t="s">
        <v>311</v>
      </c>
      <c r="U62">
        <v>15</v>
      </c>
      <c r="V62" t="s">
        <v>323</v>
      </c>
      <c r="W62">
        <v>41</v>
      </c>
      <c r="X62" t="s">
        <v>430</v>
      </c>
      <c r="Y62" t="s">
        <v>429</v>
      </c>
      <c r="Z62" t="s">
        <v>429</v>
      </c>
      <c r="AA62" t="s">
        <v>429</v>
      </c>
      <c r="AB62" t="s">
        <v>429</v>
      </c>
      <c r="AC62" t="s">
        <v>429</v>
      </c>
      <c r="AD62" t="s">
        <v>429</v>
      </c>
      <c r="AE62" t="s">
        <v>429</v>
      </c>
      <c r="AF62">
        <v>5</v>
      </c>
      <c r="AG62" t="s">
        <v>310</v>
      </c>
      <c r="AH62" t="s">
        <v>429</v>
      </c>
      <c r="AI62" t="s">
        <v>429</v>
      </c>
      <c r="AJ62" t="s">
        <v>429</v>
      </c>
      <c r="AK62" t="s">
        <v>429</v>
      </c>
      <c r="AL62" t="s">
        <v>429</v>
      </c>
      <c r="AM62" t="s">
        <v>429</v>
      </c>
      <c r="AN62">
        <v>0.226628</v>
      </c>
      <c r="AO62" t="s">
        <v>429</v>
      </c>
      <c r="AP62" t="s">
        <v>429</v>
      </c>
      <c r="AS62" s="189">
        <v>2030</v>
      </c>
      <c r="AT62" s="200">
        <v>2.2109705214788718E-3</v>
      </c>
      <c r="AU62" s="200">
        <v>0.44466615548301297</v>
      </c>
      <c r="AV62" s="302">
        <v>0.42362883266217022</v>
      </c>
      <c r="AW62" s="302">
        <v>5.0584719878058286E-2</v>
      </c>
      <c r="AX62" s="303">
        <v>2.7535459620983706E-3</v>
      </c>
      <c r="AY62" s="303">
        <v>8.5332482098569569E-4</v>
      </c>
      <c r="AZ62" s="303">
        <v>1.228449877329703E-3</v>
      </c>
      <c r="BA62" s="304">
        <v>4.0253931417307004E-4</v>
      </c>
      <c r="BB62" s="304">
        <v>3.3479081569163724E-2</v>
      </c>
      <c r="BC62" s="304">
        <v>2.2748394496792308E-3</v>
      </c>
      <c r="BD62" s="304">
        <v>1.3389880339048524E-3</v>
      </c>
      <c r="BE62" s="305">
        <v>9.4411110385850608E-3</v>
      </c>
      <c r="BF62" s="305">
        <v>2.7137441389359928E-2</v>
      </c>
    </row>
    <row r="63" spans="1:58" x14ac:dyDescent="0.35">
      <c r="A63" s="175" t="str">
        <f>"SL_2030_art_"&amp;S63&amp;"_"&amp;R63</f>
        <v>SL_2030_art_118_41</v>
      </c>
      <c r="B63" s="175" t="str">
        <f t="shared" si="3"/>
        <v>Intercity Bus</v>
      </c>
      <c r="C63" s="200">
        <f t="shared" si="4"/>
        <v>2.7298775368493609E-3</v>
      </c>
      <c r="D63" s="275">
        <f t="shared" si="5"/>
        <v>7.5299577037684349E-4</v>
      </c>
      <c r="E63">
        <v>0.275835</v>
      </c>
      <c r="F63">
        <v>1</v>
      </c>
      <c r="G63">
        <v>1</v>
      </c>
      <c r="H63">
        <v>2029</v>
      </c>
      <c r="I63">
        <v>1</v>
      </c>
      <c r="J63">
        <v>5</v>
      </c>
      <c r="K63" t="s">
        <v>308</v>
      </c>
      <c r="L63">
        <v>9</v>
      </c>
      <c r="M63">
        <v>49</v>
      </c>
      <c r="N63" t="s">
        <v>309</v>
      </c>
      <c r="O63">
        <v>49035</v>
      </c>
      <c r="P63" t="s">
        <v>234</v>
      </c>
      <c r="Q63">
        <v>490350</v>
      </c>
      <c r="R63">
        <v>41</v>
      </c>
      <c r="S63">
        <v>118</v>
      </c>
      <c r="T63" t="s">
        <v>311</v>
      </c>
      <c r="U63">
        <v>1</v>
      </c>
      <c r="V63" t="s">
        <v>324</v>
      </c>
      <c r="W63">
        <v>41</v>
      </c>
      <c r="X63" t="s">
        <v>430</v>
      </c>
      <c r="Y63" t="s">
        <v>429</v>
      </c>
      <c r="Z63" t="s">
        <v>429</v>
      </c>
      <c r="AA63" t="s">
        <v>429</v>
      </c>
      <c r="AB63" t="s">
        <v>429</v>
      </c>
      <c r="AC63" t="s">
        <v>429</v>
      </c>
      <c r="AD63" t="s">
        <v>429</v>
      </c>
      <c r="AE63" t="s">
        <v>429</v>
      </c>
      <c r="AF63">
        <v>5</v>
      </c>
      <c r="AG63" t="s">
        <v>310</v>
      </c>
      <c r="AH63" t="s">
        <v>429</v>
      </c>
      <c r="AI63" t="s">
        <v>429</v>
      </c>
      <c r="AJ63" t="s">
        <v>429</v>
      </c>
      <c r="AK63" t="s">
        <v>429</v>
      </c>
      <c r="AL63" t="s">
        <v>429</v>
      </c>
      <c r="AM63" t="s">
        <v>429</v>
      </c>
      <c r="AN63">
        <v>0.275835</v>
      </c>
      <c r="AO63" t="s">
        <v>429</v>
      </c>
      <c r="AP63" t="s">
        <v>429</v>
      </c>
      <c r="AS63" s="189">
        <v>2031</v>
      </c>
      <c r="AT63" s="200">
        <v>2.2077304136043302E-3</v>
      </c>
      <c r="AU63" s="200">
        <v>0.4507354966109221</v>
      </c>
      <c r="AV63" s="302">
        <v>0.41765436910243575</v>
      </c>
      <c r="AW63" s="302">
        <v>4.9723963163010844E-2</v>
      </c>
      <c r="AX63" s="303">
        <v>2.773904982017105E-3</v>
      </c>
      <c r="AY63" s="303">
        <v>8.5535179490023371E-4</v>
      </c>
      <c r="AZ63" s="303">
        <v>1.2366687431539414E-3</v>
      </c>
      <c r="BA63" s="304">
        <v>4.2002752329469963E-4</v>
      </c>
      <c r="BB63" s="304">
        <v>3.4417570193762757E-2</v>
      </c>
      <c r="BC63" s="304">
        <v>2.3347637232337915E-3</v>
      </c>
      <c r="BD63" s="304">
        <v>1.3893133665968309E-3</v>
      </c>
      <c r="BE63" s="305">
        <v>9.3438336797017282E-3</v>
      </c>
      <c r="BF63" s="305">
        <v>2.6907006703365908E-2</v>
      </c>
    </row>
    <row r="64" spans="1:58" x14ac:dyDescent="0.35">
      <c r="A64" s="175" t="str">
        <f>"SL_2030_art_"&amp;S64&amp;"_"&amp;R64</f>
        <v>SL_2030_art_118_32</v>
      </c>
      <c r="B64" s="175" t="str">
        <f t="shared" si="3"/>
        <v>Light Commercial Truck</v>
      </c>
      <c r="C64" s="200">
        <f t="shared" si="4"/>
        <v>5.1391187787771235E-2</v>
      </c>
      <c r="D64" s="275">
        <f t="shared" si="5"/>
        <v>1.209928429681392E-4</v>
      </c>
      <c r="E64">
        <v>2.3543499999999998E-3</v>
      </c>
      <c r="F64">
        <v>1</v>
      </c>
      <c r="G64">
        <v>1</v>
      </c>
      <c r="H64">
        <v>2029</v>
      </c>
      <c r="I64">
        <v>1</v>
      </c>
      <c r="J64">
        <v>5</v>
      </c>
      <c r="K64" t="s">
        <v>308</v>
      </c>
      <c r="L64">
        <v>9</v>
      </c>
      <c r="M64">
        <v>49</v>
      </c>
      <c r="N64" t="s">
        <v>309</v>
      </c>
      <c r="O64">
        <v>49035</v>
      </c>
      <c r="P64" t="s">
        <v>234</v>
      </c>
      <c r="Q64">
        <v>490350</v>
      </c>
      <c r="R64">
        <v>32</v>
      </c>
      <c r="S64">
        <v>118</v>
      </c>
      <c r="T64" t="s">
        <v>311</v>
      </c>
      <c r="U64">
        <v>15</v>
      </c>
      <c r="V64" t="s">
        <v>323</v>
      </c>
      <c r="W64">
        <v>32</v>
      </c>
      <c r="X64" t="s">
        <v>251</v>
      </c>
      <c r="Y64" t="s">
        <v>429</v>
      </c>
      <c r="Z64" t="s">
        <v>429</v>
      </c>
      <c r="AA64" t="s">
        <v>429</v>
      </c>
      <c r="AB64" t="s">
        <v>429</v>
      </c>
      <c r="AC64" t="s">
        <v>429</v>
      </c>
      <c r="AD64" t="s">
        <v>429</v>
      </c>
      <c r="AE64" t="s">
        <v>429</v>
      </c>
      <c r="AF64">
        <v>5</v>
      </c>
      <c r="AG64" t="s">
        <v>310</v>
      </c>
      <c r="AH64" t="s">
        <v>429</v>
      </c>
      <c r="AI64" t="s">
        <v>429</v>
      </c>
      <c r="AJ64" t="s">
        <v>429</v>
      </c>
      <c r="AK64" t="s">
        <v>429</v>
      </c>
      <c r="AL64" t="s">
        <v>429</v>
      </c>
      <c r="AM64" t="s">
        <v>429</v>
      </c>
      <c r="AN64">
        <v>2.3543499999999998E-3</v>
      </c>
      <c r="AO64" t="s">
        <v>429</v>
      </c>
      <c r="AP64" t="s">
        <v>429</v>
      </c>
      <c r="AS64" s="189">
        <v>2032</v>
      </c>
      <c r="AT64" s="200">
        <v>2.2043498203829712E-3</v>
      </c>
      <c r="AU64" s="200">
        <v>0.45697118762576105</v>
      </c>
      <c r="AV64" s="302">
        <v>0.41143595642341352</v>
      </c>
      <c r="AW64" s="302">
        <v>4.8894978354648642E-2</v>
      </c>
      <c r="AX64" s="303">
        <v>2.7951010487827369E-3</v>
      </c>
      <c r="AY64" s="303">
        <v>8.5825246142962649E-4</v>
      </c>
      <c r="AZ64" s="303">
        <v>1.243945684495717E-3</v>
      </c>
      <c r="BA64" s="304">
        <v>4.378852242559697E-4</v>
      </c>
      <c r="BB64" s="304">
        <v>3.5422282514569331E-2</v>
      </c>
      <c r="BC64" s="304">
        <v>2.4002656272383246E-3</v>
      </c>
      <c r="BD64" s="304">
        <v>1.44069549311488E-3</v>
      </c>
      <c r="BE64" s="305">
        <v>9.243810282027632E-3</v>
      </c>
      <c r="BF64" s="305">
        <v>2.6651289439879659E-2</v>
      </c>
    </row>
    <row r="65" spans="1:99" x14ac:dyDescent="0.35">
      <c r="A65" s="175" t="str">
        <f>"SL_2030_art_"&amp;S65&amp;"_"&amp;R65</f>
        <v>SL_2030_art_118_32</v>
      </c>
      <c r="B65" s="175" t="str">
        <f t="shared" si="3"/>
        <v>Light Commercial Truck</v>
      </c>
      <c r="C65" s="200">
        <f t="shared" si="4"/>
        <v>5.1391187787771235E-2</v>
      </c>
      <c r="D65" s="275">
        <f t="shared" si="5"/>
        <v>1.5323002115553023E-3</v>
      </c>
      <c r="E65">
        <v>2.98164E-2</v>
      </c>
      <c r="F65">
        <v>1</v>
      </c>
      <c r="G65">
        <v>1</v>
      </c>
      <c r="H65">
        <v>2029</v>
      </c>
      <c r="I65">
        <v>1</v>
      </c>
      <c r="J65">
        <v>5</v>
      </c>
      <c r="K65" t="s">
        <v>308</v>
      </c>
      <c r="L65">
        <v>9</v>
      </c>
      <c r="M65">
        <v>49</v>
      </c>
      <c r="N65" t="s">
        <v>309</v>
      </c>
      <c r="O65">
        <v>49035</v>
      </c>
      <c r="P65" t="s">
        <v>234</v>
      </c>
      <c r="Q65">
        <v>490350</v>
      </c>
      <c r="R65">
        <v>32</v>
      </c>
      <c r="S65">
        <v>118</v>
      </c>
      <c r="T65" t="s">
        <v>311</v>
      </c>
      <c r="U65">
        <v>1</v>
      </c>
      <c r="V65" t="s">
        <v>324</v>
      </c>
      <c r="W65">
        <v>32</v>
      </c>
      <c r="X65" t="s">
        <v>251</v>
      </c>
      <c r="Y65" t="s">
        <v>429</v>
      </c>
      <c r="Z65" t="s">
        <v>429</v>
      </c>
      <c r="AA65" t="s">
        <v>429</v>
      </c>
      <c r="AB65" t="s">
        <v>429</v>
      </c>
      <c r="AC65" t="s">
        <v>429</v>
      </c>
      <c r="AD65" t="s">
        <v>429</v>
      </c>
      <c r="AE65" t="s">
        <v>429</v>
      </c>
      <c r="AF65">
        <v>5</v>
      </c>
      <c r="AG65" t="s">
        <v>310</v>
      </c>
      <c r="AH65" t="s">
        <v>429</v>
      </c>
      <c r="AI65" t="s">
        <v>429</v>
      </c>
      <c r="AJ65" t="s">
        <v>429</v>
      </c>
      <c r="AK65" t="s">
        <v>429</v>
      </c>
      <c r="AL65" t="s">
        <v>429</v>
      </c>
      <c r="AM65" t="s">
        <v>429</v>
      </c>
      <c r="AN65">
        <v>2.98164E-2</v>
      </c>
      <c r="AO65" t="s">
        <v>429</v>
      </c>
      <c r="AP65" t="s">
        <v>429</v>
      </c>
      <c r="AS65" s="189">
        <v>2033</v>
      </c>
      <c r="AT65" s="200">
        <v>2.2006610404060865E-3</v>
      </c>
      <c r="AU65" s="200">
        <v>0.46352689519789902</v>
      </c>
      <c r="AV65" s="302">
        <v>0.40482339008650747</v>
      </c>
      <c r="AW65" s="302">
        <v>4.8053427236159886E-2</v>
      </c>
      <c r="AX65" s="303">
        <v>2.815393012750105E-3</v>
      </c>
      <c r="AY65" s="303">
        <v>8.6303988202233051E-4</v>
      </c>
      <c r="AZ65" s="303">
        <v>1.2548938983122698E-3</v>
      </c>
      <c r="BA65" s="304">
        <v>4.5315078981475292E-4</v>
      </c>
      <c r="BB65" s="304">
        <v>3.6462706531760779E-2</v>
      </c>
      <c r="BC65" s="304">
        <v>2.4697490459032888E-3</v>
      </c>
      <c r="BD65" s="304">
        <v>1.4912211752706455E-3</v>
      </c>
      <c r="BE65" s="305">
        <v>9.1393997173981074E-3</v>
      </c>
      <c r="BF65" s="305">
        <v>2.644607238579532E-2</v>
      </c>
    </row>
    <row r="66" spans="1:99" x14ac:dyDescent="0.35">
      <c r="A66" s="175" t="str">
        <f>"SL_2030_art_"&amp;S66&amp;"_"&amp;R66</f>
        <v>SL_2030_art_118_31</v>
      </c>
      <c r="B66" s="175" t="str">
        <f t="shared" si="3"/>
        <v>Passenger Truck</v>
      </c>
      <c r="C66" s="200">
        <f t="shared" si="4"/>
        <v>0.4289082842690477</v>
      </c>
      <c r="D66" s="275">
        <f t="shared" si="5"/>
        <v>1.0107009264657975E-3</v>
      </c>
      <c r="E66">
        <v>2.35645E-3</v>
      </c>
      <c r="F66">
        <v>1</v>
      </c>
      <c r="G66">
        <v>1</v>
      </c>
      <c r="H66">
        <v>2029</v>
      </c>
      <c r="I66">
        <v>1</v>
      </c>
      <c r="J66">
        <v>5</v>
      </c>
      <c r="K66" t="s">
        <v>308</v>
      </c>
      <c r="L66">
        <v>9</v>
      </c>
      <c r="M66">
        <v>49</v>
      </c>
      <c r="N66" t="s">
        <v>309</v>
      </c>
      <c r="O66">
        <v>49035</v>
      </c>
      <c r="P66" t="s">
        <v>234</v>
      </c>
      <c r="Q66">
        <v>490350</v>
      </c>
      <c r="R66">
        <v>31</v>
      </c>
      <c r="S66">
        <v>118</v>
      </c>
      <c r="T66" t="s">
        <v>311</v>
      </c>
      <c r="U66">
        <v>15</v>
      </c>
      <c r="V66" t="s">
        <v>323</v>
      </c>
      <c r="W66">
        <v>31</v>
      </c>
      <c r="X66" t="s">
        <v>250</v>
      </c>
      <c r="Y66" t="s">
        <v>429</v>
      </c>
      <c r="Z66" t="s">
        <v>429</v>
      </c>
      <c r="AA66" t="s">
        <v>429</v>
      </c>
      <c r="AB66" t="s">
        <v>429</v>
      </c>
      <c r="AC66" t="s">
        <v>429</v>
      </c>
      <c r="AD66" t="s">
        <v>429</v>
      </c>
      <c r="AE66" t="s">
        <v>429</v>
      </c>
      <c r="AF66">
        <v>5</v>
      </c>
      <c r="AG66" t="s">
        <v>310</v>
      </c>
      <c r="AH66" t="s">
        <v>429</v>
      </c>
      <c r="AI66" t="s">
        <v>429</v>
      </c>
      <c r="AJ66" t="s">
        <v>429</v>
      </c>
      <c r="AK66" t="s">
        <v>429</v>
      </c>
      <c r="AL66" t="s">
        <v>429</v>
      </c>
      <c r="AM66" t="s">
        <v>429</v>
      </c>
      <c r="AN66">
        <v>2.35645E-3</v>
      </c>
      <c r="AO66" t="s">
        <v>429</v>
      </c>
      <c r="AP66" t="s">
        <v>429</v>
      </c>
      <c r="AS66" s="189">
        <v>2034</v>
      </c>
      <c r="AT66" s="200">
        <v>2.1965784890048629E-3</v>
      </c>
      <c r="AU66" s="200">
        <v>0.47027071241856877</v>
      </c>
      <c r="AV66" s="302">
        <v>0.39788712682171634</v>
      </c>
      <c r="AW66" s="302">
        <v>4.7227299566930635E-2</v>
      </c>
      <c r="AX66" s="303">
        <v>2.8402356545616518E-3</v>
      </c>
      <c r="AY66" s="303">
        <v>8.6953245183086071E-4</v>
      </c>
      <c r="AZ66" s="303">
        <v>1.2669510391858474E-3</v>
      </c>
      <c r="BA66" s="304">
        <v>4.6827174414078418E-4</v>
      </c>
      <c r="BB66" s="304">
        <v>3.7539883354787376E-2</v>
      </c>
      <c r="BC66" s="304">
        <v>2.540897333716409E-3</v>
      </c>
      <c r="BD66" s="304">
        <v>1.532782889061004E-3</v>
      </c>
      <c r="BE66" s="305">
        <v>9.0619635509897861E-3</v>
      </c>
      <c r="BF66" s="305">
        <v>2.6297764685505719E-2</v>
      </c>
    </row>
    <row r="67" spans="1:99" x14ac:dyDescent="0.35">
      <c r="A67" s="175" t="str">
        <f>"SL_2030_art_"&amp;S67&amp;"_"&amp;R67</f>
        <v>SL_2030_art_118_31</v>
      </c>
      <c r="B67" s="175" t="str">
        <f t="shared" si="3"/>
        <v>Passenger Truck</v>
      </c>
      <c r="C67" s="200">
        <f t="shared" si="4"/>
        <v>0.4289082842690477</v>
      </c>
      <c r="D67" s="275">
        <f t="shared" si="5"/>
        <v>1.1930984634340527E-2</v>
      </c>
      <c r="E67">
        <v>2.7817100000000001E-2</v>
      </c>
      <c r="F67">
        <v>1</v>
      </c>
      <c r="G67">
        <v>1</v>
      </c>
      <c r="H67">
        <v>2029</v>
      </c>
      <c r="I67">
        <v>1</v>
      </c>
      <c r="J67">
        <v>5</v>
      </c>
      <c r="K67" t="s">
        <v>308</v>
      </c>
      <c r="L67">
        <v>9</v>
      </c>
      <c r="M67">
        <v>49</v>
      </c>
      <c r="N67" t="s">
        <v>309</v>
      </c>
      <c r="O67">
        <v>49035</v>
      </c>
      <c r="P67" t="s">
        <v>234</v>
      </c>
      <c r="Q67">
        <v>490350</v>
      </c>
      <c r="R67">
        <v>31</v>
      </c>
      <c r="S67">
        <v>118</v>
      </c>
      <c r="T67" t="s">
        <v>311</v>
      </c>
      <c r="U67">
        <v>1</v>
      </c>
      <c r="V67" t="s">
        <v>324</v>
      </c>
      <c r="W67">
        <v>31</v>
      </c>
      <c r="X67" t="s">
        <v>250</v>
      </c>
      <c r="Y67" t="s">
        <v>429</v>
      </c>
      <c r="Z67" t="s">
        <v>429</v>
      </c>
      <c r="AA67" t="s">
        <v>429</v>
      </c>
      <c r="AB67" t="s">
        <v>429</v>
      </c>
      <c r="AC67" t="s">
        <v>429</v>
      </c>
      <c r="AD67" t="s">
        <v>429</v>
      </c>
      <c r="AE67" t="s">
        <v>429</v>
      </c>
      <c r="AF67">
        <v>5</v>
      </c>
      <c r="AG67" t="s">
        <v>310</v>
      </c>
      <c r="AH67" t="s">
        <v>429</v>
      </c>
      <c r="AI67" t="s">
        <v>429</v>
      </c>
      <c r="AJ67" t="s">
        <v>429</v>
      </c>
      <c r="AK67" t="s">
        <v>429</v>
      </c>
      <c r="AL67" t="s">
        <v>429</v>
      </c>
      <c r="AM67" t="s">
        <v>429</v>
      </c>
      <c r="AN67">
        <v>2.7817100000000001E-2</v>
      </c>
      <c r="AO67" t="s">
        <v>429</v>
      </c>
      <c r="AP67" t="s">
        <v>429</v>
      </c>
      <c r="AS67" s="189">
        <v>2035</v>
      </c>
      <c r="AT67" s="200">
        <v>2.1928052741322424E-3</v>
      </c>
      <c r="AU67" s="200">
        <v>0.47734830172871262</v>
      </c>
      <c r="AV67" s="302">
        <v>0.39070575527112861</v>
      </c>
      <c r="AW67" s="302">
        <v>4.6437278192705385E-2</v>
      </c>
      <c r="AX67" s="303">
        <v>2.862427788571412E-3</v>
      </c>
      <c r="AY67" s="303">
        <v>8.7321398988993387E-4</v>
      </c>
      <c r="AZ67" s="303">
        <v>1.2751089143529686E-3</v>
      </c>
      <c r="BA67" s="304">
        <v>4.8317220123121916E-4</v>
      </c>
      <c r="BB67" s="304">
        <v>3.860089895353324E-2</v>
      </c>
      <c r="BC67" s="304">
        <v>2.6106698082938814E-3</v>
      </c>
      <c r="BD67" s="304">
        <v>1.5727848962073191E-3</v>
      </c>
      <c r="BE67" s="305">
        <v>8.9620704343790838E-3</v>
      </c>
      <c r="BF67" s="305">
        <v>2.6075512546862127E-2</v>
      </c>
    </row>
    <row r="68" spans="1:99" x14ac:dyDescent="0.35">
      <c r="A68" s="175" t="str">
        <f>"SL_2030_art_"&amp;S68&amp;"_"&amp;R68</f>
        <v>SL_2030_art_118_21</v>
      </c>
      <c r="B68" s="175" t="str">
        <f t="shared" si="3"/>
        <v>Passenger Car</v>
      </c>
      <c r="C68" s="200">
        <f t="shared" si="4"/>
        <v>0.43941661470667287</v>
      </c>
      <c r="D68" s="275">
        <f t="shared" si="5"/>
        <v>2.9741078674853211E-5</v>
      </c>
      <c r="E68">
        <v>6.7683100000000003E-5</v>
      </c>
      <c r="F68">
        <v>1</v>
      </c>
      <c r="G68">
        <v>1</v>
      </c>
      <c r="H68">
        <v>2029</v>
      </c>
      <c r="I68">
        <v>1</v>
      </c>
      <c r="J68">
        <v>5</v>
      </c>
      <c r="K68" t="s">
        <v>308</v>
      </c>
      <c r="L68">
        <v>9</v>
      </c>
      <c r="M68">
        <v>49</v>
      </c>
      <c r="N68" t="s">
        <v>309</v>
      </c>
      <c r="O68">
        <v>49035</v>
      </c>
      <c r="P68" t="s">
        <v>234</v>
      </c>
      <c r="Q68">
        <v>490350</v>
      </c>
      <c r="R68">
        <v>21</v>
      </c>
      <c r="S68">
        <v>118</v>
      </c>
      <c r="T68" t="s">
        <v>311</v>
      </c>
      <c r="U68">
        <v>15</v>
      </c>
      <c r="V68" t="s">
        <v>323</v>
      </c>
      <c r="W68">
        <v>21</v>
      </c>
      <c r="X68" t="s">
        <v>249</v>
      </c>
      <c r="Y68" t="s">
        <v>429</v>
      </c>
      <c r="Z68" t="s">
        <v>429</v>
      </c>
      <c r="AA68" t="s">
        <v>429</v>
      </c>
      <c r="AB68" t="s">
        <v>429</v>
      </c>
      <c r="AC68" t="s">
        <v>429</v>
      </c>
      <c r="AD68" t="s">
        <v>429</v>
      </c>
      <c r="AE68" t="s">
        <v>429</v>
      </c>
      <c r="AF68">
        <v>5</v>
      </c>
      <c r="AG68" t="s">
        <v>310</v>
      </c>
      <c r="AH68" t="s">
        <v>429</v>
      </c>
      <c r="AI68" t="s">
        <v>429</v>
      </c>
      <c r="AJ68" t="s">
        <v>429</v>
      </c>
      <c r="AK68" t="s">
        <v>429</v>
      </c>
      <c r="AL68" t="s">
        <v>429</v>
      </c>
      <c r="AM68" t="s">
        <v>429</v>
      </c>
      <c r="AN68">
        <v>6.7683100000000003E-5</v>
      </c>
      <c r="AO68" t="s">
        <v>429</v>
      </c>
      <c r="AP68" t="s">
        <v>429</v>
      </c>
      <c r="AS68" s="189">
        <v>2036</v>
      </c>
      <c r="AT68" s="200">
        <v>2.1890111684615488E-3</v>
      </c>
      <c r="AU68" s="200">
        <v>0.48454559509804845</v>
      </c>
      <c r="AV68" s="302">
        <v>0.38341522813934081</v>
      </c>
      <c r="AW68" s="302">
        <v>4.5636425276887146E-2</v>
      </c>
      <c r="AX68" s="303">
        <v>2.882384123596969E-3</v>
      </c>
      <c r="AY68" s="303">
        <v>8.7798503091158879E-4</v>
      </c>
      <c r="AZ68" s="303">
        <v>1.2845724441269152E-3</v>
      </c>
      <c r="BA68" s="304">
        <v>5.0062382484749722E-4</v>
      </c>
      <c r="BB68" s="304">
        <v>3.9616656388047296E-2</v>
      </c>
      <c r="BC68" s="304">
        <v>2.6786269253138151E-3</v>
      </c>
      <c r="BD68" s="304">
        <v>1.6120472222434881E-3</v>
      </c>
      <c r="BE68" s="305">
        <v>8.8909907480974985E-3</v>
      </c>
      <c r="BF68" s="305">
        <v>2.5869853610076873E-2</v>
      </c>
    </row>
    <row r="69" spans="1:99" x14ac:dyDescent="0.35">
      <c r="A69" s="175" t="str">
        <f>"SL_2030_art_"&amp;S69&amp;"_"&amp;R69</f>
        <v>SL_2030_art_118_21</v>
      </c>
      <c r="B69" s="175" t="str">
        <f t="shared" si="3"/>
        <v>Passenger Car</v>
      </c>
      <c r="C69" s="200">
        <f t="shared" si="4"/>
        <v>0.43941661470667287</v>
      </c>
      <c r="D69" s="275">
        <f t="shared" si="5"/>
        <v>3.6124967194973226E-3</v>
      </c>
      <c r="E69">
        <v>8.2211200000000002E-3</v>
      </c>
      <c r="F69">
        <v>1</v>
      </c>
      <c r="G69">
        <v>1</v>
      </c>
      <c r="H69">
        <v>2029</v>
      </c>
      <c r="I69">
        <v>1</v>
      </c>
      <c r="J69">
        <v>5</v>
      </c>
      <c r="K69" t="s">
        <v>308</v>
      </c>
      <c r="L69">
        <v>9</v>
      </c>
      <c r="M69">
        <v>49</v>
      </c>
      <c r="N69" t="s">
        <v>309</v>
      </c>
      <c r="O69">
        <v>49035</v>
      </c>
      <c r="P69" t="s">
        <v>234</v>
      </c>
      <c r="Q69">
        <v>490350</v>
      </c>
      <c r="R69">
        <v>21</v>
      </c>
      <c r="S69">
        <v>118</v>
      </c>
      <c r="T69" t="s">
        <v>311</v>
      </c>
      <c r="U69">
        <v>1</v>
      </c>
      <c r="V69" t="s">
        <v>324</v>
      </c>
      <c r="W69">
        <v>21</v>
      </c>
      <c r="X69" t="s">
        <v>249</v>
      </c>
      <c r="Y69" t="s">
        <v>429</v>
      </c>
      <c r="Z69" t="s">
        <v>429</v>
      </c>
      <c r="AA69" t="s">
        <v>429</v>
      </c>
      <c r="AB69" t="s">
        <v>429</v>
      </c>
      <c r="AC69" t="s">
        <v>429</v>
      </c>
      <c r="AD69" t="s">
        <v>429</v>
      </c>
      <c r="AE69" t="s">
        <v>429</v>
      </c>
      <c r="AF69">
        <v>5</v>
      </c>
      <c r="AG69" t="s">
        <v>310</v>
      </c>
      <c r="AH69" t="s">
        <v>429</v>
      </c>
      <c r="AI69" t="s">
        <v>429</v>
      </c>
      <c r="AJ69" t="s">
        <v>429</v>
      </c>
      <c r="AK69" t="s">
        <v>429</v>
      </c>
      <c r="AL69" t="s">
        <v>429</v>
      </c>
      <c r="AM69" t="s">
        <v>429</v>
      </c>
      <c r="AN69">
        <v>8.2211200000000002E-3</v>
      </c>
      <c r="AO69" t="s">
        <v>429</v>
      </c>
      <c r="AP69" t="s">
        <v>429</v>
      </c>
      <c r="AS69" s="189">
        <v>2037</v>
      </c>
      <c r="AT69" s="200">
        <v>2.1853279515942777E-3</v>
      </c>
      <c r="AU69" s="200">
        <v>0.49152310766360546</v>
      </c>
      <c r="AV69" s="302">
        <v>0.3762969183169067</v>
      </c>
      <c r="AW69" s="302">
        <v>4.4892526730624091E-2</v>
      </c>
      <c r="AX69" s="303">
        <v>2.8999291599941133E-3</v>
      </c>
      <c r="AY69" s="303">
        <v>8.8266918677647101E-4</v>
      </c>
      <c r="AZ69" s="303">
        <v>1.2942325256329217E-3</v>
      </c>
      <c r="BA69" s="304">
        <v>5.0980304643891074E-4</v>
      </c>
      <c r="BB69" s="304">
        <v>4.0671846206413516E-2</v>
      </c>
      <c r="BC69" s="304">
        <v>2.7503317092934187E-3</v>
      </c>
      <c r="BD69" s="304">
        <v>1.6508893693920465E-3</v>
      </c>
      <c r="BE69" s="305">
        <v>8.7999536424199758E-3</v>
      </c>
      <c r="BF69" s="305">
        <v>2.5642464490908155E-2</v>
      </c>
    </row>
    <row r="70" spans="1:99" x14ac:dyDescent="0.35">
      <c r="A70" s="175" t="str">
        <f>"SL_2030_art_"&amp;S70&amp;"_"&amp;R70</f>
        <v>SL_2030_art_118_11</v>
      </c>
      <c r="B70" s="175" t="str">
        <f t="shared" si="3"/>
        <v>Motorcycle</v>
      </c>
      <c r="C70" s="200">
        <f t="shared" si="4"/>
        <v>2.2142331538286685E-3</v>
      </c>
      <c r="D70" s="275">
        <f t="shared" si="5"/>
        <v>0</v>
      </c>
      <c r="E70">
        <v>0</v>
      </c>
      <c r="F70">
        <v>1</v>
      </c>
      <c r="G70">
        <v>1</v>
      </c>
      <c r="H70">
        <v>2029</v>
      </c>
      <c r="I70">
        <v>1</v>
      </c>
      <c r="J70">
        <v>5</v>
      </c>
      <c r="K70" t="s">
        <v>308</v>
      </c>
      <c r="L70">
        <v>9</v>
      </c>
      <c r="M70">
        <v>49</v>
      </c>
      <c r="N70" t="s">
        <v>309</v>
      </c>
      <c r="O70">
        <v>49035</v>
      </c>
      <c r="P70" t="s">
        <v>234</v>
      </c>
      <c r="Q70">
        <v>490350</v>
      </c>
      <c r="R70">
        <v>11</v>
      </c>
      <c r="S70">
        <v>118</v>
      </c>
      <c r="T70" t="s">
        <v>311</v>
      </c>
      <c r="U70">
        <v>15</v>
      </c>
      <c r="V70" t="s">
        <v>323</v>
      </c>
      <c r="W70">
        <v>11</v>
      </c>
      <c r="X70" t="s">
        <v>248</v>
      </c>
      <c r="Y70" t="s">
        <v>429</v>
      </c>
      <c r="Z70" t="s">
        <v>429</v>
      </c>
      <c r="AA70" t="s">
        <v>429</v>
      </c>
      <c r="AB70" t="s">
        <v>429</v>
      </c>
      <c r="AC70" t="s">
        <v>429</v>
      </c>
      <c r="AD70" t="s">
        <v>429</v>
      </c>
      <c r="AE70" t="s">
        <v>429</v>
      </c>
      <c r="AF70">
        <v>5</v>
      </c>
      <c r="AG70" t="s">
        <v>310</v>
      </c>
      <c r="AH70" t="s">
        <v>429</v>
      </c>
      <c r="AI70" t="s">
        <v>429</v>
      </c>
      <c r="AJ70" t="s">
        <v>429</v>
      </c>
      <c r="AK70" t="s">
        <v>429</v>
      </c>
      <c r="AL70" t="s">
        <v>429</v>
      </c>
      <c r="AM70" t="s">
        <v>429</v>
      </c>
      <c r="AN70">
        <v>0</v>
      </c>
      <c r="AO70" t="s">
        <v>429</v>
      </c>
      <c r="AP70" t="s">
        <v>429</v>
      </c>
      <c r="AS70" s="189">
        <v>2038</v>
      </c>
      <c r="AT70" s="200">
        <v>2.1818726783820294E-3</v>
      </c>
      <c r="AU70" s="200">
        <v>0.49891913825500311</v>
      </c>
      <c r="AV70" s="302">
        <v>0.36894538146026601</v>
      </c>
      <c r="AW70" s="302">
        <v>4.4096417591987076E-2</v>
      </c>
      <c r="AX70" s="303">
        <v>2.9138778911112486E-3</v>
      </c>
      <c r="AY70" s="303">
        <v>8.8688329784558748E-4</v>
      </c>
      <c r="AZ70" s="303">
        <v>1.302143715357168E-3</v>
      </c>
      <c r="BA70" s="304">
        <v>5.2093603621226664E-4</v>
      </c>
      <c r="BB70" s="304">
        <v>4.1575722577971042E-2</v>
      </c>
      <c r="BC70" s="304">
        <v>2.8165332779880362E-3</v>
      </c>
      <c r="BD70" s="304">
        <v>1.6846171528399308E-3</v>
      </c>
      <c r="BE70" s="305">
        <v>8.7133478139842426E-3</v>
      </c>
      <c r="BF70" s="305">
        <v>2.5443128251052115E-2</v>
      </c>
    </row>
    <row r="71" spans="1:99" x14ac:dyDescent="0.35">
      <c r="A71" s="175" t="str">
        <f>"SL_2030_art_"&amp;S71&amp;"_"&amp;R71</f>
        <v>SL_2030_art_118_11</v>
      </c>
      <c r="B71" s="175" t="str">
        <f t="shared" si="3"/>
        <v>Motorcycle</v>
      </c>
      <c r="C71" s="200">
        <f t="shared" si="4"/>
        <v>2.2142331538286685E-3</v>
      </c>
      <c r="D71" s="275">
        <f t="shared" si="5"/>
        <v>1.9963769680566196E-4</v>
      </c>
      <c r="E71">
        <v>9.0161099999999994E-2</v>
      </c>
      <c r="F71">
        <v>1</v>
      </c>
      <c r="G71">
        <v>1</v>
      </c>
      <c r="H71">
        <v>2029</v>
      </c>
      <c r="I71">
        <v>1</v>
      </c>
      <c r="J71">
        <v>5</v>
      </c>
      <c r="K71" t="s">
        <v>308</v>
      </c>
      <c r="L71">
        <v>9</v>
      </c>
      <c r="M71">
        <v>49</v>
      </c>
      <c r="N71" t="s">
        <v>309</v>
      </c>
      <c r="O71">
        <v>49035</v>
      </c>
      <c r="P71" t="s">
        <v>234</v>
      </c>
      <c r="Q71">
        <v>490350</v>
      </c>
      <c r="R71">
        <v>11</v>
      </c>
      <c r="S71">
        <v>118</v>
      </c>
      <c r="T71" t="s">
        <v>311</v>
      </c>
      <c r="U71">
        <v>1</v>
      </c>
      <c r="V71" t="s">
        <v>324</v>
      </c>
      <c r="W71">
        <v>11</v>
      </c>
      <c r="X71" t="s">
        <v>248</v>
      </c>
      <c r="Y71" t="s">
        <v>429</v>
      </c>
      <c r="Z71" t="s">
        <v>429</v>
      </c>
      <c r="AA71" t="s">
        <v>429</v>
      </c>
      <c r="AB71" t="s">
        <v>429</v>
      </c>
      <c r="AC71" t="s">
        <v>429</v>
      </c>
      <c r="AD71" t="s">
        <v>429</v>
      </c>
      <c r="AE71" t="s">
        <v>429</v>
      </c>
      <c r="AF71">
        <v>5</v>
      </c>
      <c r="AG71" t="s">
        <v>310</v>
      </c>
      <c r="AH71" t="s">
        <v>429</v>
      </c>
      <c r="AI71" t="s">
        <v>429</v>
      </c>
      <c r="AJ71" t="s">
        <v>429</v>
      </c>
      <c r="AK71" t="s">
        <v>429</v>
      </c>
      <c r="AL71" t="s">
        <v>429</v>
      </c>
      <c r="AM71" t="s">
        <v>429</v>
      </c>
      <c r="AN71">
        <v>9.0161099999999994E-2</v>
      </c>
      <c r="AO71" t="s">
        <v>429</v>
      </c>
      <c r="AP71" t="s">
        <v>429</v>
      </c>
      <c r="AS71" s="189">
        <v>2039</v>
      </c>
      <c r="AT71" s="200">
        <v>2.1786333415218513E-3</v>
      </c>
      <c r="AU71" s="200">
        <v>0.50557828777209357</v>
      </c>
      <c r="AV71" s="302">
        <v>0.36222630974909859</v>
      </c>
      <c r="AW71" s="302">
        <v>4.3363190878720918E-2</v>
      </c>
      <c r="AX71" s="303">
        <v>2.9257321236694942E-3</v>
      </c>
      <c r="AY71" s="303">
        <v>8.9135040040890325E-4</v>
      </c>
      <c r="AZ71" s="303">
        <v>1.3081667751358157E-3</v>
      </c>
      <c r="BA71" s="304">
        <v>5.3253471487780374E-4</v>
      </c>
      <c r="BB71" s="304">
        <v>4.264320557482322E-2</v>
      </c>
      <c r="BC71" s="304">
        <v>2.893761267939758E-3</v>
      </c>
      <c r="BD71" s="304">
        <v>1.7310657077560518E-3</v>
      </c>
      <c r="BE71" s="305">
        <v>8.6088557413925414E-3</v>
      </c>
      <c r="BF71" s="305">
        <v>2.511890595256162E-2</v>
      </c>
    </row>
    <row r="72" spans="1:99" x14ac:dyDescent="0.35">
      <c r="A72" s="175" t="str">
        <f>"SL_2030_art_"&amp;S72&amp;"_"&amp;R72</f>
        <v>SL_2030_art_115_62</v>
      </c>
      <c r="B72" s="175" t="str">
        <f t="shared" si="3"/>
        <v>Combination Long Haul Truck</v>
      </c>
      <c r="C72" s="200">
        <f t="shared" si="4"/>
        <v>2.7427085919241152E-2</v>
      </c>
      <c r="D72" s="275">
        <f t="shared" si="5"/>
        <v>4.8310069138151371E-4</v>
      </c>
      <c r="E72">
        <v>1.7614000000000001E-2</v>
      </c>
      <c r="F72">
        <v>1</v>
      </c>
      <c r="G72">
        <v>1</v>
      </c>
      <c r="H72">
        <v>2029</v>
      </c>
      <c r="I72">
        <v>1</v>
      </c>
      <c r="J72">
        <v>5</v>
      </c>
      <c r="K72" t="s">
        <v>308</v>
      </c>
      <c r="L72">
        <v>9</v>
      </c>
      <c r="M72">
        <v>49</v>
      </c>
      <c r="N72" t="s">
        <v>309</v>
      </c>
      <c r="O72">
        <v>49035</v>
      </c>
      <c r="P72" t="s">
        <v>234</v>
      </c>
      <c r="Q72">
        <v>490350</v>
      </c>
      <c r="R72">
        <v>62</v>
      </c>
      <c r="S72">
        <v>115</v>
      </c>
      <c r="T72" t="s">
        <v>312</v>
      </c>
      <c r="U72">
        <v>15</v>
      </c>
      <c r="V72" t="s">
        <v>323</v>
      </c>
      <c r="W72">
        <v>62</v>
      </c>
      <c r="X72" t="s">
        <v>260</v>
      </c>
      <c r="Y72" t="s">
        <v>429</v>
      </c>
      <c r="Z72" t="s">
        <v>429</v>
      </c>
      <c r="AA72" t="s">
        <v>429</v>
      </c>
      <c r="AB72" t="s">
        <v>429</v>
      </c>
      <c r="AC72" t="s">
        <v>429</v>
      </c>
      <c r="AD72" t="s">
        <v>429</v>
      </c>
      <c r="AE72" t="s">
        <v>429</v>
      </c>
      <c r="AF72">
        <v>5</v>
      </c>
      <c r="AG72" t="s">
        <v>310</v>
      </c>
      <c r="AH72" t="s">
        <v>429</v>
      </c>
      <c r="AI72" t="s">
        <v>429</v>
      </c>
      <c r="AJ72" t="s">
        <v>429</v>
      </c>
      <c r="AK72" t="s">
        <v>429</v>
      </c>
      <c r="AL72" t="s">
        <v>429</v>
      </c>
      <c r="AM72" t="s">
        <v>429</v>
      </c>
      <c r="AN72">
        <v>1.7614000000000001E-2</v>
      </c>
      <c r="AO72" t="s">
        <v>429</v>
      </c>
      <c r="AP72" t="s">
        <v>429</v>
      </c>
      <c r="AS72" s="189">
        <v>2040</v>
      </c>
      <c r="AT72" s="200">
        <v>2.1755275188286975E-3</v>
      </c>
      <c r="AU72" s="200">
        <v>0.51190289617093365</v>
      </c>
      <c r="AV72" s="302">
        <v>0.35584022218776795</v>
      </c>
      <c r="AW72" s="302">
        <v>4.2703994925304301E-2</v>
      </c>
      <c r="AX72" s="303">
        <v>2.9374640831379847E-3</v>
      </c>
      <c r="AY72" s="303">
        <v>8.9626776891326082E-4</v>
      </c>
      <c r="AZ72" s="303">
        <v>1.3150241683055506E-3</v>
      </c>
      <c r="BA72" s="304">
        <v>5.3983351331478551E-4</v>
      </c>
      <c r="BB72" s="304">
        <v>4.352507246735552E-2</v>
      </c>
      <c r="BC72" s="304">
        <v>2.9591050636010125E-3</v>
      </c>
      <c r="BD72" s="304">
        <v>1.7561982160816058E-3</v>
      </c>
      <c r="BE72" s="305">
        <v>8.532137485300996E-3</v>
      </c>
      <c r="BF72" s="305">
        <v>2.4916256431154526E-2</v>
      </c>
    </row>
    <row r="73" spans="1:99" x14ac:dyDescent="0.35">
      <c r="A73" s="175" t="str">
        <f>"SL_2030_art_"&amp;S73&amp;"_"&amp;R73</f>
        <v>SL_2030_art_115_62</v>
      </c>
      <c r="B73" s="175" t="str">
        <f t="shared" si="3"/>
        <v>Combination Long Haul Truck</v>
      </c>
      <c r="C73" s="200">
        <f t="shared" si="4"/>
        <v>2.7427085919241152E-2</v>
      </c>
      <c r="D73" s="275">
        <f t="shared" si="5"/>
        <v>2.1355935888501608E-3</v>
      </c>
      <c r="E73">
        <v>7.78644E-2</v>
      </c>
      <c r="F73">
        <v>1</v>
      </c>
      <c r="G73">
        <v>1</v>
      </c>
      <c r="H73">
        <v>2029</v>
      </c>
      <c r="I73">
        <v>1</v>
      </c>
      <c r="J73">
        <v>5</v>
      </c>
      <c r="K73" t="s">
        <v>308</v>
      </c>
      <c r="L73">
        <v>9</v>
      </c>
      <c r="M73">
        <v>49</v>
      </c>
      <c r="N73" t="s">
        <v>309</v>
      </c>
      <c r="O73">
        <v>49035</v>
      </c>
      <c r="P73" t="s">
        <v>234</v>
      </c>
      <c r="Q73">
        <v>490350</v>
      </c>
      <c r="R73">
        <v>62</v>
      </c>
      <c r="S73">
        <v>115</v>
      </c>
      <c r="T73" t="s">
        <v>312</v>
      </c>
      <c r="U73">
        <v>1</v>
      </c>
      <c r="V73" t="s">
        <v>324</v>
      </c>
      <c r="W73">
        <v>62</v>
      </c>
      <c r="X73" t="s">
        <v>260</v>
      </c>
      <c r="Y73" t="s">
        <v>429</v>
      </c>
      <c r="Z73" t="s">
        <v>429</v>
      </c>
      <c r="AA73" t="s">
        <v>429</v>
      </c>
      <c r="AB73" t="s">
        <v>429</v>
      </c>
      <c r="AC73" t="s">
        <v>429</v>
      </c>
      <c r="AD73" t="s">
        <v>429</v>
      </c>
      <c r="AE73" t="s">
        <v>429</v>
      </c>
      <c r="AF73">
        <v>5</v>
      </c>
      <c r="AG73" t="s">
        <v>310</v>
      </c>
      <c r="AH73" t="s">
        <v>429</v>
      </c>
      <c r="AI73" t="s">
        <v>429</v>
      </c>
      <c r="AJ73" t="s">
        <v>429</v>
      </c>
      <c r="AK73" t="s">
        <v>429</v>
      </c>
      <c r="AL73" t="s">
        <v>429</v>
      </c>
      <c r="AM73" t="s">
        <v>429</v>
      </c>
      <c r="AN73">
        <v>7.78644E-2</v>
      </c>
      <c r="AO73" t="s">
        <v>429</v>
      </c>
      <c r="AP73" t="s">
        <v>429</v>
      </c>
      <c r="AS73" s="189">
        <v>2041</v>
      </c>
      <c r="AT73" s="200">
        <v>2.1725552071275049E-3</v>
      </c>
      <c r="AU73" s="200">
        <v>0.51771682079830117</v>
      </c>
      <c r="AV73" s="302">
        <v>0.34985437485580034</v>
      </c>
      <c r="AW73" s="302">
        <v>4.2137299934556408E-2</v>
      </c>
      <c r="AX73" s="303">
        <v>2.9490735748675407E-3</v>
      </c>
      <c r="AY73" s="303">
        <v>9.0050925308548602E-4</v>
      </c>
      <c r="AZ73" s="303">
        <v>1.3208307863131822E-3</v>
      </c>
      <c r="BA73" s="304">
        <v>5.4859509232245505E-4</v>
      </c>
      <c r="BB73" s="304">
        <v>4.4477813632470102E-2</v>
      </c>
      <c r="BC73" s="304">
        <v>3.0264916312945449E-3</v>
      </c>
      <c r="BD73" s="304">
        <v>1.7870172284800217E-3</v>
      </c>
      <c r="BE73" s="305">
        <v>8.4441137159919546E-3</v>
      </c>
      <c r="BF73" s="305">
        <v>2.4664504289389183E-2</v>
      </c>
    </row>
    <row r="74" spans="1:99" x14ac:dyDescent="0.35">
      <c r="A74" s="175" t="str">
        <f>"SL_2030_art_"&amp;S74&amp;"_"&amp;R74</f>
        <v>SL_2030_art_115_61</v>
      </c>
      <c r="B74" s="175" t="str">
        <f t="shared" si="3"/>
        <v>Combination Short Haul Truck</v>
      </c>
      <c r="C74" s="200">
        <f t="shared" si="4"/>
        <v>9.5195217525549519E-3</v>
      </c>
      <c r="D74" s="275">
        <f t="shared" si="5"/>
        <v>1.8112889233803833E-4</v>
      </c>
      <c r="E74">
        <v>1.9027100000000002E-2</v>
      </c>
      <c r="F74">
        <v>1</v>
      </c>
      <c r="G74">
        <v>1</v>
      </c>
      <c r="H74">
        <v>2029</v>
      </c>
      <c r="I74">
        <v>1</v>
      </c>
      <c r="J74">
        <v>5</v>
      </c>
      <c r="K74" t="s">
        <v>308</v>
      </c>
      <c r="L74">
        <v>9</v>
      </c>
      <c r="M74">
        <v>49</v>
      </c>
      <c r="N74" t="s">
        <v>309</v>
      </c>
      <c r="O74">
        <v>49035</v>
      </c>
      <c r="P74" t="s">
        <v>234</v>
      </c>
      <c r="Q74">
        <v>490350</v>
      </c>
      <c r="R74">
        <v>61</v>
      </c>
      <c r="S74">
        <v>115</v>
      </c>
      <c r="T74" t="s">
        <v>312</v>
      </c>
      <c r="U74">
        <v>15</v>
      </c>
      <c r="V74" t="s">
        <v>323</v>
      </c>
      <c r="W74">
        <v>61</v>
      </c>
      <c r="X74" t="s">
        <v>259</v>
      </c>
      <c r="Y74" t="s">
        <v>429</v>
      </c>
      <c r="Z74" t="s">
        <v>429</v>
      </c>
      <c r="AA74" t="s">
        <v>429</v>
      </c>
      <c r="AB74" t="s">
        <v>429</v>
      </c>
      <c r="AC74" t="s">
        <v>429</v>
      </c>
      <c r="AD74" t="s">
        <v>429</v>
      </c>
      <c r="AE74" t="s">
        <v>429</v>
      </c>
      <c r="AF74">
        <v>5</v>
      </c>
      <c r="AG74" t="s">
        <v>310</v>
      </c>
      <c r="AH74" t="s">
        <v>429</v>
      </c>
      <c r="AI74" t="s">
        <v>429</v>
      </c>
      <c r="AJ74" t="s">
        <v>429</v>
      </c>
      <c r="AK74" t="s">
        <v>429</v>
      </c>
      <c r="AL74" t="s">
        <v>429</v>
      </c>
      <c r="AM74" t="s">
        <v>429</v>
      </c>
      <c r="AN74">
        <v>1.9027100000000002E-2</v>
      </c>
      <c r="AO74" t="s">
        <v>429</v>
      </c>
      <c r="AP74" t="s">
        <v>429</v>
      </c>
      <c r="AS74" s="189">
        <v>2042</v>
      </c>
      <c r="AT74" s="200">
        <v>2.1697825335064043E-3</v>
      </c>
      <c r="AU74" s="200">
        <v>0.52287530603230503</v>
      </c>
      <c r="AV74" s="302">
        <v>0.34439162938349932</v>
      </c>
      <c r="AW74" s="302">
        <v>4.1712735060102868E-2</v>
      </c>
      <c r="AX74" s="303">
        <v>2.9609599386983452E-3</v>
      </c>
      <c r="AY74" s="303">
        <v>9.0410906199523398E-4</v>
      </c>
      <c r="AZ74" s="303">
        <v>1.3257985738257528E-3</v>
      </c>
      <c r="BA74" s="304">
        <v>5.5927524624971845E-4</v>
      </c>
      <c r="BB74" s="304">
        <v>4.5411584235484193E-2</v>
      </c>
      <c r="BC74" s="304">
        <v>3.0919426251306181E-3</v>
      </c>
      <c r="BD74" s="304">
        <v>1.832094123011427E-3</v>
      </c>
      <c r="BE74" s="305">
        <v>8.3575148446927046E-3</v>
      </c>
      <c r="BF74" s="305">
        <v>2.4407268341498312E-2</v>
      </c>
    </row>
    <row r="75" spans="1:99" x14ac:dyDescent="0.35">
      <c r="A75" s="175" t="str">
        <f>"SL_2030_art_"&amp;S75&amp;"_"&amp;R75</f>
        <v>SL_2030_art_115_61</v>
      </c>
      <c r="B75" s="175" t="str">
        <f t="shared" si="3"/>
        <v>Combination Short Haul Truck</v>
      </c>
      <c r="C75" s="200">
        <f t="shared" si="4"/>
        <v>9.5195217525549519E-3</v>
      </c>
      <c r="D75" s="275">
        <f t="shared" si="5"/>
        <v>7.7933849512511731E-4</v>
      </c>
      <c r="E75">
        <v>8.1867400000000007E-2</v>
      </c>
      <c r="F75">
        <v>1</v>
      </c>
      <c r="G75">
        <v>1</v>
      </c>
      <c r="H75">
        <v>2029</v>
      </c>
      <c r="I75">
        <v>1</v>
      </c>
      <c r="J75">
        <v>5</v>
      </c>
      <c r="K75" t="s">
        <v>308</v>
      </c>
      <c r="L75">
        <v>9</v>
      </c>
      <c r="M75">
        <v>49</v>
      </c>
      <c r="N75" t="s">
        <v>309</v>
      </c>
      <c r="O75">
        <v>49035</v>
      </c>
      <c r="P75" t="s">
        <v>234</v>
      </c>
      <c r="Q75">
        <v>490350</v>
      </c>
      <c r="R75">
        <v>61</v>
      </c>
      <c r="S75">
        <v>115</v>
      </c>
      <c r="T75" t="s">
        <v>312</v>
      </c>
      <c r="U75">
        <v>1</v>
      </c>
      <c r="V75" t="s">
        <v>324</v>
      </c>
      <c r="W75">
        <v>61</v>
      </c>
      <c r="X75" t="s">
        <v>259</v>
      </c>
      <c r="Y75" t="s">
        <v>429</v>
      </c>
      <c r="Z75" t="s">
        <v>429</v>
      </c>
      <c r="AA75" t="s">
        <v>429</v>
      </c>
      <c r="AB75" t="s">
        <v>429</v>
      </c>
      <c r="AC75" t="s">
        <v>429</v>
      </c>
      <c r="AD75" t="s">
        <v>429</v>
      </c>
      <c r="AE75" t="s">
        <v>429</v>
      </c>
      <c r="AF75">
        <v>5</v>
      </c>
      <c r="AG75" t="s">
        <v>310</v>
      </c>
      <c r="AH75" t="s">
        <v>429</v>
      </c>
      <c r="AI75" t="s">
        <v>429</v>
      </c>
      <c r="AJ75" t="s">
        <v>429</v>
      </c>
      <c r="AK75" t="s">
        <v>429</v>
      </c>
      <c r="AL75" t="s">
        <v>429</v>
      </c>
      <c r="AM75" t="s">
        <v>429</v>
      </c>
      <c r="AN75">
        <v>8.1867400000000007E-2</v>
      </c>
      <c r="AO75" t="s">
        <v>429</v>
      </c>
      <c r="AP75" t="s">
        <v>429</v>
      </c>
      <c r="AS75" s="189">
        <v>2043</v>
      </c>
      <c r="AT75" s="200">
        <v>2.1669695430704063E-3</v>
      </c>
      <c r="AU75" s="200">
        <v>0.52749343515868485</v>
      </c>
      <c r="AV75" s="302">
        <v>0.33959689832724649</v>
      </c>
      <c r="AW75" s="302">
        <v>4.1094080138167295E-2</v>
      </c>
      <c r="AX75" s="303">
        <v>2.9762892677726452E-3</v>
      </c>
      <c r="AY75" s="303">
        <v>9.0648025852858177E-4</v>
      </c>
      <c r="AZ75" s="303">
        <v>1.3335442387821827E-3</v>
      </c>
      <c r="BA75" s="304">
        <v>5.6756898935872511E-4</v>
      </c>
      <c r="BB75" s="304">
        <v>4.6363580184769493E-2</v>
      </c>
      <c r="BC75" s="304">
        <v>3.1572949724271455E-3</v>
      </c>
      <c r="BD75" s="304">
        <v>1.863954704067724E-3</v>
      </c>
      <c r="BE75" s="305">
        <v>8.2623919001529548E-3</v>
      </c>
      <c r="BF75" s="305">
        <v>2.4217512316971508E-2</v>
      </c>
    </row>
    <row r="76" spans="1:99" x14ac:dyDescent="0.35">
      <c r="A76" s="175" t="str">
        <f>"SL_2030_art_"&amp;S76&amp;"_"&amp;R76</f>
        <v>SL_2030_art_115_54</v>
      </c>
      <c r="B76" s="175" t="str">
        <f t="shared" si="3"/>
        <v>Motor Home</v>
      </c>
      <c r="C76" s="200">
        <f t="shared" si="4"/>
        <v>1.2837666565879628E-3</v>
      </c>
      <c r="D76" s="275">
        <f t="shared" si="5"/>
        <v>7.5355048715062882E-6</v>
      </c>
      <c r="E76">
        <v>5.8698400000000003E-3</v>
      </c>
      <c r="F76">
        <v>1</v>
      </c>
      <c r="G76">
        <v>1</v>
      </c>
      <c r="H76">
        <v>2029</v>
      </c>
      <c r="I76">
        <v>1</v>
      </c>
      <c r="J76">
        <v>5</v>
      </c>
      <c r="K76" t="s">
        <v>308</v>
      </c>
      <c r="L76">
        <v>9</v>
      </c>
      <c r="M76">
        <v>49</v>
      </c>
      <c r="N76" t="s">
        <v>309</v>
      </c>
      <c r="O76">
        <v>49035</v>
      </c>
      <c r="P76" t="s">
        <v>234</v>
      </c>
      <c r="Q76">
        <v>490350</v>
      </c>
      <c r="R76">
        <v>54</v>
      </c>
      <c r="S76">
        <v>115</v>
      </c>
      <c r="T76" t="s">
        <v>312</v>
      </c>
      <c r="U76">
        <v>15</v>
      </c>
      <c r="V76" t="s">
        <v>323</v>
      </c>
      <c r="W76">
        <v>54</v>
      </c>
      <c r="X76" t="s">
        <v>258</v>
      </c>
      <c r="Y76" t="s">
        <v>429</v>
      </c>
      <c r="Z76" t="s">
        <v>429</v>
      </c>
      <c r="AA76" t="s">
        <v>429</v>
      </c>
      <c r="AB76" t="s">
        <v>429</v>
      </c>
      <c r="AC76" t="s">
        <v>429</v>
      </c>
      <c r="AD76" t="s">
        <v>429</v>
      </c>
      <c r="AE76" t="s">
        <v>429</v>
      </c>
      <c r="AF76">
        <v>5</v>
      </c>
      <c r="AG76" t="s">
        <v>310</v>
      </c>
      <c r="AH76" t="s">
        <v>429</v>
      </c>
      <c r="AI76" t="s">
        <v>429</v>
      </c>
      <c r="AJ76" t="s">
        <v>429</v>
      </c>
      <c r="AK76" t="s">
        <v>429</v>
      </c>
      <c r="AL76" t="s">
        <v>429</v>
      </c>
      <c r="AM76" t="s">
        <v>429</v>
      </c>
      <c r="AN76">
        <v>5.8698400000000003E-3</v>
      </c>
      <c r="AO76" t="s">
        <v>429</v>
      </c>
      <c r="AP76" t="s">
        <v>429</v>
      </c>
      <c r="AS76" s="189">
        <v>2044</v>
      </c>
      <c r="AT76" s="200">
        <v>2.164071843873456E-3</v>
      </c>
      <c r="AU76" s="200">
        <v>0.53153206353236815</v>
      </c>
      <c r="AV76" s="302">
        <v>0.33523834503050559</v>
      </c>
      <c r="AW76" s="302">
        <v>4.0530071442313138E-2</v>
      </c>
      <c r="AX76" s="303">
        <v>2.993971506694326E-3</v>
      </c>
      <c r="AY76" s="303">
        <v>9.0971056648075075E-4</v>
      </c>
      <c r="AZ76" s="303">
        <v>1.3422953974204222E-3</v>
      </c>
      <c r="BA76" s="304">
        <v>5.7660165971832483E-4</v>
      </c>
      <c r="BB76" s="304">
        <v>4.7377111689716346E-2</v>
      </c>
      <c r="BC76" s="304">
        <v>3.227246297255812E-3</v>
      </c>
      <c r="BD76" s="304">
        <v>1.8922584475919305E-3</v>
      </c>
      <c r="BE76" s="305">
        <v>8.1732292678679055E-3</v>
      </c>
      <c r="BF76" s="305">
        <v>2.404302331819368E-2</v>
      </c>
    </row>
    <row r="77" spans="1:99" x14ac:dyDescent="0.35">
      <c r="A77" s="175" t="str">
        <f>"SL_2030_art_"&amp;S77&amp;"_"&amp;R77</f>
        <v>SL_2030_art_115_54</v>
      </c>
      <c r="B77" s="175" t="str">
        <f t="shared" si="3"/>
        <v>Motor Home</v>
      </c>
      <c r="C77" s="200">
        <f t="shared" si="4"/>
        <v>1.2837666565879628E-3</v>
      </c>
      <c r="D77" s="275">
        <f t="shared" si="5"/>
        <v>2.2915363196760796E-5</v>
      </c>
      <c r="E77">
        <v>1.7850100000000001E-2</v>
      </c>
      <c r="F77">
        <v>1</v>
      </c>
      <c r="G77">
        <v>1</v>
      </c>
      <c r="H77">
        <v>2029</v>
      </c>
      <c r="I77">
        <v>1</v>
      </c>
      <c r="J77">
        <v>5</v>
      </c>
      <c r="K77" t="s">
        <v>308</v>
      </c>
      <c r="L77">
        <v>9</v>
      </c>
      <c r="M77">
        <v>49</v>
      </c>
      <c r="N77" t="s">
        <v>309</v>
      </c>
      <c r="O77">
        <v>49035</v>
      </c>
      <c r="P77" t="s">
        <v>234</v>
      </c>
      <c r="Q77">
        <v>490350</v>
      </c>
      <c r="R77">
        <v>54</v>
      </c>
      <c r="S77">
        <v>115</v>
      </c>
      <c r="T77" t="s">
        <v>312</v>
      </c>
      <c r="U77">
        <v>1</v>
      </c>
      <c r="V77" t="s">
        <v>324</v>
      </c>
      <c r="W77">
        <v>54</v>
      </c>
      <c r="X77" t="s">
        <v>258</v>
      </c>
      <c r="Y77" t="s">
        <v>429</v>
      </c>
      <c r="Z77" t="s">
        <v>429</v>
      </c>
      <c r="AA77" t="s">
        <v>429</v>
      </c>
      <c r="AB77" t="s">
        <v>429</v>
      </c>
      <c r="AC77" t="s">
        <v>429</v>
      </c>
      <c r="AD77" t="s">
        <v>429</v>
      </c>
      <c r="AE77" t="s">
        <v>429</v>
      </c>
      <c r="AF77">
        <v>5</v>
      </c>
      <c r="AG77" t="s">
        <v>310</v>
      </c>
      <c r="AH77" t="s">
        <v>429</v>
      </c>
      <c r="AI77" t="s">
        <v>429</v>
      </c>
      <c r="AJ77" t="s">
        <v>429</v>
      </c>
      <c r="AK77" t="s">
        <v>429</v>
      </c>
      <c r="AL77" t="s">
        <v>429</v>
      </c>
      <c r="AM77" t="s">
        <v>429</v>
      </c>
      <c r="AN77">
        <v>1.7850100000000001E-2</v>
      </c>
      <c r="AO77" t="s">
        <v>429</v>
      </c>
      <c r="AP77" t="s">
        <v>429</v>
      </c>
      <c r="AS77" s="189">
        <v>2045</v>
      </c>
      <c r="AT77" s="200">
        <v>2.1613613149483847E-3</v>
      </c>
      <c r="AU77" s="200">
        <v>0.53490792572042534</v>
      </c>
      <c r="AV77" s="302">
        <v>0.33145199824622479</v>
      </c>
      <c r="AW77" s="302">
        <v>4.0038315880102607E-2</v>
      </c>
      <c r="AX77" s="303">
        <v>3.0118097228234025E-3</v>
      </c>
      <c r="AY77" s="303">
        <v>9.1223175867279245E-4</v>
      </c>
      <c r="AZ77" s="303">
        <v>1.3499698984876748E-3</v>
      </c>
      <c r="BA77" s="304">
        <v>5.8579391216368425E-4</v>
      </c>
      <c r="BB77" s="304">
        <v>4.8444845791155045E-2</v>
      </c>
      <c r="BC77" s="304">
        <v>3.2995691044143335E-3</v>
      </c>
      <c r="BD77" s="304">
        <v>1.927987076531307E-3</v>
      </c>
      <c r="BE77" s="305">
        <v>8.0853477236251248E-3</v>
      </c>
      <c r="BF77" s="305">
        <v>2.3822843850425674E-2</v>
      </c>
    </row>
    <row r="78" spans="1:99" x14ac:dyDescent="0.35">
      <c r="A78" s="175" t="str">
        <f>"SL_2030_art_"&amp;S78&amp;"_"&amp;R78</f>
        <v>SL_2030_art_115_53</v>
      </c>
      <c r="B78" s="175" t="str">
        <f t="shared" si="3"/>
        <v>Single Long Haul Truck</v>
      </c>
      <c r="C78" s="200">
        <f t="shared" si="4"/>
        <v>2.2119525715996965E-3</v>
      </c>
      <c r="D78" s="275">
        <f t="shared" si="5"/>
        <v>1.3550620529351184E-5</v>
      </c>
      <c r="E78">
        <v>6.1260899999999998E-3</v>
      </c>
      <c r="F78">
        <v>1</v>
      </c>
      <c r="G78">
        <v>1</v>
      </c>
      <c r="H78">
        <v>2029</v>
      </c>
      <c r="I78">
        <v>1</v>
      </c>
      <c r="J78">
        <v>5</v>
      </c>
      <c r="K78" t="s">
        <v>308</v>
      </c>
      <c r="L78">
        <v>9</v>
      </c>
      <c r="M78">
        <v>49</v>
      </c>
      <c r="N78" t="s">
        <v>309</v>
      </c>
      <c r="O78">
        <v>49035</v>
      </c>
      <c r="P78" t="s">
        <v>234</v>
      </c>
      <c r="Q78">
        <v>490350</v>
      </c>
      <c r="R78">
        <v>53</v>
      </c>
      <c r="S78">
        <v>115</v>
      </c>
      <c r="T78" t="s">
        <v>312</v>
      </c>
      <c r="U78">
        <v>15</v>
      </c>
      <c r="V78" t="s">
        <v>323</v>
      </c>
      <c r="W78">
        <v>53</v>
      </c>
      <c r="X78" t="s">
        <v>257</v>
      </c>
      <c r="Y78" t="s">
        <v>429</v>
      </c>
      <c r="Z78" t="s">
        <v>429</v>
      </c>
      <c r="AA78" t="s">
        <v>429</v>
      </c>
      <c r="AB78" t="s">
        <v>429</v>
      </c>
      <c r="AC78" t="s">
        <v>429</v>
      </c>
      <c r="AD78" t="s">
        <v>429</v>
      </c>
      <c r="AE78" t="s">
        <v>429</v>
      </c>
      <c r="AF78">
        <v>5</v>
      </c>
      <c r="AG78" t="s">
        <v>310</v>
      </c>
      <c r="AH78" t="s">
        <v>429</v>
      </c>
      <c r="AI78" t="s">
        <v>429</v>
      </c>
      <c r="AJ78" t="s">
        <v>429</v>
      </c>
      <c r="AK78" t="s">
        <v>429</v>
      </c>
      <c r="AL78" t="s">
        <v>429</v>
      </c>
      <c r="AM78" t="s">
        <v>429</v>
      </c>
      <c r="AN78">
        <v>6.1260899999999998E-3</v>
      </c>
      <c r="AO78" t="s">
        <v>429</v>
      </c>
      <c r="AP78" t="s">
        <v>429</v>
      </c>
      <c r="AS78" s="189">
        <v>2046</v>
      </c>
      <c r="AT78" s="200">
        <v>2.1586565093759179E-3</v>
      </c>
      <c r="AU78" s="200">
        <v>0.53749447377050885</v>
      </c>
      <c r="AV78" s="302">
        <v>0.32829199726148389</v>
      </c>
      <c r="AW78" s="302">
        <v>3.9625575582243243E-2</v>
      </c>
      <c r="AX78" s="303">
        <v>3.0315157426679209E-3</v>
      </c>
      <c r="AY78" s="303">
        <v>9.1510588140307058E-4</v>
      </c>
      <c r="AZ78" s="303">
        <v>1.3591745690133313E-3</v>
      </c>
      <c r="BA78" s="304">
        <v>5.9567522298590539E-4</v>
      </c>
      <c r="BB78" s="304">
        <v>4.9565507845361935E-2</v>
      </c>
      <c r="BC78" s="304">
        <v>3.3736557177380501E-3</v>
      </c>
      <c r="BD78" s="304">
        <v>1.9707516725091501E-3</v>
      </c>
      <c r="BE78" s="305">
        <v>7.9993665138071435E-3</v>
      </c>
      <c r="BF78" s="305">
        <v>2.3618543710901434E-2</v>
      </c>
      <c r="BH78" s="189">
        <v>2011</v>
      </c>
      <c r="BI78" s="189">
        <v>2012</v>
      </c>
      <c r="BJ78" s="189">
        <v>2013</v>
      </c>
      <c r="BK78" s="189">
        <v>2014</v>
      </c>
      <c r="BL78" s="189">
        <v>2015</v>
      </c>
      <c r="BM78" s="189">
        <v>2016</v>
      </c>
      <c r="BN78" s="189">
        <v>2017</v>
      </c>
      <c r="BO78" s="189">
        <v>2018</v>
      </c>
      <c r="BP78" s="189">
        <v>2019</v>
      </c>
      <c r="BQ78" s="189">
        <v>2020</v>
      </c>
      <c r="BR78" s="189">
        <v>2021</v>
      </c>
      <c r="BS78" s="189">
        <v>2022</v>
      </c>
      <c r="BT78" s="189">
        <v>2023</v>
      </c>
      <c r="BU78" s="189">
        <v>2024</v>
      </c>
      <c r="BV78" s="189">
        <v>2025</v>
      </c>
      <c r="BW78" s="189">
        <v>2026</v>
      </c>
      <c r="BX78" s="189">
        <v>2027</v>
      </c>
      <c r="BY78" s="189">
        <v>2028</v>
      </c>
      <c r="BZ78" s="189">
        <v>2029</v>
      </c>
      <c r="CA78" s="189">
        <v>2030</v>
      </c>
      <c r="CB78" s="189">
        <v>2031</v>
      </c>
      <c r="CC78" s="189">
        <v>2032</v>
      </c>
      <c r="CD78" s="189">
        <v>2033</v>
      </c>
      <c r="CE78" s="189">
        <v>2034</v>
      </c>
      <c r="CF78" s="189">
        <v>2035</v>
      </c>
      <c r="CG78" s="189">
        <v>2036</v>
      </c>
      <c r="CH78" s="189">
        <v>2037</v>
      </c>
      <c r="CI78" s="189">
        <v>2038</v>
      </c>
      <c r="CJ78" s="189">
        <v>2039</v>
      </c>
      <c r="CK78" s="189">
        <v>2040</v>
      </c>
      <c r="CL78" s="189">
        <v>2041</v>
      </c>
      <c r="CM78" s="189">
        <v>2042</v>
      </c>
      <c r="CN78" s="189">
        <v>2043</v>
      </c>
      <c r="CO78" s="189">
        <v>2044</v>
      </c>
      <c r="CP78" s="189">
        <v>2045</v>
      </c>
      <c r="CQ78" s="189">
        <v>2046</v>
      </c>
      <c r="CR78" s="189">
        <v>2047</v>
      </c>
      <c r="CS78" s="189">
        <v>2048</v>
      </c>
      <c r="CT78" s="189">
        <v>2049</v>
      </c>
    </row>
    <row r="79" spans="1:99" x14ac:dyDescent="0.35">
      <c r="A79" s="175" t="str">
        <f>"SL_2030_art_"&amp;S79&amp;"_"&amp;R79</f>
        <v>SL_2030_art_115_53</v>
      </c>
      <c r="B79" s="175" t="str">
        <f t="shared" si="3"/>
        <v>Single Long Haul Truck</v>
      </c>
      <c r="C79" s="200">
        <f t="shared" si="4"/>
        <v>2.2119525715996965E-3</v>
      </c>
      <c r="D79" s="275">
        <f t="shared" si="5"/>
        <v>5.503227400511465E-5</v>
      </c>
      <c r="E79">
        <v>2.4879499999999999E-2</v>
      </c>
      <c r="F79">
        <v>1</v>
      </c>
      <c r="G79">
        <v>1</v>
      </c>
      <c r="H79">
        <v>2029</v>
      </c>
      <c r="I79">
        <v>1</v>
      </c>
      <c r="J79">
        <v>5</v>
      </c>
      <c r="K79" t="s">
        <v>308</v>
      </c>
      <c r="L79">
        <v>9</v>
      </c>
      <c r="M79">
        <v>49</v>
      </c>
      <c r="N79" t="s">
        <v>309</v>
      </c>
      <c r="O79">
        <v>49035</v>
      </c>
      <c r="P79" t="s">
        <v>234</v>
      </c>
      <c r="Q79">
        <v>490350</v>
      </c>
      <c r="R79">
        <v>53</v>
      </c>
      <c r="S79">
        <v>115</v>
      </c>
      <c r="T79" t="s">
        <v>312</v>
      </c>
      <c r="U79">
        <v>1</v>
      </c>
      <c r="V79" t="s">
        <v>324</v>
      </c>
      <c r="W79">
        <v>53</v>
      </c>
      <c r="X79" t="s">
        <v>257</v>
      </c>
      <c r="Y79" t="s">
        <v>429</v>
      </c>
      <c r="Z79" t="s">
        <v>429</v>
      </c>
      <c r="AA79" t="s">
        <v>429</v>
      </c>
      <c r="AB79" t="s">
        <v>429</v>
      </c>
      <c r="AC79" t="s">
        <v>429</v>
      </c>
      <c r="AD79" t="s">
        <v>429</v>
      </c>
      <c r="AE79" t="s">
        <v>429</v>
      </c>
      <c r="AF79">
        <v>5</v>
      </c>
      <c r="AG79" t="s">
        <v>310</v>
      </c>
      <c r="AH79" t="s">
        <v>429</v>
      </c>
      <c r="AI79" t="s">
        <v>429</v>
      </c>
      <c r="AJ79" t="s">
        <v>429</v>
      </c>
      <c r="AK79" t="s">
        <v>429</v>
      </c>
      <c r="AL79" t="s">
        <v>429</v>
      </c>
      <c r="AM79" t="s">
        <v>429</v>
      </c>
      <c r="AN79">
        <v>2.4879499999999999E-2</v>
      </c>
      <c r="AO79" t="s">
        <v>429</v>
      </c>
      <c r="AP79" t="s">
        <v>429</v>
      </c>
      <c r="AS79" s="189">
        <v>2047</v>
      </c>
      <c r="AT79" s="200">
        <v>2.155675167423043E-3</v>
      </c>
      <c r="AU79" s="200">
        <v>0.54026681889051364</v>
      </c>
      <c r="AV79" s="302">
        <v>0.32487582537156412</v>
      </c>
      <c r="AW79" s="302">
        <v>3.9188146511611573E-2</v>
      </c>
      <c r="AX79" s="303">
        <v>3.0524380374132498E-3</v>
      </c>
      <c r="AY79" s="303">
        <v>9.2129680886192064E-4</v>
      </c>
      <c r="AZ79" s="303">
        <v>1.3681786515239906E-3</v>
      </c>
      <c r="BA79" s="304">
        <v>6.1088949385129535E-4</v>
      </c>
      <c r="BB79" s="304">
        <v>5.0730840959002772E-2</v>
      </c>
      <c r="BC79" s="304">
        <v>3.4523332563155254E-3</v>
      </c>
      <c r="BD79" s="304">
        <v>2.0190993830335497E-3</v>
      </c>
      <c r="BE79" s="305">
        <v>7.9443606156829084E-3</v>
      </c>
      <c r="BF79" s="305">
        <v>2.3414096853202383E-2</v>
      </c>
      <c r="BH79" s="305">
        <v>2.7415895776565641E-2</v>
      </c>
      <c r="BI79" s="305">
        <v>2.761393846571978E-2</v>
      </c>
      <c r="BJ79" s="305">
        <v>2.8916465884956256E-2</v>
      </c>
      <c r="BK79" s="305">
        <v>2.9123535498374358E-2</v>
      </c>
      <c r="BL79" s="305">
        <v>2.8700977194089847E-2</v>
      </c>
      <c r="BM79" s="305">
        <v>2.8719059622335143E-2</v>
      </c>
      <c r="BN79" s="305">
        <v>2.9793100398653408E-2</v>
      </c>
      <c r="BO79" s="311">
        <v>2.994283211335377E-2</v>
      </c>
      <c r="BP79" s="305">
        <v>3.0234328742952649E-2</v>
      </c>
      <c r="BQ79" s="305">
        <v>2.9975444896842465E-2</v>
      </c>
      <c r="BR79" s="305">
        <v>2.9558615257645002E-2</v>
      </c>
      <c r="BS79" s="305">
        <v>2.9343788569804109E-2</v>
      </c>
      <c r="BT79" s="305">
        <v>2.9157910295883317E-2</v>
      </c>
      <c r="BU79" s="305">
        <v>2.893568609730816E-2</v>
      </c>
      <c r="BV79" s="305">
        <v>2.8737325694740488E-2</v>
      </c>
      <c r="BW79" s="305">
        <v>2.8524858392099482E-2</v>
      </c>
      <c r="BX79" s="305">
        <v>2.8255478385616758E-2</v>
      </c>
      <c r="BY79" s="305">
        <v>2.7999366466343999E-2</v>
      </c>
      <c r="BZ79" s="305">
        <v>2.7693628373590327E-2</v>
      </c>
      <c r="CA79" s="305">
        <v>2.7427085919241152E-2</v>
      </c>
      <c r="CB79" s="305">
        <v>2.7137441389359928E-2</v>
      </c>
      <c r="CC79" s="305">
        <v>2.6907006703365908E-2</v>
      </c>
      <c r="CD79" s="305">
        <v>2.6651289439879659E-2</v>
      </c>
      <c r="CE79" s="305">
        <v>2.644607238579532E-2</v>
      </c>
      <c r="CF79" s="305">
        <v>2.6297764685505719E-2</v>
      </c>
      <c r="CG79" s="305">
        <v>2.6075512546862127E-2</v>
      </c>
      <c r="CH79" s="305">
        <v>2.5869853610076873E-2</v>
      </c>
      <c r="CI79" s="305">
        <v>2.5642464490908155E-2</v>
      </c>
      <c r="CJ79" s="305">
        <v>2.5443128251052115E-2</v>
      </c>
      <c r="CK79" s="305">
        <v>2.511890595256162E-2</v>
      </c>
      <c r="CL79" s="305">
        <v>2.4916256431154526E-2</v>
      </c>
      <c r="CM79" s="305">
        <v>2.4664504289389183E-2</v>
      </c>
      <c r="CN79" s="305">
        <v>2.4407268341498312E-2</v>
      </c>
      <c r="CO79" s="305">
        <v>2.4217512316971508E-2</v>
      </c>
      <c r="CP79" s="305">
        <v>2.404302331819368E-2</v>
      </c>
      <c r="CQ79" s="305">
        <v>2.3822843850425674E-2</v>
      </c>
      <c r="CR79" s="305">
        <v>2.3618543710901434E-2</v>
      </c>
      <c r="CS79" s="305">
        <v>2.3414096853202383E-2</v>
      </c>
      <c r="CT79" s="305">
        <v>2.3160191542223804E-2</v>
      </c>
      <c r="CU79" s="189">
        <v>2050</v>
      </c>
    </row>
    <row r="80" spans="1:99" x14ac:dyDescent="0.35">
      <c r="A80" s="175" t="str">
        <f>"SL_2030_art_"&amp;S80&amp;"_"&amp;R80</f>
        <v>SL_2030_art_115_52</v>
      </c>
      <c r="B80" s="175" t="str">
        <f t="shared" si="3"/>
        <v>Single Short Haul Truck</v>
      </c>
      <c r="C80" s="200">
        <f t="shared" si="4"/>
        <v>3.2442364239260696E-2</v>
      </c>
      <c r="D80" s="275">
        <f t="shared" si="5"/>
        <v>2.1132956065454418E-4</v>
      </c>
      <c r="E80">
        <v>6.5139999999999998E-3</v>
      </c>
      <c r="F80">
        <v>1</v>
      </c>
      <c r="G80">
        <v>1</v>
      </c>
      <c r="H80">
        <v>2029</v>
      </c>
      <c r="I80">
        <v>1</v>
      </c>
      <c r="J80">
        <v>5</v>
      </c>
      <c r="K80" t="s">
        <v>308</v>
      </c>
      <c r="L80">
        <v>9</v>
      </c>
      <c r="M80">
        <v>49</v>
      </c>
      <c r="N80" t="s">
        <v>309</v>
      </c>
      <c r="O80">
        <v>49035</v>
      </c>
      <c r="P80" t="s">
        <v>234</v>
      </c>
      <c r="Q80">
        <v>490350</v>
      </c>
      <c r="R80">
        <v>52</v>
      </c>
      <c r="S80">
        <v>115</v>
      </c>
      <c r="T80" t="s">
        <v>312</v>
      </c>
      <c r="U80">
        <v>15</v>
      </c>
      <c r="V80" t="s">
        <v>323</v>
      </c>
      <c r="W80">
        <v>52</v>
      </c>
      <c r="X80" t="s">
        <v>256</v>
      </c>
      <c r="Y80" t="s">
        <v>429</v>
      </c>
      <c r="Z80" t="s">
        <v>429</v>
      </c>
      <c r="AA80" t="s">
        <v>429</v>
      </c>
      <c r="AB80" t="s">
        <v>429</v>
      </c>
      <c r="AC80" t="s">
        <v>429</v>
      </c>
      <c r="AD80" t="s">
        <v>429</v>
      </c>
      <c r="AE80" t="s">
        <v>429</v>
      </c>
      <c r="AF80">
        <v>5</v>
      </c>
      <c r="AG80" t="s">
        <v>310</v>
      </c>
      <c r="AH80" t="s">
        <v>429</v>
      </c>
      <c r="AI80" t="s">
        <v>429</v>
      </c>
      <c r="AJ80" t="s">
        <v>429</v>
      </c>
      <c r="AK80" t="s">
        <v>429</v>
      </c>
      <c r="AL80" t="s">
        <v>429</v>
      </c>
      <c r="AM80" t="s">
        <v>429</v>
      </c>
      <c r="AN80">
        <v>6.5139999999999998E-3</v>
      </c>
      <c r="AO80" t="s">
        <v>429</v>
      </c>
      <c r="AP80" t="s">
        <v>429</v>
      </c>
      <c r="AS80" s="189">
        <v>2048</v>
      </c>
      <c r="AT80" s="200">
        <v>2.1529369341712441E-3</v>
      </c>
      <c r="AU80" s="200">
        <v>0.54239406410200719</v>
      </c>
      <c r="AV80" s="302">
        <v>0.3220326032989857</v>
      </c>
      <c r="AW80" s="302">
        <v>3.8823094148055327E-2</v>
      </c>
      <c r="AX80" s="303">
        <v>3.0715384403689583E-3</v>
      </c>
      <c r="AY80" s="303">
        <v>9.2667957788948119E-4</v>
      </c>
      <c r="AZ80" s="303">
        <v>1.3764441623731344E-3</v>
      </c>
      <c r="BA80" s="304">
        <v>6.2700875233714243E-4</v>
      </c>
      <c r="BB80" s="304">
        <v>5.1953700280073019E-2</v>
      </c>
      <c r="BC80" s="304">
        <v>3.5340556025682101E-3</v>
      </c>
      <c r="BD80" s="304">
        <v>2.071065880227714E-3</v>
      </c>
      <c r="BE80" s="305">
        <v>7.876617278719111E-3</v>
      </c>
      <c r="BF80" s="305">
        <v>2.3160191542223804E-2</v>
      </c>
      <c r="BH80" s="305">
        <v>9.5163036832907732E-3</v>
      </c>
      <c r="BI80" s="305">
        <v>8.6757054174018116E-3</v>
      </c>
      <c r="BJ80" s="305">
        <v>8.4325799181099587E-3</v>
      </c>
      <c r="BK80" s="305">
        <v>7.6710162859974949E-3</v>
      </c>
      <c r="BL80" s="305">
        <v>7.3148328899432149E-3</v>
      </c>
      <c r="BM80" s="305">
        <v>7.2286436216761445E-3</v>
      </c>
      <c r="BN80" s="305">
        <v>7.3800567312853581E-3</v>
      </c>
      <c r="BO80" s="311">
        <v>7.6934868952451985E-3</v>
      </c>
      <c r="BP80" s="305">
        <v>8.0596926117267771E-3</v>
      </c>
      <c r="BQ80" s="305">
        <v>8.3114658317916083E-3</v>
      </c>
      <c r="BR80" s="305">
        <v>8.4852753478911521E-3</v>
      </c>
      <c r="BS80" s="305">
        <v>8.7245115655616087E-3</v>
      </c>
      <c r="BT80" s="305">
        <v>8.9745820961640403E-3</v>
      </c>
      <c r="BU80" s="305">
        <v>9.2226375943003473E-3</v>
      </c>
      <c r="BV80" s="305">
        <v>9.479507695873449E-3</v>
      </c>
      <c r="BW80" s="305">
        <v>9.5974864554531272E-3</v>
      </c>
      <c r="BX80" s="305">
        <v>9.6281020162857864E-3</v>
      </c>
      <c r="BY80" s="305">
        <v>9.6105497925128187E-3</v>
      </c>
      <c r="BZ80" s="305">
        <v>9.5584706305026669E-3</v>
      </c>
      <c r="CA80" s="305">
        <v>9.5195217525549519E-3</v>
      </c>
      <c r="CB80" s="305">
        <v>9.4411110385850608E-3</v>
      </c>
      <c r="CC80" s="305">
        <v>9.3438336797017282E-3</v>
      </c>
      <c r="CD80" s="305">
        <v>9.243810282027632E-3</v>
      </c>
      <c r="CE80" s="305">
        <v>9.1393997173981074E-3</v>
      </c>
      <c r="CF80" s="305">
        <v>9.0619635509897861E-3</v>
      </c>
      <c r="CG80" s="305">
        <v>8.9620704343790838E-3</v>
      </c>
      <c r="CH80" s="305">
        <v>8.8909907480974985E-3</v>
      </c>
      <c r="CI80" s="305">
        <v>8.7999536424199758E-3</v>
      </c>
      <c r="CJ80" s="305">
        <v>8.7133478139842426E-3</v>
      </c>
      <c r="CK80" s="305">
        <v>8.6088557413925414E-3</v>
      </c>
      <c r="CL80" s="305">
        <v>8.532137485300996E-3</v>
      </c>
      <c r="CM80" s="305">
        <v>8.4441137159919546E-3</v>
      </c>
      <c r="CN80" s="305">
        <v>8.3575148446927046E-3</v>
      </c>
      <c r="CO80" s="305">
        <v>8.2623919001529548E-3</v>
      </c>
      <c r="CP80" s="305">
        <v>8.1732292678679055E-3</v>
      </c>
      <c r="CQ80" s="305">
        <v>8.0853477236251248E-3</v>
      </c>
      <c r="CR80" s="305">
        <v>7.9993665138071435E-3</v>
      </c>
      <c r="CS80" s="305">
        <v>7.9443606156829084E-3</v>
      </c>
      <c r="CT80" s="305">
        <v>7.876617278719111E-3</v>
      </c>
      <c r="CU80" s="305">
        <v>2.2934183355688916E-2</v>
      </c>
    </row>
    <row r="81" spans="1:99" x14ac:dyDescent="0.35">
      <c r="A81" s="175" t="str">
        <f>"SL_2030_art_"&amp;S81&amp;"_"&amp;R81</f>
        <v>SL_2030_art_115_52</v>
      </c>
      <c r="B81" s="175" t="str">
        <f t="shared" si="3"/>
        <v>Single Short Haul Truck</v>
      </c>
      <c r="C81" s="200">
        <f t="shared" si="4"/>
        <v>3.2442364239260696E-2</v>
      </c>
      <c r="D81" s="275">
        <f t="shared" si="5"/>
        <v>8.2033762215394596E-4</v>
      </c>
      <c r="E81">
        <v>2.5285999999999999E-2</v>
      </c>
      <c r="F81">
        <v>1</v>
      </c>
      <c r="G81">
        <v>1</v>
      </c>
      <c r="H81">
        <v>2029</v>
      </c>
      <c r="I81">
        <v>1</v>
      </c>
      <c r="J81">
        <v>5</v>
      </c>
      <c r="K81" t="s">
        <v>308</v>
      </c>
      <c r="L81">
        <v>9</v>
      </c>
      <c r="M81">
        <v>49</v>
      </c>
      <c r="N81" t="s">
        <v>309</v>
      </c>
      <c r="O81">
        <v>49035</v>
      </c>
      <c r="P81" t="s">
        <v>234</v>
      </c>
      <c r="Q81">
        <v>490350</v>
      </c>
      <c r="R81">
        <v>52</v>
      </c>
      <c r="S81">
        <v>115</v>
      </c>
      <c r="T81" t="s">
        <v>312</v>
      </c>
      <c r="U81">
        <v>1</v>
      </c>
      <c r="V81" t="s">
        <v>324</v>
      </c>
      <c r="W81">
        <v>52</v>
      </c>
      <c r="X81" t="s">
        <v>256</v>
      </c>
      <c r="Y81" t="s">
        <v>429</v>
      </c>
      <c r="Z81" t="s">
        <v>429</v>
      </c>
      <c r="AA81" t="s">
        <v>429</v>
      </c>
      <c r="AB81" t="s">
        <v>429</v>
      </c>
      <c r="AC81" t="s">
        <v>429</v>
      </c>
      <c r="AD81" t="s">
        <v>429</v>
      </c>
      <c r="AE81" t="s">
        <v>429</v>
      </c>
      <c r="AF81">
        <v>5</v>
      </c>
      <c r="AG81" t="s">
        <v>310</v>
      </c>
      <c r="AH81" t="s">
        <v>429</v>
      </c>
      <c r="AI81" t="s">
        <v>429</v>
      </c>
      <c r="AJ81" t="s">
        <v>429</v>
      </c>
      <c r="AK81" t="s">
        <v>429</v>
      </c>
      <c r="AL81" t="s">
        <v>429</v>
      </c>
      <c r="AM81" t="s">
        <v>429</v>
      </c>
      <c r="AN81">
        <v>2.5285999999999999E-2</v>
      </c>
      <c r="AO81" t="s">
        <v>429</v>
      </c>
      <c r="AP81" t="s">
        <v>429</v>
      </c>
      <c r="AS81" s="189">
        <v>2049</v>
      </c>
      <c r="AT81" s="200">
        <v>2.150095414990475E-3</v>
      </c>
      <c r="AU81" s="200">
        <v>0.54407611561787117</v>
      </c>
      <c r="AV81" s="302">
        <v>0.31949939588813503</v>
      </c>
      <c r="AW81" s="302">
        <v>3.8498474500120831E-2</v>
      </c>
      <c r="AX81" s="303">
        <v>3.0931180201691656E-3</v>
      </c>
      <c r="AY81" s="303">
        <v>9.3301842431074938E-4</v>
      </c>
      <c r="AZ81" s="303">
        <v>1.3858308527904379E-3</v>
      </c>
      <c r="BA81" s="304">
        <v>6.4393863032371438E-4</v>
      </c>
      <c r="BB81" s="304">
        <v>5.323171579538237E-2</v>
      </c>
      <c r="BC81" s="304">
        <v>3.6190043914917812E-3</v>
      </c>
      <c r="BD81" s="304">
        <v>2.1281267138967964E-3</v>
      </c>
      <c r="BE81" s="305">
        <v>7.8069823948286416E-3</v>
      </c>
      <c r="BF81" s="305">
        <v>2.2934183355688916E-2</v>
      </c>
      <c r="BH81" s="304">
        <v>1.2823352498810363E-3</v>
      </c>
      <c r="BI81" s="304">
        <v>1.2205793882640338E-3</v>
      </c>
      <c r="BJ81" s="304">
        <v>1.1057861290222051E-3</v>
      </c>
      <c r="BK81" s="304">
        <v>9.9566655550796567E-4</v>
      </c>
      <c r="BL81" s="304">
        <v>9.3768961126552584E-4</v>
      </c>
      <c r="BM81" s="304">
        <v>9.2512316669040955E-4</v>
      </c>
      <c r="BN81" s="304">
        <v>9.2025703938736626E-4</v>
      </c>
      <c r="BO81" s="310">
        <v>9.1442960332158553E-4</v>
      </c>
      <c r="BP81" s="304">
        <v>9.1630890995717126E-4</v>
      </c>
      <c r="BQ81" s="304">
        <v>9.2407656041460016E-4</v>
      </c>
      <c r="BR81" s="304">
        <v>9.4199199869537259E-4</v>
      </c>
      <c r="BS81" s="304">
        <v>9.6175211796832322E-4</v>
      </c>
      <c r="BT81" s="304">
        <v>9.8448522208771042E-4</v>
      </c>
      <c r="BU81" s="304">
        <v>1.0167334041188212E-3</v>
      </c>
      <c r="BV81" s="304">
        <v>1.0478984861996474E-3</v>
      </c>
      <c r="BW81" s="304">
        <v>1.0842915410926893E-3</v>
      </c>
      <c r="BX81" s="304">
        <v>1.1317974275305293E-3</v>
      </c>
      <c r="BY81" s="304">
        <v>1.1786066275882485E-3</v>
      </c>
      <c r="BZ81" s="304">
        <v>1.238403313099147E-3</v>
      </c>
      <c r="CA81" s="304">
        <v>1.2837666565879628E-3</v>
      </c>
      <c r="CB81" s="304">
        <v>1.3389880339048524E-3</v>
      </c>
      <c r="CC81" s="304">
        <v>1.3893133665968309E-3</v>
      </c>
      <c r="CD81" s="304">
        <v>1.44069549311488E-3</v>
      </c>
      <c r="CE81" s="304">
        <v>1.4912211752706455E-3</v>
      </c>
      <c r="CF81" s="304">
        <v>1.532782889061004E-3</v>
      </c>
      <c r="CG81" s="304">
        <v>1.5727848962073191E-3</v>
      </c>
      <c r="CH81" s="304">
        <v>1.6120472222434881E-3</v>
      </c>
      <c r="CI81" s="304">
        <v>1.6508893693920465E-3</v>
      </c>
      <c r="CJ81" s="304">
        <v>1.6846171528399308E-3</v>
      </c>
      <c r="CK81" s="304">
        <v>1.7310657077560518E-3</v>
      </c>
      <c r="CL81" s="304">
        <v>1.7561982160816058E-3</v>
      </c>
      <c r="CM81" s="304">
        <v>1.7870172284800217E-3</v>
      </c>
      <c r="CN81" s="304">
        <v>1.832094123011427E-3</v>
      </c>
      <c r="CO81" s="304">
        <v>1.863954704067724E-3</v>
      </c>
      <c r="CP81" s="304">
        <v>1.8922584475919305E-3</v>
      </c>
      <c r="CQ81" s="304">
        <v>1.927987076531307E-3</v>
      </c>
      <c r="CR81" s="304">
        <v>1.9707516725091501E-3</v>
      </c>
      <c r="CS81" s="304">
        <v>2.0190993830335497E-3</v>
      </c>
      <c r="CT81" s="304">
        <v>2.071065880227714E-3</v>
      </c>
      <c r="CU81" s="305">
        <v>7.8069823948286416E-3</v>
      </c>
    </row>
    <row r="82" spans="1:99" x14ac:dyDescent="0.35">
      <c r="A82" s="175" t="str">
        <f>"SL_2030_art_"&amp;S82&amp;"_"&amp;R82</f>
        <v>SL_2030_art_115_51</v>
      </c>
      <c r="B82" s="175" t="str">
        <f t="shared" si="3"/>
        <v>Refuse Truck</v>
      </c>
      <c r="C82" s="200">
        <f t="shared" si="4"/>
        <v>3.8330425395972039E-4</v>
      </c>
      <c r="D82" s="275">
        <f t="shared" si="5"/>
        <v>3.6039377539629396E-6</v>
      </c>
      <c r="E82">
        <v>9.4022900000000006E-3</v>
      </c>
      <c r="F82">
        <v>1</v>
      </c>
      <c r="G82">
        <v>1</v>
      </c>
      <c r="H82">
        <v>2029</v>
      </c>
      <c r="I82">
        <v>1</v>
      </c>
      <c r="J82">
        <v>5</v>
      </c>
      <c r="K82" t="s">
        <v>308</v>
      </c>
      <c r="L82">
        <v>9</v>
      </c>
      <c r="M82">
        <v>49</v>
      </c>
      <c r="N82" t="s">
        <v>309</v>
      </c>
      <c r="O82">
        <v>49035</v>
      </c>
      <c r="P82" t="s">
        <v>234</v>
      </c>
      <c r="Q82">
        <v>490350</v>
      </c>
      <c r="R82">
        <v>51</v>
      </c>
      <c r="S82">
        <v>115</v>
      </c>
      <c r="T82" t="s">
        <v>312</v>
      </c>
      <c r="U82">
        <v>15</v>
      </c>
      <c r="V82" t="s">
        <v>323</v>
      </c>
      <c r="W82">
        <v>51</v>
      </c>
      <c r="X82" t="s">
        <v>255</v>
      </c>
      <c r="Y82" t="s">
        <v>429</v>
      </c>
      <c r="Z82" t="s">
        <v>429</v>
      </c>
      <c r="AA82" t="s">
        <v>429</v>
      </c>
      <c r="AB82" t="s">
        <v>429</v>
      </c>
      <c r="AC82" t="s">
        <v>429</v>
      </c>
      <c r="AD82" t="s">
        <v>429</v>
      </c>
      <c r="AE82" t="s">
        <v>429</v>
      </c>
      <c r="AF82">
        <v>5</v>
      </c>
      <c r="AG82" t="s">
        <v>310</v>
      </c>
      <c r="AH82" t="s">
        <v>429</v>
      </c>
      <c r="AI82" t="s">
        <v>429</v>
      </c>
      <c r="AJ82" t="s">
        <v>429</v>
      </c>
      <c r="AK82" t="s">
        <v>429</v>
      </c>
      <c r="AL82" t="s">
        <v>429</v>
      </c>
      <c r="AM82" t="s">
        <v>429</v>
      </c>
      <c r="AN82">
        <v>9.4022900000000006E-3</v>
      </c>
      <c r="AO82" t="s">
        <v>429</v>
      </c>
      <c r="AP82" t="s">
        <v>429</v>
      </c>
      <c r="AS82" s="189">
        <v>2050</v>
      </c>
      <c r="BH82" s="304">
        <v>1.6076656400074811E-3</v>
      </c>
      <c r="BI82" s="304">
        <v>1.6395454297744613E-3</v>
      </c>
      <c r="BJ82" s="304">
        <v>1.6226506492922667E-3</v>
      </c>
      <c r="BK82" s="304">
        <v>1.6669933729582414E-3</v>
      </c>
      <c r="BL82" s="304">
        <v>1.640423348981186E-3</v>
      </c>
      <c r="BM82" s="304">
        <v>1.6723247436497991E-3</v>
      </c>
      <c r="BN82" s="304">
        <v>1.6837715141195596E-3</v>
      </c>
      <c r="BO82" s="310">
        <v>1.7016707935337493E-3</v>
      </c>
      <c r="BP82" s="304">
        <v>1.7288790155882497E-3</v>
      </c>
      <c r="BQ82" s="304">
        <v>1.7569915236813865E-3</v>
      </c>
      <c r="BR82" s="304">
        <v>1.7948871754989797E-3</v>
      </c>
      <c r="BS82" s="304">
        <v>1.8321198849981194E-3</v>
      </c>
      <c r="BT82" s="304">
        <v>1.8776539544483634E-3</v>
      </c>
      <c r="BU82" s="304">
        <v>1.9279705980940268E-3</v>
      </c>
      <c r="BV82" s="304">
        <v>1.9779543840283747E-3</v>
      </c>
      <c r="BW82" s="304">
        <v>2.0220861842788593E-3</v>
      </c>
      <c r="BX82" s="304">
        <v>2.0619746625224859E-3</v>
      </c>
      <c r="BY82" s="304">
        <v>2.1106564296268461E-3</v>
      </c>
      <c r="BZ82" s="304">
        <v>2.1626352912964809E-3</v>
      </c>
      <c r="CA82" s="304">
        <v>2.2119525715996965E-3</v>
      </c>
      <c r="CB82" s="304">
        <v>2.2748394496792308E-3</v>
      </c>
      <c r="CC82" s="304">
        <v>2.3347637232337915E-3</v>
      </c>
      <c r="CD82" s="304">
        <v>2.4002656272383246E-3</v>
      </c>
      <c r="CE82" s="304">
        <v>2.4697490459032888E-3</v>
      </c>
      <c r="CF82" s="304">
        <v>2.540897333716409E-3</v>
      </c>
      <c r="CG82" s="304">
        <v>2.6106698082938814E-3</v>
      </c>
      <c r="CH82" s="304">
        <v>2.6786269253138151E-3</v>
      </c>
      <c r="CI82" s="304">
        <v>2.7503317092934187E-3</v>
      </c>
      <c r="CJ82" s="304">
        <v>2.8165332779880362E-3</v>
      </c>
      <c r="CK82" s="304">
        <v>2.893761267939758E-3</v>
      </c>
      <c r="CL82" s="304">
        <v>2.9591050636010125E-3</v>
      </c>
      <c r="CM82" s="304">
        <v>3.0264916312945449E-3</v>
      </c>
      <c r="CN82" s="304">
        <v>3.0919426251306181E-3</v>
      </c>
      <c r="CO82" s="304">
        <v>3.1572949724271455E-3</v>
      </c>
      <c r="CP82" s="304">
        <v>3.227246297255812E-3</v>
      </c>
      <c r="CQ82" s="304">
        <v>3.2995691044143335E-3</v>
      </c>
      <c r="CR82" s="304">
        <v>3.3736557177380501E-3</v>
      </c>
      <c r="CS82" s="304">
        <v>3.4523332563155254E-3</v>
      </c>
      <c r="CT82" s="304">
        <v>3.5340556025682101E-3</v>
      </c>
      <c r="CU82" s="304">
        <v>2.1281267138967964E-3</v>
      </c>
    </row>
    <row r="83" spans="1:99" x14ac:dyDescent="0.35">
      <c r="A83" s="175" t="str">
        <f>"SL_2030_art_"&amp;S83&amp;"_"&amp;R83</f>
        <v>SL_2030_art_115_51</v>
      </c>
      <c r="B83" s="175" t="str">
        <f t="shared" si="3"/>
        <v>Refuse Truck</v>
      </c>
      <c r="C83" s="200">
        <f t="shared" si="4"/>
        <v>3.8330425395972039E-4</v>
      </c>
      <c r="D83" s="275">
        <f t="shared" si="5"/>
        <v>1.1975728128165129E-5</v>
      </c>
      <c r="E83">
        <v>3.1243400000000001E-2</v>
      </c>
      <c r="F83">
        <v>1</v>
      </c>
      <c r="G83">
        <v>1</v>
      </c>
      <c r="H83">
        <v>2029</v>
      </c>
      <c r="I83">
        <v>1</v>
      </c>
      <c r="J83">
        <v>5</v>
      </c>
      <c r="K83" t="s">
        <v>308</v>
      </c>
      <c r="L83">
        <v>9</v>
      </c>
      <c r="M83">
        <v>49</v>
      </c>
      <c r="N83" t="s">
        <v>309</v>
      </c>
      <c r="O83">
        <v>49035</v>
      </c>
      <c r="P83" t="s">
        <v>234</v>
      </c>
      <c r="Q83">
        <v>490350</v>
      </c>
      <c r="R83">
        <v>51</v>
      </c>
      <c r="S83">
        <v>115</v>
      </c>
      <c r="T83" t="s">
        <v>312</v>
      </c>
      <c r="U83">
        <v>1</v>
      </c>
      <c r="V83" t="s">
        <v>324</v>
      </c>
      <c r="W83">
        <v>51</v>
      </c>
      <c r="X83" t="s">
        <v>255</v>
      </c>
      <c r="Y83" t="s">
        <v>429</v>
      </c>
      <c r="Z83" t="s">
        <v>429</v>
      </c>
      <c r="AA83" t="s">
        <v>429</v>
      </c>
      <c r="AB83" t="s">
        <v>429</v>
      </c>
      <c r="AC83" t="s">
        <v>429</v>
      </c>
      <c r="AD83" t="s">
        <v>429</v>
      </c>
      <c r="AE83" t="s">
        <v>429</v>
      </c>
      <c r="AF83">
        <v>5</v>
      </c>
      <c r="AG83" t="s">
        <v>310</v>
      </c>
      <c r="AH83" t="s">
        <v>429</v>
      </c>
      <c r="AI83" t="s">
        <v>429</v>
      </c>
      <c r="AJ83" t="s">
        <v>429</v>
      </c>
      <c r="AK83" t="s">
        <v>429</v>
      </c>
      <c r="AL83" t="s">
        <v>429</v>
      </c>
      <c r="AM83" t="s">
        <v>429</v>
      </c>
      <c r="AN83">
        <v>3.1243400000000001E-2</v>
      </c>
      <c r="AO83" t="s">
        <v>429</v>
      </c>
      <c r="AP83" t="s">
        <v>429</v>
      </c>
      <c r="AU83" s="189">
        <v>1990</v>
      </c>
      <c r="AV83" s="189">
        <v>1999</v>
      </c>
      <c r="AW83" s="189">
        <v>2000</v>
      </c>
      <c r="AX83" s="189">
        <v>2001</v>
      </c>
      <c r="AY83" s="189">
        <v>2002</v>
      </c>
      <c r="AZ83" s="189">
        <v>2003</v>
      </c>
      <c r="BA83" s="189">
        <v>2004</v>
      </c>
      <c r="BB83" s="189">
        <v>2005</v>
      </c>
      <c r="BC83" s="189">
        <v>2006</v>
      </c>
      <c r="BD83" s="189">
        <v>2007</v>
      </c>
      <c r="BE83" s="189">
        <v>2008</v>
      </c>
      <c r="BF83" s="189">
        <v>2009</v>
      </c>
      <c r="BG83" s="189">
        <v>2010</v>
      </c>
      <c r="BH83" s="304">
        <v>2.3835002649966242E-2</v>
      </c>
      <c r="BI83" s="304">
        <v>2.4513746970497682E-2</v>
      </c>
      <c r="BJ83" s="304">
        <v>2.4432714465388188E-2</v>
      </c>
      <c r="BK83" s="304">
        <v>2.5117540836640098E-2</v>
      </c>
      <c r="BL83" s="304">
        <v>2.4653377159807109E-2</v>
      </c>
      <c r="BM83" s="304">
        <v>2.5072457053312781E-2</v>
      </c>
      <c r="BN83" s="304">
        <v>2.5187657318080866E-2</v>
      </c>
      <c r="BO83" s="310">
        <v>2.5329184044133365E-2</v>
      </c>
      <c r="BP83" s="304">
        <v>2.5607976165087597E-2</v>
      </c>
      <c r="BQ83" s="304">
        <v>2.5931927070849251E-2</v>
      </c>
      <c r="BR83" s="304">
        <v>2.6409152676494969E-2</v>
      </c>
      <c r="BS83" s="304">
        <v>2.6857754067956728E-2</v>
      </c>
      <c r="BT83" s="304">
        <v>2.7422309467340665E-2</v>
      </c>
      <c r="BU83" s="304">
        <v>2.807389471313115E-2</v>
      </c>
      <c r="BV83" s="304">
        <v>2.8749544212258001E-2</v>
      </c>
      <c r="BW83" s="304">
        <v>2.9375052540095925E-2</v>
      </c>
      <c r="BX83" s="304">
        <v>2.9997324393203885E-2</v>
      </c>
      <c r="BY83" s="304">
        <v>3.0756269794510894E-2</v>
      </c>
      <c r="BZ83" s="304">
        <v>3.1612488456392973E-2</v>
      </c>
      <c r="CA83" s="304">
        <v>3.2442364239260696E-2</v>
      </c>
      <c r="CB83" s="304">
        <v>3.3479081569163724E-2</v>
      </c>
      <c r="CC83" s="304">
        <v>3.4417570193762757E-2</v>
      </c>
      <c r="CD83" s="304">
        <v>3.5422282514569331E-2</v>
      </c>
      <c r="CE83" s="304">
        <v>3.6462706531760779E-2</v>
      </c>
      <c r="CF83" s="304">
        <v>3.7539883354787376E-2</v>
      </c>
      <c r="CG83" s="304">
        <v>3.860089895353324E-2</v>
      </c>
      <c r="CH83" s="304">
        <v>3.9616656388047296E-2</v>
      </c>
      <c r="CI83" s="304">
        <v>4.0671846206413516E-2</v>
      </c>
      <c r="CJ83" s="304">
        <v>4.1575722577971042E-2</v>
      </c>
      <c r="CK83" s="304">
        <v>4.264320557482322E-2</v>
      </c>
      <c r="CL83" s="304">
        <v>4.352507246735552E-2</v>
      </c>
      <c r="CM83" s="304">
        <v>4.4477813632470102E-2</v>
      </c>
      <c r="CN83" s="304">
        <v>4.5411584235484193E-2</v>
      </c>
      <c r="CO83" s="304">
        <v>4.6363580184769493E-2</v>
      </c>
      <c r="CP83" s="304">
        <v>4.7377111689716346E-2</v>
      </c>
      <c r="CQ83" s="304">
        <v>4.8444845791155045E-2</v>
      </c>
      <c r="CR83" s="304">
        <v>4.9565507845361935E-2</v>
      </c>
      <c r="CS83" s="304">
        <v>5.0730840959002772E-2</v>
      </c>
      <c r="CT83" s="304">
        <v>5.1953700280073019E-2</v>
      </c>
      <c r="CU83" s="304">
        <v>3.6190043914917812E-3</v>
      </c>
    </row>
    <row r="84" spans="1:99" x14ac:dyDescent="0.35">
      <c r="A84" s="175" t="str">
        <f>"SL_2030_art_"&amp;S84&amp;"_"&amp;R84</f>
        <v>SL_2030_art_115_43</v>
      </c>
      <c r="B84" s="175" t="str">
        <f t="shared" ref="B84:B147" si="6">VLOOKUP(R84,$AS$8:$AT$21,2,FALSE)</f>
        <v>School Bus</v>
      </c>
      <c r="C84" s="200">
        <f t="shared" ref="C84:C147" si="7">VLOOKUP(R84,$AS$8:$CT$22,Funding_Year-1996,FALSE)</f>
        <v>1.2194193935541923E-3</v>
      </c>
      <c r="D84" s="275">
        <f t="shared" ref="D84:D147" si="8">E84*C84</f>
        <v>1.3968205269284561E-5</v>
      </c>
      <c r="E84">
        <v>1.1454799999999999E-2</v>
      </c>
      <c r="F84">
        <v>1</v>
      </c>
      <c r="G84">
        <v>1</v>
      </c>
      <c r="H84">
        <v>2029</v>
      </c>
      <c r="I84">
        <v>1</v>
      </c>
      <c r="J84">
        <v>5</v>
      </c>
      <c r="K84" t="s">
        <v>308</v>
      </c>
      <c r="L84">
        <v>9</v>
      </c>
      <c r="M84">
        <v>49</v>
      </c>
      <c r="N84" t="s">
        <v>309</v>
      </c>
      <c r="O84">
        <v>49035</v>
      </c>
      <c r="P84" t="s">
        <v>234</v>
      </c>
      <c r="Q84">
        <v>490350</v>
      </c>
      <c r="R84">
        <v>43</v>
      </c>
      <c r="S84">
        <v>115</v>
      </c>
      <c r="T84" t="s">
        <v>312</v>
      </c>
      <c r="U84">
        <v>15</v>
      </c>
      <c r="V84" t="s">
        <v>323</v>
      </c>
      <c r="W84">
        <v>43</v>
      </c>
      <c r="X84" t="s">
        <v>254</v>
      </c>
      <c r="Y84" t="s">
        <v>429</v>
      </c>
      <c r="Z84" t="s">
        <v>429</v>
      </c>
      <c r="AA84" t="s">
        <v>429</v>
      </c>
      <c r="AB84" t="s">
        <v>429</v>
      </c>
      <c r="AC84" t="s">
        <v>429</v>
      </c>
      <c r="AD84" t="s">
        <v>429</v>
      </c>
      <c r="AE84" t="s">
        <v>429</v>
      </c>
      <c r="AF84">
        <v>5</v>
      </c>
      <c r="AG84" t="s">
        <v>310</v>
      </c>
      <c r="AH84" t="s">
        <v>429</v>
      </c>
      <c r="AI84" t="s">
        <v>429</v>
      </c>
      <c r="AJ84" t="s">
        <v>429</v>
      </c>
      <c r="AK84" t="s">
        <v>429</v>
      </c>
      <c r="AL84" t="s">
        <v>429</v>
      </c>
      <c r="AM84" t="s">
        <v>429</v>
      </c>
      <c r="AN84">
        <v>1.1454799999999999E-2</v>
      </c>
      <c r="AO84" t="s">
        <v>429</v>
      </c>
      <c r="AP84" t="s">
        <v>429</v>
      </c>
      <c r="AT84" s="177" t="s">
        <v>271</v>
      </c>
      <c r="AU84" s="305">
        <v>1.4831209674169727E-2</v>
      </c>
      <c r="AV84" s="305">
        <v>1.9186401963583899E-2</v>
      </c>
      <c r="AW84" s="305">
        <v>1.9835083197449564E-2</v>
      </c>
      <c r="AX84" s="305">
        <v>2.1599292084231565E-2</v>
      </c>
      <c r="AY84" s="305">
        <v>2.1435286092991869E-2</v>
      </c>
      <c r="AZ84" s="305">
        <v>2.2573995543173502E-2</v>
      </c>
      <c r="BA84" s="305">
        <v>2.2989243099648671E-2</v>
      </c>
      <c r="BB84" s="305">
        <v>2.4391127821368142E-2</v>
      </c>
      <c r="BC84" s="305">
        <v>2.4441183929741719E-2</v>
      </c>
      <c r="BD84" s="305">
        <v>2.6671834028169521E-2</v>
      </c>
      <c r="BE84" s="305">
        <v>2.7162081571800757E-2</v>
      </c>
      <c r="BF84" s="305">
        <v>2.523494537270277E-2</v>
      </c>
      <c r="BG84" s="305">
        <v>2.8653434754381004E-2</v>
      </c>
      <c r="BH84" s="304">
        <v>4.7451556313621507E-4</v>
      </c>
      <c r="BI84" s="304">
        <v>4.1713888878547203E-4</v>
      </c>
      <c r="BJ84" s="304">
        <v>3.540311931565412E-4</v>
      </c>
      <c r="BK84" s="304">
        <v>2.9631513531183559E-4</v>
      </c>
      <c r="BL84" s="304">
        <v>2.741821763704703E-4</v>
      </c>
      <c r="BM84" s="304">
        <v>2.603462069627628E-4</v>
      </c>
      <c r="BN84" s="304">
        <v>2.4929840418503338E-4</v>
      </c>
      <c r="BO84" s="310">
        <v>2.4888030623325028E-4</v>
      </c>
      <c r="BP84" s="304">
        <v>2.509339235625389E-4</v>
      </c>
      <c r="BQ84" s="304">
        <v>2.5629553106839924E-4</v>
      </c>
      <c r="BR84" s="304">
        <v>2.649102381175562E-4</v>
      </c>
      <c r="BS84" s="304">
        <v>2.7289322481144422E-4</v>
      </c>
      <c r="BT84" s="304">
        <v>2.824001200262881E-4</v>
      </c>
      <c r="BU84" s="304">
        <v>2.9366781551595046E-4</v>
      </c>
      <c r="BV84" s="304">
        <v>3.0643240154465694E-4</v>
      </c>
      <c r="BW84" s="304">
        <v>3.1937954788160934E-4</v>
      </c>
      <c r="BX84" s="304">
        <v>3.3067239774883615E-4</v>
      </c>
      <c r="BY84" s="304">
        <v>3.4652038617622512E-4</v>
      </c>
      <c r="BZ84" s="304">
        <v>3.6422464388140529E-4</v>
      </c>
      <c r="CA84" s="304">
        <v>3.8330425395972039E-4</v>
      </c>
      <c r="CB84" s="304">
        <v>4.0253931417307004E-4</v>
      </c>
      <c r="CC84" s="304">
        <v>4.2002752329469963E-4</v>
      </c>
      <c r="CD84" s="304">
        <v>4.378852242559697E-4</v>
      </c>
      <c r="CE84" s="304">
        <v>4.5315078981475292E-4</v>
      </c>
      <c r="CF84" s="304">
        <v>4.6827174414078418E-4</v>
      </c>
      <c r="CG84" s="304">
        <v>4.8317220123121916E-4</v>
      </c>
      <c r="CH84" s="304">
        <v>5.0062382484749722E-4</v>
      </c>
      <c r="CI84" s="304">
        <v>5.0980304643891074E-4</v>
      </c>
      <c r="CJ84" s="304">
        <v>5.2093603621226664E-4</v>
      </c>
      <c r="CK84" s="304">
        <v>5.3253471487780374E-4</v>
      </c>
      <c r="CL84" s="304">
        <v>5.3983351331478551E-4</v>
      </c>
      <c r="CM84" s="304">
        <v>5.4859509232245505E-4</v>
      </c>
      <c r="CN84" s="304">
        <v>5.5927524624971845E-4</v>
      </c>
      <c r="CO84" s="304">
        <v>5.6756898935872511E-4</v>
      </c>
      <c r="CP84" s="304">
        <v>5.7660165971832483E-4</v>
      </c>
      <c r="CQ84" s="304">
        <v>5.8579391216368425E-4</v>
      </c>
      <c r="CR84" s="304">
        <v>5.9567522298590539E-4</v>
      </c>
      <c r="CS84" s="304">
        <v>6.1088949385129535E-4</v>
      </c>
      <c r="CT84" s="304">
        <v>6.2700875233714243E-4</v>
      </c>
      <c r="CU84" s="304">
        <v>5.323171579538237E-2</v>
      </c>
    </row>
    <row r="85" spans="1:99" x14ac:dyDescent="0.35">
      <c r="A85" s="175" t="str">
        <f>"SL_2030_art_"&amp;S85&amp;"_"&amp;R85</f>
        <v>SL_2030_art_115_43</v>
      </c>
      <c r="B85" s="175" t="str">
        <f t="shared" si="6"/>
        <v>School Bus</v>
      </c>
      <c r="C85" s="200">
        <f t="shared" si="7"/>
        <v>1.2194193935541923E-3</v>
      </c>
      <c r="D85" s="275">
        <f t="shared" si="8"/>
        <v>6.1543852908801382E-5</v>
      </c>
      <c r="E85">
        <v>5.0469800000000002E-2</v>
      </c>
      <c r="F85">
        <v>1</v>
      </c>
      <c r="G85">
        <v>1</v>
      </c>
      <c r="H85">
        <v>2029</v>
      </c>
      <c r="I85">
        <v>1</v>
      </c>
      <c r="J85">
        <v>5</v>
      </c>
      <c r="K85" t="s">
        <v>308</v>
      </c>
      <c r="L85">
        <v>9</v>
      </c>
      <c r="M85">
        <v>49</v>
      </c>
      <c r="N85" t="s">
        <v>309</v>
      </c>
      <c r="O85">
        <v>49035</v>
      </c>
      <c r="P85" t="s">
        <v>234</v>
      </c>
      <c r="Q85">
        <v>490350</v>
      </c>
      <c r="R85">
        <v>43</v>
      </c>
      <c r="S85">
        <v>115</v>
      </c>
      <c r="T85" t="s">
        <v>312</v>
      </c>
      <c r="U85">
        <v>1</v>
      </c>
      <c r="V85" t="s">
        <v>324</v>
      </c>
      <c r="W85">
        <v>43</v>
      </c>
      <c r="X85" t="s">
        <v>254</v>
      </c>
      <c r="Y85" t="s">
        <v>429</v>
      </c>
      <c r="Z85" t="s">
        <v>429</v>
      </c>
      <c r="AA85" t="s">
        <v>429</v>
      </c>
      <c r="AB85" t="s">
        <v>429</v>
      </c>
      <c r="AC85" t="s">
        <v>429</v>
      </c>
      <c r="AD85" t="s">
        <v>429</v>
      </c>
      <c r="AE85" t="s">
        <v>429</v>
      </c>
      <c r="AF85">
        <v>5</v>
      </c>
      <c r="AG85" t="s">
        <v>310</v>
      </c>
      <c r="AH85" t="s">
        <v>429</v>
      </c>
      <c r="AI85" t="s">
        <v>429</v>
      </c>
      <c r="AJ85" t="s">
        <v>429</v>
      </c>
      <c r="AK85" t="s">
        <v>429</v>
      </c>
      <c r="AL85" t="s">
        <v>429</v>
      </c>
      <c r="AM85" t="s">
        <v>429</v>
      </c>
      <c r="AN85">
        <v>5.0469800000000002E-2</v>
      </c>
      <c r="AO85" t="s">
        <v>429</v>
      </c>
      <c r="AP85" t="s">
        <v>429</v>
      </c>
      <c r="AS85" s="306">
        <v>62</v>
      </c>
      <c r="AT85" s="173" t="s">
        <v>270</v>
      </c>
      <c r="AU85" s="305">
        <v>2.5585906749655118E-2</v>
      </c>
      <c r="AV85" s="305">
        <v>2.8431052960554971E-2</v>
      </c>
      <c r="AW85" s="305">
        <v>2.5574320450495319E-2</v>
      </c>
      <c r="AX85" s="305">
        <v>2.4958573910513579E-2</v>
      </c>
      <c r="AY85" s="305">
        <v>2.2269572051858092E-2</v>
      </c>
      <c r="AZ85" s="305">
        <v>2.089364887475836E-2</v>
      </c>
      <c r="BA85" s="305">
        <v>1.8547931676865737E-2</v>
      </c>
      <c r="BB85" s="305">
        <v>1.7065963193096684E-2</v>
      </c>
      <c r="BC85" s="305">
        <v>1.477176575857872E-2</v>
      </c>
      <c r="BD85" s="305">
        <v>1.462187821061672E-2</v>
      </c>
      <c r="BE85" s="305">
        <v>1.3414865743971887E-2</v>
      </c>
      <c r="BF85" s="305">
        <v>1.1087813925920459E-2</v>
      </c>
      <c r="BG85" s="305">
        <v>1.1173372749072492E-2</v>
      </c>
      <c r="BH85" s="303">
        <v>1.0348988035084545E-3</v>
      </c>
      <c r="BI85" s="303">
        <v>1.1187575460122204E-3</v>
      </c>
      <c r="BJ85" s="303">
        <v>1.153434601527426E-3</v>
      </c>
      <c r="BK85" s="303">
        <v>1.2958383944936954E-3</v>
      </c>
      <c r="BL85" s="303">
        <v>1.2447580512749471E-3</v>
      </c>
      <c r="BM85" s="303">
        <v>1.0979495654656929E-3</v>
      </c>
      <c r="BN85" s="303">
        <v>1.1170852347135529E-3</v>
      </c>
      <c r="BO85" s="309">
        <v>1.1284231709311901E-3</v>
      </c>
      <c r="BP85" s="303">
        <v>1.1438769095632809E-3</v>
      </c>
      <c r="BQ85" s="303">
        <v>1.1502621397231443E-3</v>
      </c>
      <c r="BR85" s="303">
        <v>1.1548684339379057E-3</v>
      </c>
      <c r="BS85" s="303">
        <v>1.1624412860682819E-3</v>
      </c>
      <c r="BT85" s="303">
        <v>1.1715298962693391E-3</v>
      </c>
      <c r="BU85" s="303">
        <v>1.180657293407876E-3</v>
      </c>
      <c r="BV85" s="303">
        <v>1.1916276711130343E-3</v>
      </c>
      <c r="BW85" s="303">
        <v>1.1988097056608951E-3</v>
      </c>
      <c r="BX85" s="303">
        <v>1.2030328931796476E-3</v>
      </c>
      <c r="BY85" s="303">
        <v>1.2088295564022828E-3</v>
      </c>
      <c r="BZ85" s="303">
        <v>1.213968878296743E-3</v>
      </c>
      <c r="CA85" s="303">
        <v>1.2194193935541923E-3</v>
      </c>
      <c r="CB85" s="303">
        <v>1.228449877329703E-3</v>
      </c>
      <c r="CC85" s="303">
        <v>1.2366687431539414E-3</v>
      </c>
      <c r="CD85" s="303">
        <v>1.243945684495717E-3</v>
      </c>
      <c r="CE85" s="303">
        <v>1.2548938983122698E-3</v>
      </c>
      <c r="CF85" s="303">
        <v>1.2669510391858474E-3</v>
      </c>
      <c r="CG85" s="303">
        <v>1.2751089143529686E-3</v>
      </c>
      <c r="CH85" s="303">
        <v>1.2845724441269152E-3</v>
      </c>
      <c r="CI85" s="303">
        <v>1.2942325256329217E-3</v>
      </c>
      <c r="CJ85" s="303">
        <v>1.302143715357168E-3</v>
      </c>
      <c r="CK85" s="303">
        <v>1.3081667751358157E-3</v>
      </c>
      <c r="CL85" s="303">
        <v>1.3150241683055506E-3</v>
      </c>
      <c r="CM85" s="303">
        <v>1.3208307863131822E-3</v>
      </c>
      <c r="CN85" s="303">
        <v>1.3257985738257528E-3</v>
      </c>
      <c r="CO85" s="303">
        <v>1.3335442387821827E-3</v>
      </c>
      <c r="CP85" s="303">
        <v>1.3422953974204222E-3</v>
      </c>
      <c r="CQ85" s="303">
        <v>1.3499698984876748E-3</v>
      </c>
      <c r="CR85" s="303">
        <v>1.3591745690133313E-3</v>
      </c>
      <c r="CS85" s="303">
        <v>1.3681786515239906E-3</v>
      </c>
      <c r="CT85" s="303">
        <v>1.3764441623731344E-3</v>
      </c>
      <c r="CU85" s="304">
        <v>6.4393863032371438E-4</v>
      </c>
    </row>
    <row r="86" spans="1:99" x14ac:dyDescent="0.35">
      <c r="A86" s="175" t="str">
        <f>"SL_2030_art_"&amp;S86&amp;"_"&amp;R86</f>
        <v>SL_2030_art_115_42</v>
      </c>
      <c r="B86" s="175" t="str">
        <f t="shared" si="6"/>
        <v>Transit Bus</v>
      </c>
      <c r="C86" s="200">
        <f t="shared" si="7"/>
        <v>8.5238775907189597E-4</v>
      </c>
      <c r="D86" s="275">
        <f t="shared" si="8"/>
        <v>2.5198542650011107E-6</v>
      </c>
      <c r="E86">
        <v>2.9562299999999998E-3</v>
      </c>
      <c r="F86">
        <v>1</v>
      </c>
      <c r="G86">
        <v>1</v>
      </c>
      <c r="H86">
        <v>2029</v>
      </c>
      <c r="I86">
        <v>1</v>
      </c>
      <c r="J86">
        <v>5</v>
      </c>
      <c r="K86" t="s">
        <v>308</v>
      </c>
      <c r="L86">
        <v>9</v>
      </c>
      <c r="M86">
        <v>49</v>
      </c>
      <c r="N86" t="s">
        <v>309</v>
      </c>
      <c r="O86">
        <v>49035</v>
      </c>
      <c r="P86" t="s">
        <v>234</v>
      </c>
      <c r="Q86">
        <v>490350</v>
      </c>
      <c r="R86">
        <v>42</v>
      </c>
      <c r="S86">
        <v>115</v>
      </c>
      <c r="T86" t="s">
        <v>312</v>
      </c>
      <c r="U86">
        <v>15</v>
      </c>
      <c r="V86" t="s">
        <v>323</v>
      </c>
      <c r="W86">
        <v>42</v>
      </c>
      <c r="X86" t="s">
        <v>253</v>
      </c>
      <c r="Y86" t="s">
        <v>429</v>
      </c>
      <c r="Z86" t="s">
        <v>429</v>
      </c>
      <c r="AA86" t="s">
        <v>429</v>
      </c>
      <c r="AB86" t="s">
        <v>429</v>
      </c>
      <c r="AC86" t="s">
        <v>429</v>
      </c>
      <c r="AD86" t="s">
        <v>429</v>
      </c>
      <c r="AE86" t="s">
        <v>429</v>
      </c>
      <c r="AF86">
        <v>5</v>
      </c>
      <c r="AG86" t="s">
        <v>310</v>
      </c>
      <c r="AH86" t="s">
        <v>429</v>
      </c>
      <c r="AI86" t="s">
        <v>429</v>
      </c>
      <c r="AJ86" t="s">
        <v>429</v>
      </c>
      <c r="AK86" t="s">
        <v>429</v>
      </c>
      <c r="AL86" t="s">
        <v>429</v>
      </c>
      <c r="AM86" t="s">
        <v>429</v>
      </c>
      <c r="AN86">
        <v>2.9562299999999998E-3</v>
      </c>
      <c r="AO86" t="s">
        <v>429</v>
      </c>
      <c r="AP86" t="s">
        <v>429</v>
      </c>
      <c r="AS86" s="306">
        <v>61</v>
      </c>
      <c r="AT86" s="173" t="s">
        <v>258</v>
      </c>
      <c r="AU86" s="304">
        <v>4.5828971555946984E-3</v>
      </c>
      <c r="AV86" s="304">
        <v>3.6513477999402929E-3</v>
      </c>
      <c r="AW86" s="304">
        <v>3.1383111787486491E-3</v>
      </c>
      <c r="AX86" s="304">
        <v>2.9268601744571305E-3</v>
      </c>
      <c r="AY86" s="304">
        <v>2.7916603206415377E-3</v>
      </c>
      <c r="AZ86" s="304">
        <v>2.7279009872292342E-3</v>
      </c>
      <c r="BA86" s="304">
        <v>2.4221973586378968E-3</v>
      </c>
      <c r="BB86" s="304">
        <v>2.1230771841914639E-3</v>
      </c>
      <c r="BC86" s="304">
        <v>2.2884523483326529E-3</v>
      </c>
      <c r="BD86" s="304">
        <v>1.9703554204966557E-3</v>
      </c>
      <c r="BE86" s="304">
        <v>2.0171655562275241E-3</v>
      </c>
      <c r="BF86" s="304">
        <v>1.85969774534266E-3</v>
      </c>
      <c r="BG86" s="304">
        <v>1.5028653259786208E-3</v>
      </c>
      <c r="BH86" s="303">
        <v>6.1591580067996371E-4</v>
      </c>
      <c r="BI86" s="303">
        <v>7.3098370685358092E-4</v>
      </c>
      <c r="BJ86" s="303">
        <v>7.6979509623807912E-4</v>
      </c>
      <c r="BK86" s="303">
        <v>8.776880942266953E-4</v>
      </c>
      <c r="BL86" s="303">
        <v>9.0558874547412972E-4</v>
      </c>
      <c r="BM86" s="303">
        <v>8.6186600605733744E-4</v>
      </c>
      <c r="BN86" s="303">
        <v>8.8526518733394945E-4</v>
      </c>
      <c r="BO86" s="309">
        <v>8.7974182577449584E-4</v>
      </c>
      <c r="BP86" s="303">
        <v>8.7869397138191951E-4</v>
      </c>
      <c r="BQ86" s="303">
        <v>8.7024633420963455E-4</v>
      </c>
      <c r="BR86" s="303">
        <v>8.6244410903859572E-4</v>
      </c>
      <c r="BS86" s="303">
        <v>8.5897506954060526E-4</v>
      </c>
      <c r="BT86" s="303">
        <v>8.5749953046076913E-4</v>
      </c>
      <c r="BU86" s="303">
        <v>8.5754193698477804E-4</v>
      </c>
      <c r="BV86" s="303">
        <v>8.582569745533092E-4</v>
      </c>
      <c r="BW86" s="303">
        <v>8.576727842260609E-4</v>
      </c>
      <c r="BX86" s="303">
        <v>8.5546195309523974E-4</v>
      </c>
      <c r="BY86" s="303">
        <v>8.5474978688852919E-4</v>
      </c>
      <c r="BZ86" s="303">
        <v>8.542964114189325E-4</v>
      </c>
      <c r="CA86" s="303">
        <v>8.5238775907189597E-4</v>
      </c>
      <c r="CB86" s="303">
        <v>8.5332482098569569E-4</v>
      </c>
      <c r="CC86" s="303">
        <v>8.5535179490023371E-4</v>
      </c>
      <c r="CD86" s="303">
        <v>8.5825246142962649E-4</v>
      </c>
      <c r="CE86" s="303">
        <v>8.6303988202233051E-4</v>
      </c>
      <c r="CF86" s="303">
        <v>8.6953245183086071E-4</v>
      </c>
      <c r="CG86" s="303">
        <v>8.7321398988993387E-4</v>
      </c>
      <c r="CH86" s="303">
        <v>8.7798503091158879E-4</v>
      </c>
      <c r="CI86" s="303">
        <v>8.8266918677647101E-4</v>
      </c>
      <c r="CJ86" s="303">
        <v>8.8688329784558748E-4</v>
      </c>
      <c r="CK86" s="303">
        <v>8.9135040040890325E-4</v>
      </c>
      <c r="CL86" s="303">
        <v>8.9626776891326082E-4</v>
      </c>
      <c r="CM86" s="303">
        <v>9.0050925308548602E-4</v>
      </c>
      <c r="CN86" s="303">
        <v>9.0410906199523398E-4</v>
      </c>
      <c r="CO86" s="303">
        <v>9.0648025852858177E-4</v>
      </c>
      <c r="CP86" s="303">
        <v>9.0971056648075075E-4</v>
      </c>
      <c r="CQ86" s="303">
        <v>9.1223175867279245E-4</v>
      </c>
      <c r="CR86" s="303">
        <v>9.1510588140307058E-4</v>
      </c>
      <c r="CS86" s="303">
        <v>9.2129680886192064E-4</v>
      </c>
      <c r="CT86" s="303">
        <v>9.2667957788948119E-4</v>
      </c>
      <c r="CU86" s="303">
        <v>1.3858308527904379E-3</v>
      </c>
    </row>
    <row r="87" spans="1:99" x14ac:dyDescent="0.35">
      <c r="A87" s="175" t="str">
        <f>"SL_2030_art_"&amp;S87&amp;"_"&amp;R87</f>
        <v>SL_2030_art_115_42</v>
      </c>
      <c r="B87" s="175" t="str">
        <f t="shared" si="6"/>
        <v>Transit Bus</v>
      </c>
      <c r="C87" s="200">
        <f t="shared" si="7"/>
        <v>8.5238775907189597E-4</v>
      </c>
      <c r="D87" s="275">
        <f t="shared" si="8"/>
        <v>1.369727461685402E-5</v>
      </c>
      <c r="E87">
        <v>1.6069300000000002E-2</v>
      </c>
      <c r="F87">
        <v>1</v>
      </c>
      <c r="G87">
        <v>1</v>
      </c>
      <c r="H87">
        <v>2029</v>
      </c>
      <c r="I87">
        <v>1</v>
      </c>
      <c r="J87">
        <v>5</v>
      </c>
      <c r="K87" t="s">
        <v>308</v>
      </c>
      <c r="L87">
        <v>9</v>
      </c>
      <c r="M87">
        <v>49</v>
      </c>
      <c r="N87" t="s">
        <v>309</v>
      </c>
      <c r="O87">
        <v>49035</v>
      </c>
      <c r="P87" t="s">
        <v>234</v>
      </c>
      <c r="Q87">
        <v>490350</v>
      </c>
      <c r="R87">
        <v>42</v>
      </c>
      <c r="S87">
        <v>115</v>
      </c>
      <c r="T87" t="s">
        <v>312</v>
      </c>
      <c r="U87">
        <v>1</v>
      </c>
      <c r="V87" t="s">
        <v>324</v>
      </c>
      <c r="W87">
        <v>42</v>
      </c>
      <c r="X87" t="s">
        <v>253</v>
      </c>
      <c r="Y87" t="s">
        <v>429</v>
      </c>
      <c r="Z87" t="s">
        <v>429</v>
      </c>
      <c r="AA87" t="s">
        <v>429</v>
      </c>
      <c r="AB87" t="s">
        <v>429</v>
      </c>
      <c r="AC87" t="s">
        <v>429</v>
      </c>
      <c r="AD87" t="s">
        <v>429</v>
      </c>
      <c r="AE87" t="s">
        <v>429</v>
      </c>
      <c r="AF87">
        <v>5</v>
      </c>
      <c r="AG87" t="s">
        <v>310</v>
      </c>
      <c r="AH87" t="s">
        <v>429</v>
      </c>
      <c r="AI87" t="s">
        <v>429</v>
      </c>
      <c r="AJ87" t="s">
        <v>429</v>
      </c>
      <c r="AK87" t="s">
        <v>429</v>
      </c>
      <c r="AL87" t="s">
        <v>429</v>
      </c>
      <c r="AM87" t="s">
        <v>429</v>
      </c>
      <c r="AN87">
        <v>1.6069300000000002E-2</v>
      </c>
      <c r="AO87" t="s">
        <v>429</v>
      </c>
      <c r="AP87" t="s">
        <v>429</v>
      </c>
      <c r="AS87" s="306">
        <v>54</v>
      </c>
      <c r="AT87" s="173" t="s">
        <v>269</v>
      </c>
      <c r="AU87" s="304">
        <v>2.0376165852108727E-3</v>
      </c>
      <c r="AV87" s="304">
        <v>1.5363276295743658E-3</v>
      </c>
      <c r="AW87" s="304">
        <v>1.5374485095110059E-3</v>
      </c>
      <c r="AX87" s="304">
        <v>1.572593572421437E-3</v>
      </c>
      <c r="AY87" s="304">
        <v>1.6524109153502815E-3</v>
      </c>
      <c r="AZ87" s="304">
        <v>1.7512108294727017E-3</v>
      </c>
      <c r="BA87" s="304">
        <v>1.6886638431048843E-3</v>
      </c>
      <c r="BB87" s="304">
        <v>1.6475736297924802E-3</v>
      </c>
      <c r="BC87" s="304">
        <v>1.97068186088695E-3</v>
      </c>
      <c r="BD87" s="304">
        <v>1.8473855744735237E-3</v>
      </c>
      <c r="BE87" s="304">
        <v>2.0656260768201402E-3</v>
      </c>
      <c r="BF87" s="304">
        <v>1.9944174334040358E-3</v>
      </c>
      <c r="BG87" s="304">
        <v>1.7008232312617742E-3</v>
      </c>
      <c r="BH87" s="303">
        <v>1.751042578660215E-3</v>
      </c>
      <c r="BI87" s="303">
        <v>2.0021882259492357E-3</v>
      </c>
      <c r="BJ87" s="303">
        <v>2.0235089654585181E-3</v>
      </c>
      <c r="BK87" s="303">
        <v>2.0959353023575901E-3</v>
      </c>
      <c r="BL87" s="303">
        <v>2.1304654733001801E-3</v>
      </c>
      <c r="BM87" s="303">
        <v>2.163295645862279E-3</v>
      </c>
      <c r="BN87" s="303">
        <v>2.377859119148765E-3</v>
      </c>
      <c r="BO87" s="309">
        <v>2.4136144974785173E-3</v>
      </c>
      <c r="BP87" s="303">
        <v>2.4641774538149315E-3</v>
      </c>
      <c r="BQ87" s="303">
        <v>2.4848099231952578E-3</v>
      </c>
      <c r="BR87" s="303">
        <v>2.4992062675139211E-3</v>
      </c>
      <c r="BS87" s="303">
        <v>2.5241173192854247E-3</v>
      </c>
      <c r="BT87" s="303">
        <v>2.5554960664564332E-3</v>
      </c>
      <c r="BU87" s="303">
        <v>2.5877934486076499E-3</v>
      </c>
      <c r="BV87" s="303">
        <v>2.6207284206277953E-3</v>
      </c>
      <c r="BW87" s="303">
        <v>2.6453652833738454E-3</v>
      </c>
      <c r="BX87" s="303">
        <v>2.6641565506944475E-3</v>
      </c>
      <c r="BY87" s="303">
        <v>2.6854639464996026E-3</v>
      </c>
      <c r="BZ87" s="303">
        <v>2.7065757902602679E-3</v>
      </c>
      <c r="CA87" s="303">
        <v>2.7298775368493609E-3</v>
      </c>
      <c r="CB87" s="303">
        <v>2.7535459620983706E-3</v>
      </c>
      <c r="CC87" s="303">
        <v>2.773904982017105E-3</v>
      </c>
      <c r="CD87" s="303">
        <v>2.7951010487827369E-3</v>
      </c>
      <c r="CE87" s="303">
        <v>2.815393012750105E-3</v>
      </c>
      <c r="CF87" s="303">
        <v>2.8402356545616518E-3</v>
      </c>
      <c r="CG87" s="303">
        <v>2.862427788571412E-3</v>
      </c>
      <c r="CH87" s="303">
        <v>2.882384123596969E-3</v>
      </c>
      <c r="CI87" s="303">
        <v>2.8999291599941133E-3</v>
      </c>
      <c r="CJ87" s="303">
        <v>2.9138778911112486E-3</v>
      </c>
      <c r="CK87" s="303">
        <v>2.9257321236694942E-3</v>
      </c>
      <c r="CL87" s="303">
        <v>2.9374640831379847E-3</v>
      </c>
      <c r="CM87" s="303">
        <v>2.9490735748675407E-3</v>
      </c>
      <c r="CN87" s="303">
        <v>2.9609599386983452E-3</v>
      </c>
      <c r="CO87" s="303">
        <v>2.9762892677726452E-3</v>
      </c>
      <c r="CP87" s="303">
        <v>2.993971506694326E-3</v>
      </c>
      <c r="CQ87" s="303">
        <v>3.0118097228234025E-3</v>
      </c>
      <c r="CR87" s="303">
        <v>3.0315157426679209E-3</v>
      </c>
      <c r="CS87" s="303">
        <v>3.0524380374132498E-3</v>
      </c>
      <c r="CT87" s="303">
        <v>3.0715384403689583E-3</v>
      </c>
      <c r="CU87" s="303">
        <v>9.3301842431074938E-4</v>
      </c>
    </row>
    <row r="88" spans="1:99" x14ac:dyDescent="0.35">
      <c r="A88" s="175" t="str">
        <f>"SL_2030_art_"&amp;S88&amp;"_"&amp;R88</f>
        <v>SL_2030_art_115_41</v>
      </c>
      <c r="B88" s="175" t="str">
        <f t="shared" si="6"/>
        <v>Intercity Bus</v>
      </c>
      <c r="C88" s="200">
        <f t="shared" si="7"/>
        <v>2.7298775368493609E-3</v>
      </c>
      <c r="D88" s="275">
        <f t="shared" si="8"/>
        <v>1.4940046484893814E-5</v>
      </c>
      <c r="E88">
        <v>5.4727899999999999E-3</v>
      </c>
      <c r="F88">
        <v>1</v>
      </c>
      <c r="G88">
        <v>1</v>
      </c>
      <c r="H88">
        <v>2029</v>
      </c>
      <c r="I88">
        <v>1</v>
      </c>
      <c r="J88">
        <v>5</v>
      </c>
      <c r="K88" t="s">
        <v>308</v>
      </c>
      <c r="L88">
        <v>9</v>
      </c>
      <c r="M88">
        <v>49</v>
      </c>
      <c r="N88" t="s">
        <v>309</v>
      </c>
      <c r="O88">
        <v>49035</v>
      </c>
      <c r="P88" t="s">
        <v>234</v>
      </c>
      <c r="Q88">
        <v>490350</v>
      </c>
      <c r="R88">
        <v>41</v>
      </c>
      <c r="S88">
        <v>115</v>
      </c>
      <c r="T88" t="s">
        <v>312</v>
      </c>
      <c r="U88">
        <v>15</v>
      </c>
      <c r="V88" t="s">
        <v>323</v>
      </c>
      <c r="W88">
        <v>41</v>
      </c>
      <c r="X88" t="s">
        <v>430</v>
      </c>
      <c r="Y88" t="s">
        <v>429</v>
      </c>
      <c r="Z88" t="s">
        <v>429</v>
      </c>
      <c r="AA88" t="s">
        <v>429</v>
      </c>
      <c r="AB88" t="s">
        <v>429</v>
      </c>
      <c r="AC88" t="s">
        <v>429</v>
      </c>
      <c r="AD88" t="s">
        <v>429</v>
      </c>
      <c r="AE88" t="s">
        <v>429</v>
      </c>
      <c r="AF88">
        <v>5</v>
      </c>
      <c r="AG88" t="s">
        <v>310</v>
      </c>
      <c r="AH88" t="s">
        <v>429</v>
      </c>
      <c r="AI88" t="s">
        <v>429</v>
      </c>
      <c r="AJ88" t="s">
        <v>429</v>
      </c>
      <c r="AK88" t="s">
        <v>429</v>
      </c>
      <c r="AL88" t="s">
        <v>429</v>
      </c>
      <c r="AM88" t="s">
        <v>429</v>
      </c>
      <c r="AN88">
        <v>5.4727899999999999E-3</v>
      </c>
      <c r="AO88" t="s">
        <v>429</v>
      </c>
      <c r="AP88" t="s">
        <v>429</v>
      </c>
      <c r="AS88" s="306">
        <v>53</v>
      </c>
      <c r="AT88" s="173" t="s">
        <v>268</v>
      </c>
      <c r="AU88" s="304">
        <v>1.8966604759945563E-2</v>
      </c>
      <c r="AV88" s="304">
        <v>2.2617547243926162E-2</v>
      </c>
      <c r="AW88" s="304">
        <v>2.2404218346405338E-2</v>
      </c>
      <c r="AX88" s="304">
        <v>2.2872827416207494E-2</v>
      </c>
      <c r="AY88" s="304">
        <v>2.3966376258020328E-2</v>
      </c>
      <c r="AZ88" s="304">
        <v>2.5384092162257711E-2</v>
      </c>
      <c r="BA88" s="304">
        <v>2.4465121035075178E-2</v>
      </c>
      <c r="BB88" s="304">
        <v>2.3826071523506569E-2</v>
      </c>
      <c r="BC88" s="304">
        <v>2.8449892921846485E-2</v>
      </c>
      <c r="BD88" s="304">
        <v>2.670328941119169E-2</v>
      </c>
      <c r="BE88" s="304">
        <v>2.9917772639981972E-2</v>
      </c>
      <c r="BF88" s="304">
        <v>2.913600605203084E-2</v>
      </c>
      <c r="BG88" s="304">
        <v>2.5092466141863987E-2</v>
      </c>
      <c r="BH88" s="302">
        <v>4.3547455965668003E-2</v>
      </c>
      <c r="BI88" s="302">
        <v>5.4570918751400146E-2</v>
      </c>
      <c r="BJ88" s="302">
        <v>5.533170145061702E-2</v>
      </c>
      <c r="BK88" s="302">
        <v>5.6258718795472278E-2</v>
      </c>
      <c r="BL88" s="302">
        <v>5.7824739979197029E-2</v>
      </c>
      <c r="BM88" s="302">
        <v>5.9243569999584432E-2</v>
      </c>
      <c r="BN88" s="302">
        <v>6.1387471592086205E-2</v>
      </c>
      <c r="BO88" s="308">
        <v>6.0546048946471205E-2</v>
      </c>
      <c r="BP88" s="302">
        <v>5.9735139870740653E-2</v>
      </c>
      <c r="BQ88" s="302">
        <v>5.899994921415358E-2</v>
      </c>
      <c r="BR88" s="302">
        <v>5.8316368624885269E-2</v>
      </c>
      <c r="BS88" s="302">
        <v>5.7625935771116001E-2</v>
      </c>
      <c r="BT88" s="302">
        <v>5.689923971878276E-2</v>
      </c>
      <c r="BU88" s="302">
        <v>5.6142289562310356E-2</v>
      </c>
      <c r="BV88" s="302">
        <v>5.5349969238391895E-2</v>
      </c>
      <c r="BW88" s="302">
        <v>5.4610683466605602E-2</v>
      </c>
      <c r="BX88" s="302">
        <v>5.3841947681422572E-2</v>
      </c>
      <c r="BY88" s="302">
        <v>5.3036286375328409E-2</v>
      </c>
      <c r="BZ88" s="302">
        <v>5.2237147169329833E-2</v>
      </c>
      <c r="CA88" s="302">
        <v>5.1391187787771235E-2</v>
      </c>
      <c r="CB88" s="302">
        <v>5.0584719878058286E-2</v>
      </c>
      <c r="CC88" s="302">
        <v>4.9723963163010844E-2</v>
      </c>
      <c r="CD88" s="302">
        <v>4.8894978354648642E-2</v>
      </c>
      <c r="CE88" s="302">
        <v>4.8053427236159886E-2</v>
      </c>
      <c r="CF88" s="302">
        <v>4.7227299566930635E-2</v>
      </c>
      <c r="CG88" s="302">
        <v>4.6437278192705385E-2</v>
      </c>
      <c r="CH88" s="302">
        <v>4.5636425276887146E-2</v>
      </c>
      <c r="CI88" s="302">
        <v>4.4892526730624091E-2</v>
      </c>
      <c r="CJ88" s="302">
        <v>4.4096417591987076E-2</v>
      </c>
      <c r="CK88" s="302">
        <v>4.3363190878720918E-2</v>
      </c>
      <c r="CL88" s="302">
        <v>4.2703994925304301E-2</v>
      </c>
      <c r="CM88" s="302">
        <v>4.2137299934556408E-2</v>
      </c>
      <c r="CN88" s="302">
        <v>4.1712735060102868E-2</v>
      </c>
      <c r="CO88" s="302">
        <v>4.1094080138167295E-2</v>
      </c>
      <c r="CP88" s="302">
        <v>4.0530071442313138E-2</v>
      </c>
      <c r="CQ88" s="302">
        <v>4.0038315880102607E-2</v>
      </c>
      <c r="CR88" s="302">
        <v>3.9625575582243243E-2</v>
      </c>
      <c r="CS88" s="302">
        <v>3.9188146511611573E-2</v>
      </c>
      <c r="CT88" s="302">
        <v>3.8823094148055327E-2</v>
      </c>
      <c r="CU88" s="303">
        <v>3.0931180201691656E-3</v>
      </c>
    </row>
    <row r="89" spans="1:99" x14ac:dyDescent="0.35">
      <c r="A89" s="175" t="str">
        <f>"SL_2030_art_"&amp;S89&amp;"_"&amp;R89</f>
        <v>SL_2030_art_115_41</v>
      </c>
      <c r="B89" s="175" t="str">
        <f t="shared" si="6"/>
        <v>Intercity Bus</v>
      </c>
      <c r="C89" s="200">
        <f t="shared" si="7"/>
        <v>2.7298775368493609E-3</v>
      </c>
      <c r="D89" s="275">
        <f t="shared" si="8"/>
        <v>5.2963173055675504E-5</v>
      </c>
      <c r="E89">
        <v>1.94013E-2</v>
      </c>
      <c r="F89">
        <v>1</v>
      </c>
      <c r="G89">
        <v>1</v>
      </c>
      <c r="H89">
        <v>2029</v>
      </c>
      <c r="I89">
        <v>1</v>
      </c>
      <c r="J89">
        <v>5</v>
      </c>
      <c r="K89" t="s">
        <v>308</v>
      </c>
      <c r="L89">
        <v>9</v>
      </c>
      <c r="M89">
        <v>49</v>
      </c>
      <c r="N89" t="s">
        <v>309</v>
      </c>
      <c r="O89">
        <v>49035</v>
      </c>
      <c r="P89" t="s">
        <v>234</v>
      </c>
      <c r="Q89">
        <v>490350</v>
      </c>
      <c r="R89">
        <v>41</v>
      </c>
      <c r="S89">
        <v>115</v>
      </c>
      <c r="T89" t="s">
        <v>312</v>
      </c>
      <c r="U89">
        <v>1</v>
      </c>
      <c r="V89" t="s">
        <v>324</v>
      </c>
      <c r="W89">
        <v>41</v>
      </c>
      <c r="X89" t="s">
        <v>430</v>
      </c>
      <c r="Y89" t="s">
        <v>429</v>
      </c>
      <c r="Z89" t="s">
        <v>429</v>
      </c>
      <c r="AA89" t="s">
        <v>429</v>
      </c>
      <c r="AB89" t="s">
        <v>429</v>
      </c>
      <c r="AC89" t="s">
        <v>429</v>
      </c>
      <c r="AD89" t="s">
        <v>429</v>
      </c>
      <c r="AE89" t="s">
        <v>429</v>
      </c>
      <c r="AF89">
        <v>5</v>
      </c>
      <c r="AG89" t="s">
        <v>310</v>
      </c>
      <c r="AH89" t="s">
        <v>429</v>
      </c>
      <c r="AI89" t="s">
        <v>429</v>
      </c>
      <c r="AJ89" t="s">
        <v>429</v>
      </c>
      <c r="AK89" t="s">
        <v>429</v>
      </c>
      <c r="AL89" t="s">
        <v>429</v>
      </c>
      <c r="AM89" t="s">
        <v>429</v>
      </c>
      <c r="AN89">
        <v>1.94013E-2</v>
      </c>
      <c r="AO89" t="s">
        <v>429</v>
      </c>
      <c r="AP89" t="s">
        <v>429</v>
      </c>
      <c r="AS89" s="306">
        <v>52</v>
      </c>
      <c r="AT89" s="173" t="s">
        <v>255</v>
      </c>
      <c r="AU89" s="304">
        <v>1.9029610565514368E-3</v>
      </c>
      <c r="AV89" s="304">
        <v>1.9589099061805338E-3</v>
      </c>
      <c r="AW89" s="304">
        <v>1.6943183389113324E-3</v>
      </c>
      <c r="AX89" s="304">
        <v>1.5288685393331542E-3</v>
      </c>
      <c r="AY89" s="304">
        <v>1.4440191659765632E-3</v>
      </c>
      <c r="AZ89" s="304">
        <v>1.3855574196514914E-3</v>
      </c>
      <c r="BA89" s="304">
        <v>1.191934501078767E-3</v>
      </c>
      <c r="BB89" s="304">
        <v>1.0150874308809132E-3</v>
      </c>
      <c r="BC89" s="304">
        <v>1.06538168286586E-3</v>
      </c>
      <c r="BD89" s="304">
        <v>8.9087924199682516E-4</v>
      </c>
      <c r="BE89" s="304">
        <v>8.6216377794296774E-4</v>
      </c>
      <c r="BF89" s="304">
        <v>7.5729158693162168E-4</v>
      </c>
      <c r="BG89" s="304">
        <v>5.7980163150098542E-4</v>
      </c>
      <c r="BH89" s="302">
        <v>0.33858152376543482</v>
      </c>
      <c r="BI89" s="302">
        <v>0.41242599478071534</v>
      </c>
      <c r="BJ89" s="302">
        <v>0.39981396105933248</v>
      </c>
      <c r="BK89" s="302">
        <v>0.40805471705279239</v>
      </c>
      <c r="BL89" s="302">
        <v>0.42206017732965778</v>
      </c>
      <c r="BM89" s="302">
        <v>0.43621767811957735</v>
      </c>
      <c r="BN89" s="302">
        <v>0.45664334496145853</v>
      </c>
      <c r="BO89" s="308">
        <v>0.45453568537445532</v>
      </c>
      <c r="BP89" s="302">
        <v>0.45314358659008852</v>
      </c>
      <c r="BQ89" s="302">
        <v>0.45241095366768774</v>
      </c>
      <c r="BR89" s="302">
        <v>0.45208403571763789</v>
      </c>
      <c r="BS89" s="302">
        <v>0.45155027865376007</v>
      </c>
      <c r="BT89" s="302">
        <v>0.45059439362549625</v>
      </c>
      <c r="BU89" s="302">
        <v>0.44917796675366045</v>
      </c>
      <c r="BV89" s="302">
        <v>0.44699864114874754</v>
      </c>
      <c r="BW89" s="302">
        <v>0.4447153982134146</v>
      </c>
      <c r="BX89" s="302">
        <v>0.44182267522181001</v>
      </c>
      <c r="BY89" s="302">
        <v>0.43813246543031581</v>
      </c>
      <c r="BZ89" s="302">
        <v>0.43397180693591275</v>
      </c>
      <c r="CA89" s="302">
        <v>0.4289082842690477</v>
      </c>
      <c r="CB89" s="302">
        <v>0.42362883266217022</v>
      </c>
      <c r="CC89" s="302">
        <v>0.41765436910243575</v>
      </c>
      <c r="CD89" s="302">
        <v>0.41143595642341352</v>
      </c>
      <c r="CE89" s="302">
        <v>0.40482339008650747</v>
      </c>
      <c r="CF89" s="302">
        <v>0.39788712682171634</v>
      </c>
      <c r="CG89" s="302">
        <v>0.39070575527112861</v>
      </c>
      <c r="CH89" s="302">
        <v>0.38341522813934081</v>
      </c>
      <c r="CI89" s="302">
        <v>0.3762969183169067</v>
      </c>
      <c r="CJ89" s="302">
        <v>0.36894538146026601</v>
      </c>
      <c r="CK89" s="302">
        <v>0.36222630974909859</v>
      </c>
      <c r="CL89" s="302">
        <v>0.35584022218776795</v>
      </c>
      <c r="CM89" s="302">
        <v>0.34985437485580034</v>
      </c>
      <c r="CN89" s="302">
        <v>0.34439162938349932</v>
      </c>
      <c r="CO89" s="302">
        <v>0.33959689832724649</v>
      </c>
      <c r="CP89" s="302">
        <v>0.33523834503050559</v>
      </c>
      <c r="CQ89" s="302">
        <v>0.33145199824622479</v>
      </c>
      <c r="CR89" s="302">
        <v>0.32829199726148389</v>
      </c>
      <c r="CS89" s="302">
        <v>0.32487582537156412</v>
      </c>
      <c r="CT89" s="302">
        <v>0.3220326032989857</v>
      </c>
      <c r="CU89" s="302">
        <v>3.8498474500120831E-2</v>
      </c>
    </row>
    <row r="90" spans="1:99" x14ac:dyDescent="0.35">
      <c r="A90" s="175" t="str">
        <f>"SL_2030_art_"&amp;S90&amp;"_"&amp;R90</f>
        <v>SL_2030_art_115_32</v>
      </c>
      <c r="B90" s="175" t="str">
        <f t="shared" si="6"/>
        <v>Light Commercial Truck</v>
      </c>
      <c r="C90" s="200">
        <f t="shared" si="7"/>
        <v>5.1391187787771235E-2</v>
      </c>
      <c r="D90" s="275">
        <f t="shared" si="8"/>
        <v>2.4797532887294317E-6</v>
      </c>
      <c r="E90">
        <v>4.8252499999999999E-5</v>
      </c>
      <c r="F90">
        <v>1</v>
      </c>
      <c r="G90">
        <v>1</v>
      </c>
      <c r="H90">
        <v>2029</v>
      </c>
      <c r="I90">
        <v>1</v>
      </c>
      <c r="J90">
        <v>5</v>
      </c>
      <c r="K90" t="s">
        <v>308</v>
      </c>
      <c r="L90">
        <v>9</v>
      </c>
      <c r="M90">
        <v>49</v>
      </c>
      <c r="N90" t="s">
        <v>309</v>
      </c>
      <c r="O90">
        <v>49035</v>
      </c>
      <c r="P90" t="s">
        <v>234</v>
      </c>
      <c r="Q90">
        <v>490350</v>
      </c>
      <c r="R90">
        <v>32</v>
      </c>
      <c r="S90">
        <v>115</v>
      </c>
      <c r="T90" t="s">
        <v>312</v>
      </c>
      <c r="U90">
        <v>15</v>
      </c>
      <c r="V90" t="s">
        <v>323</v>
      </c>
      <c r="W90">
        <v>32</v>
      </c>
      <c r="X90" t="s">
        <v>251</v>
      </c>
      <c r="Y90" t="s">
        <v>429</v>
      </c>
      <c r="Z90" t="s">
        <v>429</v>
      </c>
      <c r="AA90" t="s">
        <v>429</v>
      </c>
      <c r="AB90" t="s">
        <v>429</v>
      </c>
      <c r="AC90" t="s">
        <v>429</v>
      </c>
      <c r="AD90" t="s">
        <v>429</v>
      </c>
      <c r="AE90" t="s">
        <v>429</v>
      </c>
      <c r="AF90">
        <v>5</v>
      </c>
      <c r="AG90" t="s">
        <v>310</v>
      </c>
      <c r="AH90" t="s">
        <v>429</v>
      </c>
      <c r="AI90" t="s">
        <v>429</v>
      </c>
      <c r="AJ90" t="s">
        <v>429</v>
      </c>
      <c r="AK90" t="s">
        <v>429</v>
      </c>
      <c r="AL90" t="s">
        <v>429</v>
      </c>
      <c r="AM90" t="s">
        <v>429</v>
      </c>
      <c r="AN90">
        <v>4.8252499999999999E-5</v>
      </c>
      <c r="AO90" t="s">
        <v>429</v>
      </c>
      <c r="AP90" t="s">
        <v>429</v>
      </c>
      <c r="AS90" s="306">
        <v>51</v>
      </c>
      <c r="AT90" s="173" t="s">
        <v>254</v>
      </c>
      <c r="AU90" s="303">
        <v>1.5387641248520883E-3</v>
      </c>
      <c r="AV90" s="303">
        <v>1.5679001697409376E-3</v>
      </c>
      <c r="AW90" s="303">
        <v>1.5101475288752555E-3</v>
      </c>
      <c r="AX90" s="303">
        <v>1.1027323307573067E-3</v>
      </c>
      <c r="AY90" s="303">
        <v>1.1212970094314067E-3</v>
      </c>
      <c r="AZ90" s="303">
        <v>1.144824296919607E-3</v>
      </c>
      <c r="BA90" s="303">
        <v>1.088876078838306E-3</v>
      </c>
      <c r="BB90" s="303">
        <v>1.0051607758628867E-3</v>
      </c>
      <c r="BC90" s="303">
        <v>1.0447144504898286E-3</v>
      </c>
      <c r="BD90" s="303">
        <v>1.1024977710840144E-3</v>
      </c>
      <c r="BE90" s="303">
        <v>1.1354688043292778E-3</v>
      </c>
      <c r="BF90" s="303">
        <v>1.0050345872845653E-3</v>
      </c>
      <c r="BG90" s="303">
        <v>9.6906857319361791E-4</v>
      </c>
      <c r="BH90" s="200">
        <v>0.54812302831816062</v>
      </c>
      <c r="BI90" s="200">
        <v>0.46213323050337574</v>
      </c>
      <c r="BJ90" s="200">
        <v>0.47341243241986408</v>
      </c>
      <c r="BK90" s="200">
        <v>0.46407586525678851</v>
      </c>
      <c r="BL90" s="200">
        <v>0.45004099582060769</v>
      </c>
      <c r="BM90" s="200">
        <v>0.4341843380291896</v>
      </c>
      <c r="BN90" s="200">
        <v>0.41013201654827885</v>
      </c>
      <c r="BO90" s="307">
        <v>0.41242550171390696</v>
      </c>
      <c r="BP90" s="200">
        <v>0.41359905243436834</v>
      </c>
      <c r="BQ90" s="200">
        <v>0.41469142333380887</v>
      </c>
      <c r="BR90" s="200">
        <v>0.41539299741678809</v>
      </c>
      <c r="BS90" s="200">
        <v>0.41605182029772175</v>
      </c>
      <c r="BT90" s="200">
        <v>0.41699108318095135</v>
      </c>
      <c r="BU90" s="200">
        <v>0.41835419853941536</v>
      </c>
      <c r="BV90" s="200">
        <v>0.42045592281508992</v>
      </c>
      <c r="BW90" s="200">
        <v>0.42282495361272043</v>
      </c>
      <c r="BX90" s="200">
        <v>0.42598534883302536</v>
      </c>
      <c r="BY90" s="200">
        <v>0.42986063550489184</v>
      </c>
      <c r="BZ90" s="200">
        <v>0.43416932316033557</v>
      </c>
      <c r="CA90" s="200">
        <v>0.43941661470667287</v>
      </c>
      <c r="CB90" s="200">
        <v>0.44466615548301297</v>
      </c>
      <c r="CC90" s="200">
        <v>0.4507354966109221</v>
      </c>
      <c r="CD90" s="200">
        <v>0.45697118762576105</v>
      </c>
      <c r="CE90" s="200">
        <v>0.46352689519789902</v>
      </c>
      <c r="CF90" s="200">
        <v>0.47027071241856877</v>
      </c>
      <c r="CG90" s="200">
        <v>0.47734830172871262</v>
      </c>
      <c r="CH90" s="200">
        <v>0.48454559509804845</v>
      </c>
      <c r="CI90" s="200">
        <v>0.49152310766360546</v>
      </c>
      <c r="CJ90" s="200">
        <v>0.49891913825500311</v>
      </c>
      <c r="CK90" s="200">
        <v>0.50557828777209357</v>
      </c>
      <c r="CL90" s="200">
        <v>0.51190289617093365</v>
      </c>
      <c r="CM90" s="200">
        <v>0.51771682079830117</v>
      </c>
      <c r="CN90" s="200">
        <v>0.52287530603230503</v>
      </c>
      <c r="CO90" s="200">
        <v>0.52749343515868485</v>
      </c>
      <c r="CP90" s="200">
        <v>0.53153206353236815</v>
      </c>
      <c r="CQ90" s="200">
        <v>0.53490792572042534</v>
      </c>
      <c r="CR90" s="200">
        <v>0.53749447377050885</v>
      </c>
      <c r="CS90" s="200">
        <v>0.54026681889051364</v>
      </c>
      <c r="CT90" s="200">
        <v>0.54239406410200719</v>
      </c>
      <c r="CU90" s="302">
        <v>0.31949939588813503</v>
      </c>
    </row>
    <row r="91" spans="1:99" x14ac:dyDescent="0.35">
      <c r="A91" s="175" t="str">
        <f>"SL_2030_art_"&amp;S91&amp;"_"&amp;R91</f>
        <v>SL_2030_art_115_32</v>
      </c>
      <c r="B91" s="175" t="str">
        <f t="shared" si="6"/>
        <v>Light Commercial Truck</v>
      </c>
      <c r="C91" s="200">
        <f t="shared" si="7"/>
        <v>5.1391187787771235E-2</v>
      </c>
      <c r="D91" s="275">
        <f t="shared" si="8"/>
        <v>9.6261347757152182E-5</v>
      </c>
      <c r="E91">
        <v>1.8731100000000001E-3</v>
      </c>
      <c r="F91">
        <v>1</v>
      </c>
      <c r="G91">
        <v>1</v>
      </c>
      <c r="H91">
        <v>2029</v>
      </c>
      <c r="I91">
        <v>1</v>
      </c>
      <c r="J91">
        <v>5</v>
      </c>
      <c r="K91" t="s">
        <v>308</v>
      </c>
      <c r="L91">
        <v>9</v>
      </c>
      <c r="M91">
        <v>49</v>
      </c>
      <c r="N91" t="s">
        <v>309</v>
      </c>
      <c r="O91">
        <v>49035</v>
      </c>
      <c r="P91" t="s">
        <v>234</v>
      </c>
      <c r="Q91">
        <v>490350</v>
      </c>
      <c r="R91">
        <v>32</v>
      </c>
      <c r="S91">
        <v>115</v>
      </c>
      <c r="T91" t="s">
        <v>312</v>
      </c>
      <c r="U91">
        <v>1</v>
      </c>
      <c r="V91" t="s">
        <v>324</v>
      </c>
      <c r="W91">
        <v>32</v>
      </c>
      <c r="X91" t="s">
        <v>251</v>
      </c>
      <c r="Y91" t="s">
        <v>429</v>
      </c>
      <c r="Z91" t="s">
        <v>429</v>
      </c>
      <c r="AA91" t="s">
        <v>429</v>
      </c>
      <c r="AB91" t="s">
        <v>429</v>
      </c>
      <c r="AC91" t="s">
        <v>429</v>
      </c>
      <c r="AD91" t="s">
        <v>429</v>
      </c>
      <c r="AE91" t="s">
        <v>429</v>
      </c>
      <c r="AF91">
        <v>5</v>
      </c>
      <c r="AG91" t="s">
        <v>310</v>
      </c>
      <c r="AH91" t="s">
        <v>429</v>
      </c>
      <c r="AI91" t="s">
        <v>429</v>
      </c>
      <c r="AJ91" t="s">
        <v>429</v>
      </c>
      <c r="AK91" t="s">
        <v>429</v>
      </c>
      <c r="AL91" t="s">
        <v>429</v>
      </c>
      <c r="AM91" t="s">
        <v>429</v>
      </c>
      <c r="AN91">
        <v>1.8731100000000001E-3</v>
      </c>
      <c r="AO91" t="s">
        <v>429</v>
      </c>
      <c r="AP91" t="s">
        <v>429</v>
      </c>
      <c r="AS91" s="306">
        <v>43</v>
      </c>
      <c r="AT91" s="173" t="s">
        <v>253</v>
      </c>
      <c r="AU91" s="303">
        <v>4.2232657471272342E-4</v>
      </c>
      <c r="AV91" s="303">
        <v>6.515145567082309E-4</v>
      </c>
      <c r="AW91" s="303">
        <v>6.4020938870052628E-4</v>
      </c>
      <c r="AX91" s="303">
        <v>4.7799655478998214E-4</v>
      </c>
      <c r="AY91" s="303">
        <v>4.9143921993317441E-4</v>
      </c>
      <c r="AZ91" s="303">
        <v>4.7511097353918329E-4</v>
      </c>
      <c r="BA91" s="303">
        <v>4.4352682692134907E-4</v>
      </c>
      <c r="BB91" s="303">
        <v>4.0339109143710188E-4</v>
      </c>
      <c r="BC91" s="303">
        <v>4.1297053496639694E-4</v>
      </c>
      <c r="BD91" s="303">
        <v>5.6160617132527924E-4</v>
      </c>
      <c r="BE91" s="303">
        <v>5.9847325016751407E-4</v>
      </c>
      <c r="BF91" s="303">
        <v>6.0243845888632234E-4</v>
      </c>
      <c r="BG91" s="303">
        <v>5.9298884124620358E-4</v>
      </c>
      <c r="BH91" s="200">
        <v>2.2144162050406033E-3</v>
      </c>
      <c r="BI91" s="200">
        <v>2.9372719252504405E-3</v>
      </c>
      <c r="BJ91" s="200">
        <v>2.6309381670370485E-3</v>
      </c>
      <c r="BK91" s="200">
        <v>2.4701694190789052E-3</v>
      </c>
      <c r="BL91" s="200">
        <v>2.2717922200310601E-3</v>
      </c>
      <c r="BM91" s="200">
        <v>2.3533482196363572E-3</v>
      </c>
      <c r="BN91" s="200">
        <v>2.2428159512684893E-3</v>
      </c>
      <c r="BO91" s="307">
        <v>2.2405007151612192E-3</v>
      </c>
      <c r="BP91" s="200">
        <v>2.2373534011672774E-3</v>
      </c>
      <c r="BQ91" s="200">
        <v>2.2361539725739587E-3</v>
      </c>
      <c r="BR91" s="200">
        <v>2.2352467358553083E-3</v>
      </c>
      <c r="BS91" s="200">
        <v>2.2336121714074345E-3</v>
      </c>
      <c r="BT91" s="200">
        <v>2.2314168256325722E-3</v>
      </c>
      <c r="BU91" s="200">
        <v>2.2289622431452519E-3</v>
      </c>
      <c r="BV91" s="200">
        <v>2.2261908568318631E-3</v>
      </c>
      <c r="BW91" s="200">
        <v>2.223962273096606E-3</v>
      </c>
      <c r="BX91" s="200">
        <v>2.2220275838642583E-3</v>
      </c>
      <c r="BY91" s="200">
        <v>2.2195999029144438E-3</v>
      </c>
      <c r="BZ91" s="200">
        <v>2.2170309456829192E-3</v>
      </c>
      <c r="CA91" s="200">
        <v>2.2142331538286685E-3</v>
      </c>
      <c r="CB91" s="200">
        <v>2.2109705214788718E-3</v>
      </c>
      <c r="CC91" s="200">
        <v>2.2077304136043302E-3</v>
      </c>
      <c r="CD91" s="200">
        <v>2.2043498203829712E-3</v>
      </c>
      <c r="CE91" s="200">
        <v>2.2006610404060865E-3</v>
      </c>
      <c r="CF91" s="200">
        <v>2.1965784890048629E-3</v>
      </c>
      <c r="CG91" s="200">
        <v>2.1928052741322424E-3</v>
      </c>
      <c r="CH91" s="200">
        <v>2.1890111684615488E-3</v>
      </c>
      <c r="CI91" s="200">
        <v>2.1853279515942777E-3</v>
      </c>
      <c r="CJ91" s="200">
        <v>2.1818726783820294E-3</v>
      </c>
      <c r="CK91" s="200">
        <v>2.1786333415218513E-3</v>
      </c>
      <c r="CL91" s="200">
        <v>2.1755275188286975E-3</v>
      </c>
      <c r="CM91" s="200">
        <v>2.1725552071275049E-3</v>
      </c>
      <c r="CN91" s="200">
        <v>2.1697825335064043E-3</v>
      </c>
      <c r="CO91" s="200">
        <v>2.1669695430704063E-3</v>
      </c>
      <c r="CP91" s="200">
        <v>2.164071843873456E-3</v>
      </c>
      <c r="CQ91" s="200">
        <v>2.1613613149483847E-3</v>
      </c>
      <c r="CR91" s="200">
        <v>2.1586565093759179E-3</v>
      </c>
      <c r="CS91" s="200">
        <v>2.155675167423043E-3</v>
      </c>
      <c r="CT91" s="200">
        <v>2.1529369341712441E-3</v>
      </c>
      <c r="CU91" s="200">
        <v>0.54407611561787117</v>
      </c>
    </row>
    <row r="92" spans="1:99" x14ac:dyDescent="0.35">
      <c r="A92" s="175" t="str">
        <f>"SL_2030_art_"&amp;S92&amp;"_"&amp;R92</f>
        <v>SL_2030_art_115_31</v>
      </c>
      <c r="B92" s="175" t="str">
        <f t="shared" si="6"/>
        <v>Passenger Truck</v>
      </c>
      <c r="C92" s="200">
        <f t="shared" si="7"/>
        <v>0.4289082842690477</v>
      </c>
      <c r="D92" s="275">
        <f t="shared" si="8"/>
        <v>2.0034220176550364E-5</v>
      </c>
      <c r="E92">
        <v>4.6709799999999998E-5</v>
      </c>
      <c r="F92">
        <v>1</v>
      </c>
      <c r="G92">
        <v>1</v>
      </c>
      <c r="H92">
        <v>2029</v>
      </c>
      <c r="I92">
        <v>1</v>
      </c>
      <c r="J92">
        <v>5</v>
      </c>
      <c r="K92" t="s">
        <v>308</v>
      </c>
      <c r="L92">
        <v>9</v>
      </c>
      <c r="M92">
        <v>49</v>
      </c>
      <c r="N92" t="s">
        <v>309</v>
      </c>
      <c r="O92">
        <v>49035</v>
      </c>
      <c r="P92" t="s">
        <v>234</v>
      </c>
      <c r="Q92">
        <v>490350</v>
      </c>
      <c r="R92">
        <v>31</v>
      </c>
      <c r="S92">
        <v>115</v>
      </c>
      <c r="T92" t="s">
        <v>312</v>
      </c>
      <c r="U92">
        <v>15</v>
      </c>
      <c r="V92" t="s">
        <v>323</v>
      </c>
      <c r="W92">
        <v>31</v>
      </c>
      <c r="X92" t="s">
        <v>250</v>
      </c>
      <c r="Y92" t="s">
        <v>429</v>
      </c>
      <c r="Z92" t="s">
        <v>429</v>
      </c>
      <c r="AA92" t="s">
        <v>429</v>
      </c>
      <c r="AB92" t="s">
        <v>429</v>
      </c>
      <c r="AC92" t="s">
        <v>429</v>
      </c>
      <c r="AD92" t="s">
        <v>429</v>
      </c>
      <c r="AE92" t="s">
        <v>429</v>
      </c>
      <c r="AF92">
        <v>5</v>
      </c>
      <c r="AG92" t="s">
        <v>310</v>
      </c>
      <c r="AH92" t="s">
        <v>429</v>
      </c>
      <c r="AI92" t="s">
        <v>429</v>
      </c>
      <c r="AJ92" t="s">
        <v>429</v>
      </c>
      <c r="AK92" t="s">
        <v>429</v>
      </c>
      <c r="AL92" t="s">
        <v>429</v>
      </c>
      <c r="AM92" t="s">
        <v>429</v>
      </c>
      <c r="AN92">
        <v>4.6709799999999998E-5</v>
      </c>
      <c r="AO92" t="s">
        <v>429</v>
      </c>
      <c r="AP92" t="s">
        <v>429</v>
      </c>
      <c r="AS92" s="306">
        <v>42</v>
      </c>
      <c r="AT92" s="173" t="s">
        <v>252</v>
      </c>
      <c r="AU92" s="303">
        <v>1.839688736261739E-3</v>
      </c>
      <c r="AV92" s="303">
        <v>2.1399729627897489E-3</v>
      </c>
      <c r="AW92" s="303">
        <v>2.091307695399139E-3</v>
      </c>
      <c r="AX92" s="303">
        <v>1.5323849725773415E-3</v>
      </c>
      <c r="AY92" s="303">
        <v>1.5624239513981658E-3</v>
      </c>
      <c r="AZ92" s="303">
        <v>1.4397214122347196E-3</v>
      </c>
      <c r="BA92" s="303">
        <v>1.5322419739028023E-3</v>
      </c>
      <c r="BB92" s="303">
        <v>1.469238161446145E-3</v>
      </c>
      <c r="BC92" s="303">
        <v>1.6190820722642508E-3</v>
      </c>
      <c r="BD92" s="303">
        <v>1.5706181801520421E-3</v>
      </c>
      <c r="BE92" s="303">
        <v>1.6244077699470096E-3</v>
      </c>
      <c r="BF92" s="303">
        <v>1.7973504571375731E-3</v>
      </c>
      <c r="BG92" s="303">
        <v>1.5895483032548076E-3</v>
      </c>
      <c r="CU92" s="200">
        <v>2.150095414990475E-3</v>
      </c>
    </row>
    <row r="93" spans="1:99" x14ac:dyDescent="0.35">
      <c r="A93" s="175" t="str">
        <f>"SL_2030_art_"&amp;S93&amp;"_"&amp;R93</f>
        <v>SL_2030_art_115_31</v>
      </c>
      <c r="B93" s="175" t="str">
        <f t="shared" si="6"/>
        <v>Passenger Truck</v>
      </c>
      <c r="C93" s="200">
        <f t="shared" si="7"/>
        <v>0.4289082842690477</v>
      </c>
      <c r="D93" s="275">
        <f t="shared" si="8"/>
        <v>7.0543403330298809E-4</v>
      </c>
      <c r="E93">
        <v>1.6447199999999999E-3</v>
      </c>
      <c r="F93">
        <v>1</v>
      </c>
      <c r="G93">
        <v>1</v>
      </c>
      <c r="H93">
        <v>2029</v>
      </c>
      <c r="I93">
        <v>1</v>
      </c>
      <c r="J93">
        <v>5</v>
      </c>
      <c r="K93" t="s">
        <v>308</v>
      </c>
      <c r="L93">
        <v>9</v>
      </c>
      <c r="M93">
        <v>49</v>
      </c>
      <c r="N93" t="s">
        <v>309</v>
      </c>
      <c r="O93">
        <v>49035</v>
      </c>
      <c r="P93" t="s">
        <v>234</v>
      </c>
      <c r="Q93">
        <v>490350</v>
      </c>
      <c r="R93">
        <v>31</v>
      </c>
      <c r="S93">
        <v>115</v>
      </c>
      <c r="T93" t="s">
        <v>312</v>
      </c>
      <c r="U93">
        <v>1</v>
      </c>
      <c r="V93" t="s">
        <v>324</v>
      </c>
      <c r="W93">
        <v>31</v>
      </c>
      <c r="X93" t="s">
        <v>250</v>
      </c>
      <c r="Y93" t="s">
        <v>429</v>
      </c>
      <c r="Z93" t="s">
        <v>429</v>
      </c>
      <c r="AA93" t="s">
        <v>429</v>
      </c>
      <c r="AB93" t="s">
        <v>429</v>
      </c>
      <c r="AC93" t="s">
        <v>429</v>
      </c>
      <c r="AD93" t="s">
        <v>429</v>
      </c>
      <c r="AE93" t="s">
        <v>429</v>
      </c>
      <c r="AF93">
        <v>5</v>
      </c>
      <c r="AG93" t="s">
        <v>310</v>
      </c>
      <c r="AH93" t="s">
        <v>429</v>
      </c>
      <c r="AI93" t="s">
        <v>429</v>
      </c>
      <c r="AJ93" t="s">
        <v>429</v>
      </c>
      <c r="AK93" t="s">
        <v>429</v>
      </c>
      <c r="AL93" t="s">
        <v>429</v>
      </c>
      <c r="AM93" t="s">
        <v>429</v>
      </c>
      <c r="AN93">
        <v>1.6447199999999999E-3</v>
      </c>
      <c r="AO93" t="s">
        <v>429</v>
      </c>
      <c r="AP93" t="s">
        <v>429</v>
      </c>
      <c r="AS93" s="306">
        <v>41</v>
      </c>
      <c r="AT93" t="s">
        <v>251</v>
      </c>
      <c r="AU93" s="302">
        <v>8.5972750414559911E-3</v>
      </c>
      <c r="AV93" s="302">
        <v>2.3173876651238347E-2</v>
      </c>
      <c r="AW93" s="302">
        <v>2.4742740807248295E-2</v>
      </c>
      <c r="AX93" s="302">
        <v>2.5960411991014825E-2</v>
      </c>
      <c r="AY93" s="302">
        <v>2.7124735614017834E-2</v>
      </c>
      <c r="AZ93" s="302">
        <v>2.8352451231163752E-2</v>
      </c>
      <c r="BA93" s="302">
        <v>3.0536849915255005E-2</v>
      </c>
      <c r="BB93" s="302">
        <v>3.2343078356335528E-2</v>
      </c>
      <c r="BC93" s="302">
        <v>3.4358180361063695E-2</v>
      </c>
      <c r="BD93" s="302">
        <v>3.5484017585483973E-2</v>
      </c>
      <c r="BE93" s="302">
        <v>3.5607143579930625E-2</v>
      </c>
      <c r="BF93" s="302">
        <v>3.6605075862337591E-2</v>
      </c>
      <c r="BG93" s="302">
        <v>3.7959540046542305E-2</v>
      </c>
    </row>
    <row r="94" spans="1:99" x14ac:dyDescent="0.35">
      <c r="A94" s="175" t="str">
        <f>"SL_2030_art_"&amp;S94&amp;"_"&amp;R94</f>
        <v>SL_2030_art_115_21</v>
      </c>
      <c r="B94" s="175" t="str">
        <f t="shared" si="6"/>
        <v>Passenger Car</v>
      </c>
      <c r="C94" s="200">
        <f t="shared" si="7"/>
        <v>0.43941661470667287</v>
      </c>
      <c r="D94" s="275">
        <f t="shared" si="8"/>
        <v>1.7467249851204954E-6</v>
      </c>
      <c r="E94">
        <v>3.9751000000000003E-6</v>
      </c>
      <c r="F94">
        <v>1</v>
      </c>
      <c r="G94">
        <v>1</v>
      </c>
      <c r="H94">
        <v>2029</v>
      </c>
      <c r="I94">
        <v>1</v>
      </c>
      <c r="J94">
        <v>5</v>
      </c>
      <c r="K94" t="s">
        <v>308</v>
      </c>
      <c r="L94">
        <v>9</v>
      </c>
      <c r="M94">
        <v>49</v>
      </c>
      <c r="N94" t="s">
        <v>309</v>
      </c>
      <c r="O94">
        <v>49035</v>
      </c>
      <c r="P94" t="s">
        <v>234</v>
      </c>
      <c r="Q94">
        <v>490350</v>
      </c>
      <c r="R94">
        <v>21</v>
      </c>
      <c r="S94">
        <v>115</v>
      </c>
      <c r="T94" t="s">
        <v>312</v>
      </c>
      <c r="U94">
        <v>15</v>
      </c>
      <c r="V94" t="s">
        <v>323</v>
      </c>
      <c r="W94">
        <v>21</v>
      </c>
      <c r="X94" t="s">
        <v>249</v>
      </c>
      <c r="Y94" t="s">
        <v>429</v>
      </c>
      <c r="Z94" t="s">
        <v>429</v>
      </c>
      <c r="AA94" t="s">
        <v>429</v>
      </c>
      <c r="AB94" t="s">
        <v>429</v>
      </c>
      <c r="AC94" t="s">
        <v>429</v>
      </c>
      <c r="AD94" t="s">
        <v>429</v>
      </c>
      <c r="AE94" t="s">
        <v>429</v>
      </c>
      <c r="AF94">
        <v>5</v>
      </c>
      <c r="AG94" t="s">
        <v>310</v>
      </c>
      <c r="AH94" t="s">
        <v>429</v>
      </c>
      <c r="AI94" t="s">
        <v>429</v>
      </c>
      <c r="AJ94" t="s">
        <v>429</v>
      </c>
      <c r="AK94" t="s">
        <v>429</v>
      </c>
      <c r="AL94" t="s">
        <v>429</v>
      </c>
      <c r="AM94" t="s">
        <v>429</v>
      </c>
      <c r="AN94">
        <v>3.9751000000000003E-6</v>
      </c>
      <c r="AO94" t="s">
        <v>429</v>
      </c>
      <c r="AP94" t="s">
        <v>429</v>
      </c>
      <c r="AS94" s="306">
        <v>32</v>
      </c>
      <c r="AT94" t="s">
        <v>250</v>
      </c>
      <c r="AU94" s="302">
        <v>6.9575546872781197E-2</v>
      </c>
      <c r="AV94" s="302">
        <v>0.19942995421630111</v>
      </c>
      <c r="AW94" s="302">
        <v>0.21324520232968341</v>
      </c>
      <c r="AX94" s="302">
        <v>0.2236203241029972</v>
      </c>
      <c r="AY94" s="302">
        <v>0.23417621794088581</v>
      </c>
      <c r="AZ94" s="302">
        <v>0.24407841471830063</v>
      </c>
      <c r="BA94" s="302">
        <v>0.26176662616441726</v>
      </c>
      <c r="BB94" s="302">
        <v>0.27482985817169575</v>
      </c>
      <c r="BC94" s="302">
        <v>0.28719093075491003</v>
      </c>
      <c r="BD94" s="302">
        <v>0.29255270893285185</v>
      </c>
      <c r="BE94" s="302">
        <v>0.28809182526599114</v>
      </c>
      <c r="BF94" s="302">
        <v>0.29330710614415262</v>
      </c>
      <c r="BG94" s="302">
        <v>0.30074645964888463</v>
      </c>
    </row>
    <row r="95" spans="1:99" x14ac:dyDescent="0.35">
      <c r="A95" s="175" t="str">
        <f>"SL_2030_art_"&amp;S95&amp;"_"&amp;R95</f>
        <v>SL_2030_art_115_21</v>
      </c>
      <c r="B95" s="175" t="str">
        <f t="shared" si="6"/>
        <v>Passenger Car</v>
      </c>
      <c r="C95" s="200">
        <f t="shared" si="7"/>
        <v>0.43941661470667287</v>
      </c>
      <c r="D95" s="275">
        <f t="shared" si="8"/>
        <v>2.1668731812722803E-4</v>
      </c>
      <c r="E95">
        <v>4.9312499999999997E-4</v>
      </c>
      <c r="F95">
        <v>1</v>
      </c>
      <c r="G95">
        <v>1</v>
      </c>
      <c r="H95">
        <v>2029</v>
      </c>
      <c r="I95">
        <v>1</v>
      </c>
      <c r="J95">
        <v>5</v>
      </c>
      <c r="K95" t="s">
        <v>308</v>
      </c>
      <c r="L95">
        <v>9</v>
      </c>
      <c r="M95">
        <v>49</v>
      </c>
      <c r="N95" t="s">
        <v>309</v>
      </c>
      <c r="O95">
        <v>49035</v>
      </c>
      <c r="P95" t="s">
        <v>234</v>
      </c>
      <c r="Q95">
        <v>490350</v>
      </c>
      <c r="R95">
        <v>21</v>
      </c>
      <c r="S95">
        <v>115</v>
      </c>
      <c r="T95" t="s">
        <v>312</v>
      </c>
      <c r="U95">
        <v>1</v>
      </c>
      <c r="V95" t="s">
        <v>324</v>
      </c>
      <c r="W95">
        <v>21</v>
      </c>
      <c r="X95" t="s">
        <v>249</v>
      </c>
      <c r="Y95" t="s">
        <v>429</v>
      </c>
      <c r="Z95" t="s">
        <v>429</v>
      </c>
      <c r="AA95" t="s">
        <v>429</v>
      </c>
      <c r="AB95" t="s">
        <v>429</v>
      </c>
      <c r="AC95" t="s">
        <v>429</v>
      </c>
      <c r="AD95" t="s">
        <v>429</v>
      </c>
      <c r="AE95" t="s">
        <v>429</v>
      </c>
      <c r="AF95">
        <v>5</v>
      </c>
      <c r="AG95" t="s">
        <v>310</v>
      </c>
      <c r="AH95" t="s">
        <v>429</v>
      </c>
      <c r="AI95" t="s">
        <v>429</v>
      </c>
      <c r="AJ95" t="s">
        <v>429</v>
      </c>
      <c r="AK95" t="s">
        <v>429</v>
      </c>
      <c r="AL95" t="s">
        <v>429</v>
      </c>
      <c r="AM95" t="s">
        <v>429</v>
      </c>
      <c r="AN95">
        <v>4.9312499999999997E-4</v>
      </c>
      <c r="AO95" t="s">
        <v>429</v>
      </c>
      <c r="AP95" t="s">
        <v>429</v>
      </c>
      <c r="AS95" s="306">
        <v>31</v>
      </c>
      <c r="AT95" t="s">
        <v>249</v>
      </c>
      <c r="AU95" s="200">
        <v>0.84862013532554181</v>
      </c>
      <c r="AV95" s="200">
        <v>0.69423578621303328</v>
      </c>
      <c r="AW95" s="200">
        <v>0.68249926855485343</v>
      </c>
      <c r="AX95" s="200">
        <v>0.67096866647719411</v>
      </c>
      <c r="AY95" s="200">
        <v>0.66111482955290934</v>
      </c>
      <c r="AZ95" s="200">
        <v>0.64892751445142116</v>
      </c>
      <c r="BA95" s="200">
        <v>0.63190368788226303</v>
      </c>
      <c r="BB95" s="200">
        <v>0.61869602597299367</v>
      </c>
      <c r="BC95" s="200">
        <v>0.60011001451717694</v>
      </c>
      <c r="BD95" s="200">
        <v>0.59320578709731431</v>
      </c>
      <c r="BE95" s="200">
        <v>0.59472557163384521</v>
      </c>
      <c r="BF95" s="200">
        <v>0.59381988822995391</v>
      </c>
      <c r="BG95" s="200">
        <v>0.58725037386616286</v>
      </c>
    </row>
    <row r="96" spans="1:99" x14ac:dyDescent="0.35">
      <c r="A96" s="175" t="str">
        <f>"SL_2030_art_"&amp;S96&amp;"_"&amp;R96</f>
        <v>SL_2030_art_115_11</v>
      </c>
      <c r="B96" s="175" t="str">
        <f t="shared" si="6"/>
        <v>Motorcycle</v>
      </c>
      <c r="C96" s="200">
        <f t="shared" si="7"/>
        <v>2.2142331538286685E-3</v>
      </c>
      <c r="D96" s="275">
        <f t="shared" si="8"/>
        <v>0</v>
      </c>
      <c r="E96">
        <v>0</v>
      </c>
      <c r="F96">
        <v>1</v>
      </c>
      <c r="G96">
        <v>1</v>
      </c>
      <c r="H96">
        <v>2029</v>
      </c>
      <c r="I96">
        <v>1</v>
      </c>
      <c r="J96">
        <v>5</v>
      </c>
      <c r="K96" t="s">
        <v>308</v>
      </c>
      <c r="L96">
        <v>9</v>
      </c>
      <c r="M96">
        <v>49</v>
      </c>
      <c r="N96" t="s">
        <v>309</v>
      </c>
      <c r="O96">
        <v>49035</v>
      </c>
      <c r="P96" t="s">
        <v>234</v>
      </c>
      <c r="Q96">
        <v>490350</v>
      </c>
      <c r="R96">
        <v>11</v>
      </c>
      <c r="S96">
        <v>115</v>
      </c>
      <c r="T96" t="s">
        <v>312</v>
      </c>
      <c r="U96">
        <v>15</v>
      </c>
      <c r="V96" t="s">
        <v>323</v>
      </c>
      <c r="W96">
        <v>11</v>
      </c>
      <c r="X96" t="s">
        <v>248</v>
      </c>
      <c r="Y96" t="s">
        <v>429</v>
      </c>
      <c r="Z96" t="s">
        <v>429</v>
      </c>
      <c r="AA96" t="s">
        <v>429</v>
      </c>
      <c r="AB96" t="s">
        <v>429</v>
      </c>
      <c r="AC96" t="s">
        <v>429</v>
      </c>
      <c r="AD96" t="s">
        <v>429</v>
      </c>
      <c r="AE96" t="s">
        <v>429</v>
      </c>
      <c r="AF96">
        <v>5</v>
      </c>
      <c r="AG96" t="s">
        <v>310</v>
      </c>
      <c r="AH96" t="s">
        <v>429</v>
      </c>
      <c r="AI96" t="s">
        <v>429</v>
      </c>
      <c r="AJ96" t="s">
        <v>429</v>
      </c>
      <c r="AK96" t="s">
        <v>429</v>
      </c>
      <c r="AL96" t="s">
        <v>429</v>
      </c>
      <c r="AM96" t="s">
        <v>429</v>
      </c>
      <c r="AN96">
        <v>0</v>
      </c>
      <c r="AO96" t="s">
        <v>429</v>
      </c>
      <c r="AP96" t="s">
        <v>429</v>
      </c>
      <c r="AS96" s="306">
        <v>21</v>
      </c>
      <c r="AT96" t="s">
        <v>248</v>
      </c>
      <c r="AU96" s="200">
        <v>1.4990673432670335E-3</v>
      </c>
      <c r="AV96" s="200">
        <v>1.4194077264281021E-3</v>
      </c>
      <c r="AW96" s="200">
        <v>1.0874236737187708E-3</v>
      </c>
      <c r="AX96" s="200">
        <v>8.7846787350490151E-4</v>
      </c>
      <c r="AY96" s="200">
        <v>8.4973190658542441E-4</v>
      </c>
      <c r="AZ96" s="200">
        <v>8.6555709987792731E-4</v>
      </c>
      <c r="BA96" s="200">
        <v>1.4230996439912448E-3</v>
      </c>
      <c r="BB96" s="200">
        <v>1.1843466873927878E-3</v>
      </c>
      <c r="BC96" s="200">
        <v>2.2767488068765772E-3</v>
      </c>
      <c r="BD96" s="200">
        <v>2.8171423748436469E-3</v>
      </c>
      <c r="BE96" s="200">
        <v>2.777434329043797E-3</v>
      </c>
      <c r="BF96" s="200">
        <v>2.7929341439151445E-3</v>
      </c>
      <c r="BG96" s="200">
        <v>2.1892568866567685E-3</v>
      </c>
    </row>
    <row r="97" spans="1:45" x14ac:dyDescent="0.35">
      <c r="A97" s="175" t="str">
        <f>"SL_2030_art_"&amp;S97&amp;"_"&amp;R97</f>
        <v>SL_2030_art_115_11</v>
      </c>
      <c r="B97" s="175" t="str">
        <f t="shared" si="6"/>
        <v>Motorcycle</v>
      </c>
      <c r="C97" s="200">
        <f t="shared" si="7"/>
        <v>2.2142331538286685E-3</v>
      </c>
      <c r="D97" s="275">
        <f t="shared" si="8"/>
        <v>6.0834727361550363E-6</v>
      </c>
      <c r="E97">
        <v>2.7474399999999999E-3</v>
      </c>
      <c r="F97">
        <v>1</v>
      </c>
      <c r="G97">
        <v>1</v>
      </c>
      <c r="H97">
        <v>2029</v>
      </c>
      <c r="I97">
        <v>1</v>
      </c>
      <c r="J97">
        <v>5</v>
      </c>
      <c r="K97" t="s">
        <v>308</v>
      </c>
      <c r="L97">
        <v>9</v>
      </c>
      <c r="M97">
        <v>49</v>
      </c>
      <c r="N97" t="s">
        <v>309</v>
      </c>
      <c r="O97">
        <v>49035</v>
      </c>
      <c r="P97" t="s">
        <v>234</v>
      </c>
      <c r="Q97">
        <v>490350</v>
      </c>
      <c r="R97">
        <v>11</v>
      </c>
      <c r="S97">
        <v>115</v>
      </c>
      <c r="T97" t="s">
        <v>312</v>
      </c>
      <c r="U97">
        <v>1</v>
      </c>
      <c r="V97" t="s">
        <v>324</v>
      </c>
      <c r="W97">
        <v>11</v>
      </c>
      <c r="X97" t="s">
        <v>248</v>
      </c>
      <c r="Y97" t="s">
        <v>429</v>
      </c>
      <c r="Z97" t="s">
        <v>429</v>
      </c>
      <c r="AA97" t="s">
        <v>429</v>
      </c>
      <c r="AB97" t="s">
        <v>429</v>
      </c>
      <c r="AC97" t="s">
        <v>429</v>
      </c>
      <c r="AD97" t="s">
        <v>429</v>
      </c>
      <c r="AE97" t="s">
        <v>429</v>
      </c>
      <c r="AF97">
        <v>5</v>
      </c>
      <c r="AG97" t="s">
        <v>310</v>
      </c>
      <c r="AH97" t="s">
        <v>429</v>
      </c>
      <c r="AI97" t="s">
        <v>429</v>
      </c>
      <c r="AJ97" t="s">
        <v>429</v>
      </c>
      <c r="AK97" t="s">
        <v>429</v>
      </c>
      <c r="AL97" t="s">
        <v>429</v>
      </c>
      <c r="AM97" t="s">
        <v>429</v>
      </c>
      <c r="AN97">
        <v>2.7474399999999999E-3</v>
      </c>
      <c r="AO97" t="s">
        <v>429</v>
      </c>
      <c r="AP97" t="s">
        <v>429</v>
      </c>
      <c r="AS97" s="306">
        <v>11</v>
      </c>
    </row>
    <row r="98" spans="1:45" x14ac:dyDescent="0.35">
      <c r="A98" s="175" t="str">
        <f>"SL_2030_art_"&amp;S98&amp;"_"&amp;R98</f>
        <v>SL_2030_art_112_62</v>
      </c>
      <c r="B98" s="175" t="str">
        <f t="shared" si="6"/>
        <v>Combination Long Haul Truck</v>
      </c>
      <c r="C98" s="200">
        <f t="shared" si="7"/>
        <v>2.7427085919241152E-2</v>
      </c>
      <c r="D98" s="275">
        <f t="shared" si="8"/>
        <v>5.2213766277036961E-4</v>
      </c>
      <c r="E98">
        <v>1.90373E-2</v>
      </c>
      <c r="F98">
        <v>1</v>
      </c>
      <c r="G98">
        <v>1</v>
      </c>
      <c r="H98">
        <v>2029</v>
      </c>
      <c r="I98">
        <v>1</v>
      </c>
      <c r="J98">
        <v>5</v>
      </c>
      <c r="K98" t="s">
        <v>308</v>
      </c>
      <c r="L98">
        <v>9</v>
      </c>
      <c r="M98">
        <v>49</v>
      </c>
      <c r="N98" t="s">
        <v>309</v>
      </c>
      <c r="O98">
        <v>49035</v>
      </c>
      <c r="P98" t="s">
        <v>234</v>
      </c>
      <c r="Q98">
        <v>490350</v>
      </c>
      <c r="R98">
        <v>62</v>
      </c>
      <c r="S98">
        <v>112</v>
      </c>
      <c r="T98" t="s">
        <v>313</v>
      </c>
      <c r="U98">
        <v>15</v>
      </c>
      <c r="V98" t="s">
        <v>323</v>
      </c>
      <c r="W98">
        <v>62</v>
      </c>
      <c r="X98" t="s">
        <v>260</v>
      </c>
      <c r="Y98" t="s">
        <v>429</v>
      </c>
      <c r="Z98" t="s">
        <v>429</v>
      </c>
      <c r="AA98" t="s">
        <v>429</v>
      </c>
      <c r="AB98" t="s">
        <v>429</v>
      </c>
      <c r="AC98" t="s">
        <v>429</v>
      </c>
      <c r="AD98" t="s">
        <v>429</v>
      </c>
      <c r="AE98" t="s">
        <v>429</v>
      </c>
      <c r="AF98">
        <v>5</v>
      </c>
      <c r="AG98" t="s">
        <v>310</v>
      </c>
      <c r="AH98" t="s">
        <v>429</v>
      </c>
      <c r="AI98" t="s">
        <v>429</v>
      </c>
      <c r="AJ98" t="s">
        <v>429</v>
      </c>
      <c r="AK98" t="s">
        <v>429</v>
      </c>
      <c r="AL98" t="s">
        <v>429</v>
      </c>
      <c r="AM98" t="s">
        <v>429</v>
      </c>
      <c r="AN98">
        <v>1.90373E-2</v>
      </c>
      <c r="AO98" t="s">
        <v>429</v>
      </c>
      <c r="AP98" t="s">
        <v>429</v>
      </c>
    </row>
    <row r="99" spans="1:45" x14ac:dyDescent="0.35">
      <c r="A99" s="175" t="str">
        <f>"SL_2030_art_"&amp;S99&amp;"_"&amp;R99</f>
        <v>SL_2030_art_112_62</v>
      </c>
      <c r="B99" s="175" t="str">
        <f t="shared" si="6"/>
        <v>Combination Long Haul Truck</v>
      </c>
      <c r="C99" s="200">
        <f t="shared" si="7"/>
        <v>2.7427085919241152E-2</v>
      </c>
      <c r="D99" s="275">
        <f t="shared" si="8"/>
        <v>8.3443617658980895E-3</v>
      </c>
      <c r="E99">
        <v>0.30423800000000001</v>
      </c>
      <c r="F99">
        <v>1</v>
      </c>
      <c r="G99">
        <v>1</v>
      </c>
      <c r="H99">
        <v>2029</v>
      </c>
      <c r="I99">
        <v>1</v>
      </c>
      <c r="J99">
        <v>5</v>
      </c>
      <c r="K99" t="s">
        <v>308</v>
      </c>
      <c r="L99">
        <v>9</v>
      </c>
      <c r="M99">
        <v>49</v>
      </c>
      <c r="N99" t="s">
        <v>309</v>
      </c>
      <c r="O99">
        <v>49035</v>
      </c>
      <c r="P99" t="s">
        <v>234</v>
      </c>
      <c r="Q99">
        <v>490350</v>
      </c>
      <c r="R99">
        <v>62</v>
      </c>
      <c r="S99">
        <v>112</v>
      </c>
      <c r="T99" t="s">
        <v>313</v>
      </c>
      <c r="U99">
        <v>1</v>
      </c>
      <c r="V99" t="s">
        <v>324</v>
      </c>
      <c r="W99">
        <v>62</v>
      </c>
      <c r="X99" t="s">
        <v>260</v>
      </c>
      <c r="Y99" t="s">
        <v>429</v>
      </c>
      <c r="Z99" t="s">
        <v>429</v>
      </c>
      <c r="AA99" t="s">
        <v>429</v>
      </c>
      <c r="AB99" t="s">
        <v>429</v>
      </c>
      <c r="AC99" t="s">
        <v>429</v>
      </c>
      <c r="AD99" t="s">
        <v>429</v>
      </c>
      <c r="AE99" t="s">
        <v>429</v>
      </c>
      <c r="AF99">
        <v>5</v>
      </c>
      <c r="AG99" t="s">
        <v>310</v>
      </c>
      <c r="AH99" t="s">
        <v>429</v>
      </c>
      <c r="AI99" t="s">
        <v>429</v>
      </c>
      <c r="AJ99" t="s">
        <v>429</v>
      </c>
      <c r="AK99" t="s">
        <v>429</v>
      </c>
      <c r="AL99" t="s">
        <v>429</v>
      </c>
      <c r="AM99" t="s">
        <v>429</v>
      </c>
      <c r="AN99">
        <v>0.30423800000000001</v>
      </c>
      <c r="AO99" t="s">
        <v>429</v>
      </c>
      <c r="AP99" t="s">
        <v>429</v>
      </c>
    </row>
    <row r="100" spans="1:45" x14ac:dyDescent="0.35">
      <c r="A100" s="175" t="str">
        <f>"SL_2030_art_"&amp;S100&amp;"_"&amp;R100</f>
        <v>SL_2030_art_112_61</v>
      </c>
      <c r="B100" s="175" t="str">
        <f t="shared" si="6"/>
        <v>Combination Short Haul Truck</v>
      </c>
      <c r="C100" s="200">
        <f t="shared" si="7"/>
        <v>9.5195217525549519E-3</v>
      </c>
      <c r="D100" s="275">
        <f t="shared" si="8"/>
        <v>1.7518585490791829E-4</v>
      </c>
      <c r="E100">
        <v>1.84028E-2</v>
      </c>
      <c r="F100">
        <v>1</v>
      </c>
      <c r="G100">
        <v>1</v>
      </c>
      <c r="H100">
        <v>2029</v>
      </c>
      <c r="I100">
        <v>1</v>
      </c>
      <c r="J100">
        <v>5</v>
      </c>
      <c r="K100" t="s">
        <v>308</v>
      </c>
      <c r="L100">
        <v>9</v>
      </c>
      <c r="M100">
        <v>49</v>
      </c>
      <c r="N100" t="s">
        <v>309</v>
      </c>
      <c r="O100">
        <v>49035</v>
      </c>
      <c r="P100" t="s">
        <v>234</v>
      </c>
      <c r="Q100">
        <v>490350</v>
      </c>
      <c r="R100">
        <v>61</v>
      </c>
      <c r="S100">
        <v>112</v>
      </c>
      <c r="T100" t="s">
        <v>313</v>
      </c>
      <c r="U100">
        <v>15</v>
      </c>
      <c r="V100" t="s">
        <v>323</v>
      </c>
      <c r="W100">
        <v>61</v>
      </c>
      <c r="X100" t="s">
        <v>259</v>
      </c>
      <c r="Y100" t="s">
        <v>429</v>
      </c>
      <c r="Z100" t="s">
        <v>429</v>
      </c>
      <c r="AA100" t="s">
        <v>429</v>
      </c>
      <c r="AB100" t="s">
        <v>429</v>
      </c>
      <c r="AC100" t="s">
        <v>429</v>
      </c>
      <c r="AD100" t="s">
        <v>429</v>
      </c>
      <c r="AE100" t="s">
        <v>429</v>
      </c>
      <c r="AF100">
        <v>5</v>
      </c>
      <c r="AG100" t="s">
        <v>310</v>
      </c>
      <c r="AH100" t="s">
        <v>429</v>
      </c>
      <c r="AI100" t="s">
        <v>429</v>
      </c>
      <c r="AJ100" t="s">
        <v>429</v>
      </c>
      <c r="AK100" t="s">
        <v>429</v>
      </c>
      <c r="AL100" t="s">
        <v>429</v>
      </c>
      <c r="AM100" t="s">
        <v>429</v>
      </c>
      <c r="AN100">
        <v>1.84028E-2</v>
      </c>
      <c r="AO100" t="s">
        <v>429</v>
      </c>
      <c r="AP100" t="s">
        <v>429</v>
      </c>
    </row>
    <row r="101" spans="1:45" x14ac:dyDescent="0.35">
      <c r="A101" s="175" t="str">
        <f>"SL_2030_art_"&amp;S101&amp;"_"&amp;R101</f>
        <v>SL_2030_art_112_61</v>
      </c>
      <c r="B101" s="175" t="str">
        <f t="shared" si="6"/>
        <v>Combination Short Haul Truck</v>
      </c>
      <c r="C101" s="200">
        <f t="shared" si="7"/>
        <v>9.5195217525549519E-3</v>
      </c>
      <c r="D101" s="275">
        <f t="shared" si="8"/>
        <v>3.5581592430612274E-3</v>
      </c>
      <c r="E101">
        <v>0.37377500000000002</v>
      </c>
      <c r="F101">
        <v>1</v>
      </c>
      <c r="G101">
        <v>1</v>
      </c>
      <c r="H101">
        <v>2029</v>
      </c>
      <c r="I101">
        <v>1</v>
      </c>
      <c r="J101">
        <v>5</v>
      </c>
      <c r="K101" t="s">
        <v>308</v>
      </c>
      <c r="L101">
        <v>9</v>
      </c>
      <c r="M101">
        <v>49</v>
      </c>
      <c r="N101" t="s">
        <v>309</v>
      </c>
      <c r="O101">
        <v>49035</v>
      </c>
      <c r="P101" t="s">
        <v>234</v>
      </c>
      <c r="Q101">
        <v>490350</v>
      </c>
      <c r="R101">
        <v>61</v>
      </c>
      <c r="S101">
        <v>112</v>
      </c>
      <c r="T101" t="s">
        <v>313</v>
      </c>
      <c r="U101">
        <v>1</v>
      </c>
      <c r="V101" t="s">
        <v>324</v>
      </c>
      <c r="W101">
        <v>61</v>
      </c>
      <c r="X101" t="s">
        <v>259</v>
      </c>
      <c r="Y101" t="s">
        <v>429</v>
      </c>
      <c r="Z101" t="s">
        <v>429</v>
      </c>
      <c r="AA101" t="s">
        <v>429</v>
      </c>
      <c r="AB101" t="s">
        <v>429</v>
      </c>
      <c r="AC101" t="s">
        <v>429</v>
      </c>
      <c r="AD101" t="s">
        <v>429</v>
      </c>
      <c r="AE101" t="s">
        <v>429</v>
      </c>
      <c r="AF101">
        <v>5</v>
      </c>
      <c r="AG101" t="s">
        <v>310</v>
      </c>
      <c r="AH101" t="s">
        <v>429</v>
      </c>
      <c r="AI101" t="s">
        <v>429</v>
      </c>
      <c r="AJ101" t="s">
        <v>429</v>
      </c>
      <c r="AK101" t="s">
        <v>429</v>
      </c>
      <c r="AL101" t="s">
        <v>429</v>
      </c>
      <c r="AM101" t="s">
        <v>429</v>
      </c>
      <c r="AN101">
        <v>0.37377500000000002</v>
      </c>
      <c r="AO101" t="s">
        <v>429</v>
      </c>
      <c r="AP101" t="s">
        <v>429</v>
      </c>
    </row>
    <row r="102" spans="1:45" x14ac:dyDescent="0.35">
      <c r="A102" s="175" t="str">
        <f>"SL_2030_art_"&amp;S102&amp;"_"&amp;R102</f>
        <v>SL_2030_art_112_54</v>
      </c>
      <c r="B102" s="175" t="str">
        <f t="shared" si="6"/>
        <v>Motor Home</v>
      </c>
      <c r="C102" s="200">
        <f t="shared" si="7"/>
        <v>1.2837666565879628E-3</v>
      </c>
      <c r="D102" s="275">
        <f t="shared" si="8"/>
        <v>1.7520847329112516E-6</v>
      </c>
      <c r="E102">
        <v>1.3648E-3</v>
      </c>
      <c r="F102">
        <v>1</v>
      </c>
      <c r="G102">
        <v>1</v>
      </c>
      <c r="H102">
        <v>2029</v>
      </c>
      <c r="I102">
        <v>1</v>
      </c>
      <c r="J102">
        <v>5</v>
      </c>
      <c r="K102" t="s">
        <v>308</v>
      </c>
      <c r="L102">
        <v>9</v>
      </c>
      <c r="M102">
        <v>49</v>
      </c>
      <c r="N102" t="s">
        <v>309</v>
      </c>
      <c r="O102">
        <v>49035</v>
      </c>
      <c r="P102" t="s">
        <v>234</v>
      </c>
      <c r="Q102">
        <v>490350</v>
      </c>
      <c r="R102">
        <v>54</v>
      </c>
      <c r="S102">
        <v>112</v>
      </c>
      <c r="T102" t="s">
        <v>313</v>
      </c>
      <c r="U102">
        <v>15</v>
      </c>
      <c r="V102" t="s">
        <v>323</v>
      </c>
      <c r="W102">
        <v>54</v>
      </c>
      <c r="X102" t="s">
        <v>258</v>
      </c>
      <c r="Y102" t="s">
        <v>429</v>
      </c>
      <c r="Z102" t="s">
        <v>429</v>
      </c>
      <c r="AA102" t="s">
        <v>429</v>
      </c>
      <c r="AB102" t="s">
        <v>429</v>
      </c>
      <c r="AC102" t="s">
        <v>429</v>
      </c>
      <c r="AD102" t="s">
        <v>429</v>
      </c>
      <c r="AE102" t="s">
        <v>429</v>
      </c>
      <c r="AF102">
        <v>5</v>
      </c>
      <c r="AG102" t="s">
        <v>310</v>
      </c>
      <c r="AH102" t="s">
        <v>429</v>
      </c>
      <c r="AI102" t="s">
        <v>429</v>
      </c>
      <c r="AJ102" t="s">
        <v>429</v>
      </c>
      <c r="AK102" t="s">
        <v>429</v>
      </c>
      <c r="AL102" t="s">
        <v>429</v>
      </c>
      <c r="AM102" t="s">
        <v>429</v>
      </c>
      <c r="AN102">
        <v>1.3648E-3</v>
      </c>
      <c r="AO102" t="s">
        <v>429</v>
      </c>
      <c r="AP102" t="s">
        <v>429</v>
      </c>
    </row>
    <row r="103" spans="1:45" x14ac:dyDescent="0.35">
      <c r="A103" s="175" t="str">
        <f>"SL_2030_art_"&amp;S103&amp;"_"&amp;R103</f>
        <v>SL_2030_art_112_54</v>
      </c>
      <c r="B103" s="175" t="str">
        <f t="shared" si="6"/>
        <v>Motor Home</v>
      </c>
      <c r="C103" s="200">
        <f t="shared" si="7"/>
        <v>1.2837666565879628E-3</v>
      </c>
      <c r="D103" s="275">
        <f t="shared" si="8"/>
        <v>3.4039201276095496E-4</v>
      </c>
      <c r="E103">
        <v>0.26515100000000003</v>
      </c>
      <c r="F103">
        <v>1</v>
      </c>
      <c r="G103">
        <v>1</v>
      </c>
      <c r="H103">
        <v>2029</v>
      </c>
      <c r="I103">
        <v>1</v>
      </c>
      <c r="J103">
        <v>5</v>
      </c>
      <c r="K103" t="s">
        <v>308</v>
      </c>
      <c r="L103">
        <v>9</v>
      </c>
      <c r="M103">
        <v>49</v>
      </c>
      <c r="N103" t="s">
        <v>309</v>
      </c>
      <c r="O103">
        <v>49035</v>
      </c>
      <c r="P103" t="s">
        <v>234</v>
      </c>
      <c r="Q103">
        <v>490350</v>
      </c>
      <c r="R103">
        <v>54</v>
      </c>
      <c r="S103">
        <v>112</v>
      </c>
      <c r="T103" t="s">
        <v>313</v>
      </c>
      <c r="U103">
        <v>1</v>
      </c>
      <c r="V103" t="s">
        <v>324</v>
      </c>
      <c r="W103">
        <v>54</v>
      </c>
      <c r="X103" t="s">
        <v>258</v>
      </c>
      <c r="Y103" t="s">
        <v>429</v>
      </c>
      <c r="Z103" t="s">
        <v>429</v>
      </c>
      <c r="AA103" t="s">
        <v>429</v>
      </c>
      <c r="AB103" t="s">
        <v>429</v>
      </c>
      <c r="AC103" t="s">
        <v>429</v>
      </c>
      <c r="AD103" t="s">
        <v>429</v>
      </c>
      <c r="AE103" t="s">
        <v>429</v>
      </c>
      <c r="AF103">
        <v>5</v>
      </c>
      <c r="AG103" t="s">
        <v>310</v>
      </c>
      <c r="AH103" t="s">
        <v>429</v>
      </c>
      <c r="AI103" t="s">
        <v>429</v>
      </c>
      <c r="AJ103" t="s">
        <v>429</v>
      </c>
      <c r="AK103" t="s">
        <v>429</v>
      </c>
      <c r="AL103" t="s">
        <v>429</v>
      </c>
      <c r="AM103" t="s">
        <v>429</v>
      </c>
      <c r="AN103">
        <v>0.26515100000000003</v>
      </c>
      <c r="AO103" t="s">
        <v>429</v>
      </c>
      <c r="AP103" t="s">
        <v>429</v>
      </c>
    </row>
    <row r="104" spans="1:45" x14ac:dyDescent="0.35">
      <c r="A104" s="175" t="str">
        <f>"SL_2030_art_"&amp;S104&amp;"_"&amp;R104</f>
        <v>SL_2030_art_112_53</v>
      </c>
      <c r="B104" s="175" t="str">
        <f t="shared" si="6"/>
        <v>Single Long Haul Truck</v>
      </c>
      <c r="C104" s="200">
        <f t="shared" si="7"/>
        <v>2.2119525715996965E-3</v>
      </c>
      <c r="D104" s="275">
        <f t="shared" si="8"/>
        <v>3.1540674108954393E-6</v>
      </c>
      <c r="E104">
        <v>1.42592E-3</v>
      </c>
      <c r="F104">
        <v>1</v>
      </c>
      <c r="G104">
        <v>1</v>
      </c>
      <c r="H104">
        <v>2029</v>
      </c>
      <c r="I104">
        <v>1</v>
      </c>
      <c r="J104">
        <v>5</v>
      </c>
      <c r="K104" t="s">
        <v>308</v>
      </c>
      <c r="L104">
        <v>9</v>
      </c>
      <c r="M104">
        <v>49</v>
      </c>
      <c r="N104" t="s">
        <v>309</v>
      </c>
      <c r="O104">
        <v>49035</v>
      </c>
      <c r="P104" t="s">
        <v>234</v>
      </c>
      <c r="Q104">
        <v>490350</v>
      </c>
      <c r="R104">
        <v>53</v>
      </c>
      <c r="S104">
        <v>112</v>
      </c>
      <c r="T104" t="s">
        <v>313</v>
      </c>
      <c r="U104">
        <v>15</v>
      </c>
      <c r="V104" t="s">
        <v>323</v>
      </c>
      <c r="W104">
        <v>53</v>
      </c>
      <c r="X104" t="s">
        <v>257</v>
      </c>
      <c r="Y104" t="s">
        <v>429</v>
      </c>
      <c r="Z104" t="s">
        <v>429</v>
      </c>
      <c r="AA104" t="s">
        <v>429</v>
      </c>
      <c r="AB104" t="s">
        <v>429</v>
      </c>
      <c r="AC104" t="s">
        <v>429</v>
      </c>
      <c r="AD104" t="s">
        <v>429</v>
      </c>
      <c r="AE104" t="s">
        <v>429</v>
      </c>
      <c r="AF104">
        <v>5</v>
      </c>
      <c r="AG104" t="s">
        <v>310</v>
      </c>
      <c r="AH104" t="s">
        <v>429</v>
      </c>
      <c r="AI104" t="s">
        <v>429</v>
      </c>
      <c r="AJ104" t="s">
        <v>429</v>
      </c>
      <c r="AK104" t="s">
        <v>429</v>
      </c>
      <c r="AL104" t="s">
        <v>429</v>
      </c>
      <c r="AM104" t="s">
        <v>429</v>
      </c>
      <c r="AN104">
        <v>1.42592E-3</v>
      </c>
      <c r="AO104" t="s">
        <v>429</v>
      </c>
      <c r="AP104" t="s">
        <v>429</v>
      </c>
    </row>
    <row r="105" spans="1:45" x14ac:dyDescent="0.35">
      <c r="A105" s="175" t="str">
        <f>"SL_2030_art_"&amp;S105&amp;"_"&amp;R105</f>
        <v>SL_2030_art_112_53</v>
      </c>
      <c r="B105" s="175" t="str">
        <f t="shared" si="6"/>
        <v>Single Long Haul Truck</v>
      </c>
      <c r="C105" s="200">
        <f t="shared" si="7"/>
        <v>2.2119525715996965E-3</v>
      </c>
      <c r="D105" s="275">
        <f t="shared" si="8"/>
        <v>6.4879886853876502E-4</v>
      </c>
      <c r="E105">
        <v>0.29331499999999999</v>
      </c>
      <c r="F105">
        <v>1</v>
      </c>
      <c r="G105">
        <v>1</v>
      </c>
      <c r="H105">
        <v>2029</v>
      </c>
      <c r="I105">
        <v>1</v>
      </c>
      <c r="J105">
        <v>5</v>
      </c>
      <c r="K105" t="s">
        <v>308</v>
      </c>
      <c r="L105">
        <v>9</v>
      </c>
      <c r="M105">
        <v>49</v>
      </c>
      <c r="N105" t="s">
        <v>309</v>
      </c>
      <c r="O105">
        <v>49035</v>
      </c>
      <c r="P105" t="s">
        <v>234</v>
      </c>
      <c r="Q105">
        <v>490350</v>
      </c>
      <c r="R105">
        <v>53</v>
      </c>
      <c r="S105">
        <v>112</v>
      </c>
      <c r="T105" t="s">
        <v>313</v>
      </c>
      <c r="U105">
        <v>1</v>
      </c>
      <c r="V105" t="s">
        <v>324</v>
      </c>
      <c r="W105">
        <v>53</v>
      </c>
      <c r="X105" t="s">
        <v>257</v>
      </c>
      <c r="Y105" t="s">
        <v>429</v>
      </c>
      <c r="Z105" t="s">
        <v>429</v>
      </c>
      <c r="AA105" t="s">
        <v>429</v>
      </c>
      <c r="AB105" t="s">
        <v>429</v>
      </c>
      <c r="AC105" t="s">
        <v>429</v>
      </c>
      <c r="AD105" t="s">
        <v>429</v>
      </c>
      <c r="AE105" t="s">
        <v>429</v>
      </c>
      <c r="AF105">
        <v>5</v>
      </c>
      <c r="AG105" t="s">
        <v>310</v>
      </c>
      <c r="AH105" t="s">
        <v>429</v>
      </c>
      <c r="AI105" t="s">
        <v>429</v>
      </c>
      <c r="AJ105" t="s">
        <v>429</v>
      </c>
      <c r="AK105" t="s">
        <v>429</v>
      </c>
      <c r="AL105" t="s">
        <v>429</v>
      </c>
      <c r="AM105" t="s">
        <v>429</v>
      </c>
      <c r="AN105">
        <v>0.29331499999999999</v>
      </c>
      <c r="AO105" t="s">
        <v>429</v>
      </c>
      <c r="AP105" t="s">
        <v>429</v>
      </c>
    </row>
    <row r="106" spans="1:45" x14ac:dyDescent="0.35">
      <c r="A106" s="175" t="str">
        <f>"SL_2030_art_"&amp;S106&amp;"_"&amp;R106</f>
        <v>SL_2030_art_112_52</v>
      </c>
      <c r="B106" s="175" t="str">
        <f t="shared" si="6"/>
        <v>Single Short Haul Truck</v>
      </c>
      <c r="C106" s="200">
        <f t="shared" si="7"/>
        <v>3.2442364239260696E-2</v>
      </c>
      <c r="D106" s="275">
        <f t="shared" si="8"/>
        <v>4.9297794579768592E-5</v>
      </c>
      <c r="E106">
        <v>1.5195499999999999E-3</v>
      </c>
      <c r="F106">
        <v>1</v>
      </c>
      <c r="G106">
        <v>1</v>
      </c>
      <c r="H106">
        <v>2029</v>
      </c>
      <c r="I106">
        <v>1</v>
      </c>
      <c r="J106">
        <v>5</v>
      </c>
      <c r="K106" t="s">
        <v>308</v>
      </c>
      <c r="L106">
        <v>9</v>
      </c>
      <c r="M106">
        <v>49</v>
      </c>
      <c r="N106" t="s">
        <v>309</v>
      </c>
      <c r="O106">
        <v>49035</v>
      </c>
      <c r="P106" t="s">
        <v>234</v>
      </c>
      <c r="Q106">
        <v>490350</v>
      </c>
      <c r="R106">
        <v>52</v>
      </c>
      <c r="S106">
        <v>112</v>
      </c>
      <c r="T106" t="s">
        <v>313</v>
      </c>
      <c r="U106">
        <v>15</v>
      </c>
      <c r="V106" t="s">
        <v>323</v>
      </c>
      <c r="W106">
        <v>52</v>
      </c>
      <c r="X106" t="s">
        <v>256</v>
      </c>
      <c r="Y106" t="s">
        <v>429</v>
      </c>
      <c r="Z106" t="s">
        <v>429</v>
      </c>
      <c r="AA106" t="s">
        <v>429</v>
      </c>
      <c r="AB106" t="s">
        <v>429</v>
      </c>
      <c r="AC106" t="s">
        <v>429</v>
      </c>
      <c r="AD106" t="s">
        <v>429</v>
      </c>
      <c r="AE106" t="s">
        <v>429</v>
      </c>
      <c r="AF106">
        <v>5</v>
      </c>
      <c r="AG106" t="s">
        <v>310</v>
      </c>
      <c r="AH106" t="s">
        <v>429</v>
      </c>
      <c r="AI106" t="s">
        <v>429</v>
      </c>
      <c r="AJ106" t="s">
        <v>429</v>
      </c>
      <c r="AK106" t="s">
        <v>429</v>
      </c>
      <c r="AL106" t="s">
        <v>429</v>
      </c>
      <c r="AM106" t="s">
        <v>429</v>
      </c>
      <c r="AN106">
        <v>1.5195499999999999E-3</v>
      </c>
      <c r="AO106" t="s">
        <v>429</v>
      </c>
      <c r="AP106" t="s">
        <v>429</v>
      </c>
    </row>
    <row r="107" spans="1:45" x14ac:dyDescent="0.35">
      <c r="A107" s="175" t="str">
        <f>"SL_2030_art_"&amp;S107&amp;"_"&amp;R107</f>
        <v>SL_2030_art_112_52</v>
      </c>
      <c r="B107" s="175" t="str">
        <f t="shared" si="6"/>
        <v>Single Short Haul Truck</v>
      </c>
      <c r="C107" s="200">
        <f t="shared" si="7"/>
        <v>3.2442364239260696E-2</v>
      </c>
      <c r="D107" s="275">
        <f t="shared" si="8"/>
        <v>1.0280401264865407E-2</v>
      </c>
      <c r="E107">
        <v>0.316882</v>
      </c>
      <c r="F107">
        <v>1</v>
      </c>
      <c r="G107">
        <v>1</v>
      </c>
      <c r="H107">
        <v>2029</v>
      </c>
      <c r="I107">
        <v>1</v>
      </c>
      <c r="J107">
        <v>5</v>
      </c>
      <c r="K107" t="s">
        <v>308</v>
      </c>
      <c r="L107">
        <v>9</v>
      </c>
      <c r="M107">
        <v>49</v>
      </c>
      <c r="N107" t="s">
        <v>309</v>
      </c>
      <c r="O107">
        <v>49035</v>
      </c>
      <c r="P107" t="s">
        <v>234</v>
      </c>
      <c r="Q107">
        <v>490350</v>
      </c>
      <c r="R107">
        <v>52</v>
      </c>
      <c r="S107">
        <v>112</v>
      </c>
      <c r="T107" t="s">
        <v>313</v>
      </c>
      <c r="U107">
        <v>1</v>
      </c>
      <c r="V107" t="s">
        <v>324</v>
      </c>
      <c r="W107">
        <v>52</v>
      </c>
      <c r="X107" t="s">
        <v>256</v>
      </c>
      <c r="Y107" t="s">
        <v>429</v>
      </c>
      <c r="Z107" t="s">
        <v>429</v>
      </c>
      <c r="AA107" t="s">
        <v>429</v>
      </c>
      <c r="AB107" t="s">
        <v>429</v>
      </c>
      <c r="AC107" t="s">
        <v>429</v>
      </c>
      <c r="AD107" t="s">
        <v>429</v>
      </c>
      <c r="AE107" t="s">
        <v>429</v>
      </c>
      <c r="AF107">
        <v>5</v>
      </c>
      <c r="AG107" t="s">
        <v>310</v>
      </c>
      <c r="AH107" t="s">
        <v>429</v>
      </c>
      <c r="AI107" t="s">
        <v>429</v>
      </c>
      <c r="AJ107" t="s">
        <v>429</v>
      </c>
      <c r="AK107" t="s">
        <v>429</v>
      </c>
      <c r="AL107" t="s">
        <v>429</v>
      </c>
      <c r="AM107" t="s">
        <v>429</v>
      </c>
      <c r="AN107">
        <v>0.316882</v>
      </c>
      <c r="AO107" t="s">
        <v>429</v>
      </c>
      <c r="AP107" t="s">
        <v>429</v>
      </c>
    </row>
    <row r="108" spans="1:45" x14ac:dyDescent="0.35">
      <c r="A108" s="175" t="str">
        <f>"SL_2030_art_"&amp;S108&amp;"_"&amp;R108</f>
        <v>SL_2030_art_112_51</v>
      </c>
      <c r="B108" s="175" t="str">
        <f t="shared" si="6"/>
        <v>Refuse Truck</v>
      </c>
      <c r="C108" s="200">
        <f t="shared" si="7"/>
        <v>3.8330425395972039E-4</v>
      </c>
      <c r="D108" s="275">
        <f t="shared" si="8"/>
        <v>8.2293506803882168E-7</v>
      </c>
      <c r="E108">
        <v>2.1469499999999999E-3</v>
      </c>
      <c r="F108">
        <v>1</v>
      </c>
      <c r="G108">
        <v>1</v>
      </c>
      <c r="H108">
        <v>2029</v>
      </c>
      <c r="I108">
        <v>1</v>
      </c>
      <c r="J108">
        <v>5</v>
      </c>
      <c r="K108" t="s">
        <v>308</v>
      </c>
      <c r="L108">
        <v>9</v>
      </c>
      <c r="M108">
        <v>49</v>
      </c>
      <c r="N108" t="s">
        <v>309</v>
      </c>
      <c r="O108">
        <v>49035</v>
      </c>
      <c r="P108" t="s">
        <v>234</v>
      </c>
      <c r="Q108">
        <v>490350</v>
      </c>
      <c r="R108">
        <v>51</v>
      </c>
      <c r="S108">
        <v>112</v>
      </c>
      <c r="T108" t="s">
        <v>313</v>
      </c>
      <c r="U108">
        <v>15</v>
      </c>
      <c r="V108" t="s">
        <v>323</v>
      </c>
      <c r="W108">
        <v>51</v>
      </c>
      <c r="X108" t="s">
        <v>255</v>
      </c>
      <c r="Y108" t="s">
        <v>429</v>
      </c>
      <c r="Z108" t="s">
        <v>429</v>
      </c>
      <c r="AA108" t="s">
        <v>429</v>
      </c>
      <c r="AB108" t="s">
        <v>429</v>
      </c>
      <c r="AC108" t="s">
        <v>429</v>
      </c>
      <c r="AD108" t="s">
        <v>429</v>
      </c>
      <c r="AE108" t="s">
        <v>429</v>
      </c>
      <c r="AF108">
        <v>5</v>
      </c>
      <c r="AG108" t="s">
        <v>310</v>
      </c>
      <c r="AH108" t="s">
        <v>429</v>
      </c>
      <c r="AI108" t="s">
        <v>429</v>
      </c>
      <c r="AJ108" t="s">
        <v>429</v>
      </c>
      <c r="AK108" t="s">
        <v>429</v>
      </c>
      <c r="AL108" t="s">
        <v>429</v>
      </c>
      <c r="AM108" t="s">
        <v>429</v>
      </c>
      <c r="AN108">
        <v>2.1469499999999999E-3</v>
      </c>
      <c r="AO108" t="s">
        <v>429</v>
      </c>
      <c r="AP108" t="s">
        <v>429</v>
      </c>
    </row>
    <row r="109" spans="1:45" x14ac:dyDescent="0.35">
      <c r="A109" s="175" t="str">
        <f>"SL_2030_art_"&amp;S109&amp;"_"&amp;R109</f>
        <v>SL_2030_art_112_51</v>
      </c>
      <c r="B109" s="175" t="str">
        <f t="shared" si="6"/>
        <v>Refuse Truck</v>
      </c>
      <c r="C109" s="200">
        <f t="shared" si="7"/>
        <v>3.8330425395972039E-4</v>
      </c>
      <c r="D109" s="275">
        <f t="shared" si="8"/>
        <v>1.5851662413780425E-4</v>
      </c>
      <c r="E109">
        <v>0.413553</v>
      </c>
      <c r="F109">
        <v>1</v>
      </c>
      <c r="G109">
        <v>1</v>
      </c>
      <c r="H109">
        <v>2029</v>
      </c>
      <c r="I109">
        <v>1</v>
      </c>
      <c r="J109">
        <v>5</v>
      </c>
      <c r="K109" t="s">
        <v>308</v>
      </c>
      <c r="L109">
        <v>9</v>
      </c>
      <c r="M109">
        <v>49</v>
      </c>
      <c r="N109" t="s">
        <v>309</v>
      </c>
      <c r="O109">
        <v>49035</v>
      </c>
      <c r="P109" t="s">
        <v>234</v>
      </c>
      <c r="Q109">
        <v>490350</v>
      </c>
      <c r="R109">
        <v>51</v>
      </c>
      <c r="S109">
        <v>112</v>
      </c>
      <c r="T109" t="s">
        <v>313</v>
      </c>
      <c r="U109">
        <v>1</v>
      </c>
      <c r="V109" t="s">
        <v>324</v>
      </c>
      <c r="W109">
        <v>51</v>
      </c>
      <c r="X109" t="s">
        <v>255</v>
      </c>
      <c r="Y109" t="s">
        <v>429</v>
      </c>
      <c r="Z109" t="s">
        <v>429</v>
      </c>
      <c r="AA109" t="s">
        <v>429</v>
      </c>
      <c r="AB109" t="s">
        <v>429</v>
      </c>
      <c r="AC109" t="s">
        <v>429</v>
      </c>
      <c r="AD109" t="s">
        <v>429</v>
      </c>
      <c r="AE109" t="s">
        <v>429</v>
      </c>
      <c r="AF109">
        <v>5</v>
      </c>
      <c r="AG109" t="s">
        <v>310</v>
      </c>
      <c r="AH109" t="s">
        <v>429</v>
      </c>
      <c r="AI109" t="s">
        <v>429</v>
      </c>
      <c r="AJ109" t="s">
        <v>429</v>
      </c>
      <c r="AK109" t="s">
        <v>429</v>
      </c>
      <c r="AL109" t="s">
        <v>429</v>
      </c>
      <c r="AM109" t="s">
        <v>429</v>
      </c>
      <c r="AN109">
        <v>0.413553</v>
      </c>
      <c r="AO109" t="s">
        <v>429</v>
      </c>
      <c r="AP109" t="s">
        <v>429</v>
      </c>
    </row>
    <row r="110" spans="1:45" x14ac:dyDescent="0.35">
      <c r="A110" s="175" t="str">
        <f>"SL_2030_art_"&amp;S110&amp;"_"&amp;R110</f>
        <v>SL_2030_art_112_43</v>
      </c>
      <c r="B110" s="175" t="str">
        <f t="shared" si="6"/>
        <v>School Bus</v>
      </c>
      <c r="C110" s="200">
        <f t="shared" si="7"/>
        <v>1.2194193935541923E-3</v>
      </c>
      <c r="D110" s="275">
        <f t="shared" si="8"/>
        <v>2.9041814218826002E-6</v>
      </c>
      <c r="E110">
        <v>2.3816100000000002E-3</v>
      </c>
      <c r="F110">
        <v>1</v>
      </c>
      <c r="G110">
        <v>1</v>
      </c>
      <c r="H110">
        <v>2029</v>
      </c>
      <c r="I110">
        <v>1</v>
      </c>
      <c r="J110">
        <v>5</v>
      </c>
      <c r="K110" t="s">
        <v>308</v>
      </c>
      <c r="L110">
        <v>9</v>
      </c>
      <c r="M110">
        <v>49</v>
      </c>
      <c r="N110" t="s">
        <v>309</v>
      </c>
      <c r="O110">
        <v>49035</v>
      </c>
      <c r="P110" t="s">
        <v>234</v>
      </c>
      <c r="Q110">
        <v>490350</v>
      </c>
      <c r="R110">
        <v>43</v>
      </c>
      <c r="S110">
        <v>112</v>
      </c>
      <c r="T110" t="s">
        <v>313</v>
      </c>
      <c r="U110">
        <v>15</v>
      </c>
      <c r="V110" t="s">
        <v>323</v>
      </c>
      <c r="W110">
        <v>43</v>
      </c>
      <c r="X110" t="s">
        <v>254</v>
      </c>
      <c r="Y110" t="s">
        <v>429</v>
      </c>
      <c r="Z110" t="s">
        <v>429</v>
      </c>
      <c r="AA110" t="s">
        <v>429</v>
      </c>
      <c r="AB110" t="s">
        <v>429</v>
      </c>
      <c r="AC110" t="s">
        <v>429</v>
      </c>
      <c r="AD110" t="s">
        <v>429</v>
      </c>
      <c r="AE110" t="s">
        <v>429</v>
      </c>
      <c r="AF110">
        <v>5</v>
      </c>
      <c r="AG110" t="s">
        <v>310</v>
      </c>
      <c r="AH110" t="s">
        <v>429</v>
      </c>
      <c r="AI110" t="s">
        <v>429</v>
      </c>
      <c r="AJ110" t="s">
        <v>429</v>
      </c>
      <c r="AK110" t="s">
        <v>429</v>
      </c>
      <c r="AL110" t="s">
        <v>429</v>
      </c>
      <c r="AM110" t="s">
        <v>429</v>
      </c>
      <c r="AN110">
        <v>2.3816100000000002E-3</v>
      </c>
      <c r="AO110" t="s">
        <v>429</v>
      </c>
      <c r="AP110" t="s">
        <v>429</v>
      </c>
    </row>
    <row r="111" spans="1:45" x14ac:dyDescent="0.35">
      <c r="A111" s="175" t="str">
        <f>"SL_2030_art_"&amp;S111&amp;"_"&amp;R111</f>
        <v>SL_2030_art_112_43</v>
      </c>
      <c r="B111" s="175" t="str">
        <f t="shared" si="6"/>
        <v>School Bus</v>
      </c>
      <c r="C111" s="200">
        <f t="shared" si="7"/>
        <v>1.2194193935541923E-3</v>
      </c>
      <c r="D111" s="275">
        <f t="shared" si="8"/>
        <v>2.8071034439617503E-4</v>
      </c>
      <c r="E111">
        <v>0.23019999999999999</v>
      </c>
      <c r="F111">
        <v>1</v>
      </c>
      <c r="G111">
        <v>1</v>
      </c>
      <c r="H111">
        <v>2029</v>
      </c>
      <c r="I111">
        <v>1</v>
      </c>
      <c r="J111">
        <v>5</v>
      </c>
      <c r="K111" t="s">
        <v>308</v>
      </c>
      <c r="L111">
        <v>9</v>
      </c>
      <c r="M111">
        <v>49</v>
      </c>
      <c r="N111" t="s">
        <v>309</v>
      </c>
      <c r="O111">
        <v>49035</v>
      </c>
      <c r="P111" t="s">
        <v>234</v>
      </c>
      <c r="Q111">
        <v>490350</v>
      </c>
      <c r="R111">
        <v>43</v>
      </c>
      <c r="S111">
        <v>112</v>
      </c>
      <c r="T111" t="s">
        <v>313</v>
      </c>
      <c r="U111">
        <v>1</v>
      </c>
      <c r="V111" t="s">
        <v>324</v>
      </c>
      <c r="W111">
        <v>43</v>
      </c>
      <c r="X111" t="s">
        <v>254</v>
      </c>
      <c r="Y111" t="s">
        <v>429</v>
      </c>
      <c r="Z111" t="s">
        <v>429</v>
      </c>
      <c r="AA111" t="s">
        <v>429</v>
      </c>
      <c r="AB111" t="s">
        <v>429</v>
      </c>
      <c r="AC111" t="s">
        <v>429</v>
      </c>
      <c r="AD111" t="s">
        <v>429</v>
      </c>
      <c r="AE111" t="s">
        <v>429</v>
      </c>
      <c r="AF111">
        <v>5</v>
      </c>
      <c r="AG111" t="s">
        <v>310</v>
      </c>
      <c r="AH111" t="s">
        <v>429</v>
      </c>
      <c r="AI111" t="s">
        <v>429</v>
      </c>
      <c r="AJ111" t="s">
        <v>429</v>
      </c>
      <c r="AK111" t="s">
        <v>429</v>
      </c>
      <c r="AL111" t="s">
        <v>429</v>
      </c>
      <c r="AM111" t="s">
        <v>429</v>
      </c>
      <c r="AN111">
        <v>0.23019999999999999</v>
      </c>
      <c r="AO111" t="s">
        <v>429</v>
      </c>
      <c r="AP111" t="s">
        <v>429</v>
      </c>
    </row>
    <row r="112" spans="1:45" x14ac:dyDescent="0.35">
      <c r="A112" s="175" t="str">
        <f>"SL_2030_art_"&amp;S112&amp;"_"&amp;R112</f>
        <v>SL_2030_art_112_42</v>
      </c>
      <c r="B112" s="175" t="str">
        <f t="shared" si="6"/>
        <v>Transit Bus</v>
      </c>
      <c r="C112" s="200">
        <f t="shared" si="7"/>
        <v>8.5238775907189597E-4</v>
      </c>
      <c r="D112" s="275">
        <f t="shared" si="8"/>
        <v>5.3697530703148602E-7</v>
      </c>
      <c r="E112">
        <v>6.2996600000000003E-4</v>
      </c>
      <c r="F112">
        <v>1</v>
      </c>
      <c r="G112">
        <v>1</v>
      </c>
      <c r="H112">
        <v>2029</v>
      </c>
      <c r="I112">
        <v>1</v>
      </c>
      <c r="J112">
        <v>5</v>
      </c>
      <c r="K112" t="s">
        <v>308</v>
      </c>
      <c r="L112">
        <v>9</v>
      </c>
      <c r="M112">
        <v>49</v>
      </c>
      <c r="N112" t="s">
        <v>309</v>
      </c>
      <c r="O112">
        <v>49035</v>
      </c>
      <c r="P112" t="s">
        <v>234</v>
      </c>
      <c r="Q112">
        <v>490350</v>
      </c>
      <c r="R112">
        <v>42</v>
      </c>
      <c r="S112">
        <v>112</v>
      </c>
      <c r="T112" t="s">
        <v>313</v>
      </c>
      <c r="U112">
        <v>15</v>
      </c>
      <c r="V112" t="s">
        <v>323</v>
      </c>
      <c r="W112">
        <v>42</v>
      </c>
      <c r="X112" t="s">
        <v>253</v>
      </c>
      <c r="Y112" t="s">
        <v>429</v>
      </c>
      <c r="Z112" t="s">
        <v>429</v>
      </c>
      <c r="AA112" t="s">
        <v>429</v>
      </c>
      <c r="AB112" t="s">
        <v>429</v>
      </c>
      <c r="AC112" t="s">
        <v>429</v>
      </c>
      <c r="AD112" t="s">
        <v>429</v>
      </c>
      <c r="AE112" t="s">
        <v>429</v>
      </c>
      <c r="AF112">
        <v>5</v>
      </c>
      <c r="AG112" t="s">
        <v>310</v>
      </c>
      <c r="AH112" t="s">
        <v>429</v>
      </c>
      <c r="AI112" t="s">
        <v>429</v>
      </c>
      <c r="AJ112" t="s">
        <v>429</v>
      </c>
      <c r="AK112" t="s">
        <v>429</v>
      </c>
      <c r="AL112" t="s">
        <v>429</v>
      </c>
      <c r="AM112" t="s">
        <v>429</v>
      </c>
      <c r="AN112">
        <v>6.2996600000000003E-4</v>
      </c>
      <c r="AO112" t="s">
        <v>429</v>
      </c>
      <c r="AP112" t="s">
        <v>429</v>
      </c>
    </row>
    <row r="113" spans="1:42" x14ac:dyDescent="0.35">
      <c r="A113" s="175" t="str">
        <f>"SL_2030_art_"&amp;S113&amp;"_"&amp;R113</f>
        <v>SL_2030_art_112_42</v>
      </c>
      <c r="B113" s="175" t="str">
        <f t="shared" si="6"/>
        <v>Transit Bus</v>
      </c>
      <c r="C113" s="200">
        <f t="shared" si="7"/>
        <v>8.5238775907189597E-4</v>
      </c>
      <c r="D113" s="275">
        <f t="shared" si="8"/>
        <v>5.6326294552126331E-5</v>
      </c>
      <c r="E113">
        <v>6.6080600000000003E-2</v>
      </c>
      <c r="F113">
        <v>1</v>
      </c>
      <c r="G113">
        <v>1</v>
      </c>
      <c r="H113">
        <v>2029</v>
      </c>
      <c r="I113">
        <v>1</v>
      </c>
      <c r="J113">
        <v>5</v>
      </c>
      <c r="K113" t="s">
        <v>308</v>
      </c>
      <c r="L113">
        <v>9</v>
      </c>
      <c r="M113">
        <v>49</v>
      </c>
      <c r="N113" t="s">
        <v>309</v>
      </c>
      <c r="O113">
        <v>49035</v>
      </c>
      <c r="P113" t="s">
        <v>234</v>
      </c>
      <c r="Q113">
        <v>490350</v>
      </c>
      <c r="R113">
        <v>42</v>
      </c>
      <c r="S113">
        <v>112</v>
      </c>
      <c r="T113" t="s">
        <v>313</v>
      </c>
      <c r="U113">
        <v>1</v>
      </c>
      <c r="V113" t="s">
        <v>324</v>
      </c>
      <c r="W113">
        <v>42</v>
      </c>
      <c r="X113" t="s">
        <v>253</v>
      </c>
      <c r="Y113" t="s">
        <v>429</v>
      </c>
      <c r="Z113" t="s">
        <v>429</v>
      </c>
      <c r="AA113" t="s">
        <v>429</v>
      </c>
      <c r="AB113" t="s">
        <v>429</v>
      </c>
      <c r="AC113" t="s">
        <v>429</v>
      </c>
      <c r="AD113" t="s">
        <v>429</v>
      </c>
      <c r="AE113" t="s">
        <v>429</v>
      </c>
      <c r="AF113">
        <v>5</v>
      </c>
      <c r="AG113" t="s">
        <v>310</v>
      </c>
      <c r="AH113" t="s">
        <v>429</v>
      </c>
      <c r="AI113" t="s">
        <v>429</v>
      </c>
      <c r="AJ113" t="s">
        <v>429</v>
      </c>
      <c r="AK113" t="s">
        <v>429</v>
      </c>
      <c r="AL113" t="s">
        <v>429</v>
      </c>
      <c r="AM113" t="s">
        <v>429</v>
      </c>
      <c r="AN113">
        <v>6.6080600000000003E-2</v>
      </c>
      <c r="AO113" t="s">
        <v>429</v>
      </c>
      <c r="AP113" t="s">
        <v>429</v>
      </c>
    </row>
    <row r="114" spans="1:42" x14ac:dyDescent="0.35">
      <c r="A114" s="175" t="str">
        <f>"SL_2030_art_"&amp;S114&amp;"_"&amp;R114</f>
        <v>SL_2030_art_112_41</v>
      </c>
      <c r="B114" s="175" t="str">
        <f t="shared" si="6"/>
        <v>Intercity Bus</v>
      </c>
      <c r="C114" s="200">
        <f t="shared" si="7"/>
        <v>2.7298775368493609E-3</v>
      </c>
      <c r="D114" s="275">
        <f t="shared" si="8"/>
        <v>3.3922550223904896E-6</v>
      </c>
      <c r="E114">
        <v>1.2426399999999999E-3</v>
      </c>
      <c r="F114">
        <v>1</v>
      </c>
      <c r="G114">
        <v>1</v>
      </c>
      <c r="H114">
        <v>2029</v>
      </c>
      <c r="I114">
        <v>1</v>
      </c>
      <c r="J114">
        <v>5</v>
      </c>
      <c r="K114" t="s">
        <v>308</v>
      </c>
      <c r="L114">
        <v>9</v>
      </c>
      <c r="M114">
        <v>49</v>
      </c>
      <c r="N114" t="s">
        <v>309</v>
      </c>
      <c r="O114">
        <v>49035</v>
      </c>
      <c r="P114" t="s">
        <v>234</v>
      </c>
      <c r="Q114">
        <v>490350</v>
      </c>
      <c r="R114">
        <v>41</v>
      </c>
      <c r="S114">
        <v>112</v>
      </c>
      <c r="T114" t="s">
        <v>313</v>
      </c>
      <c r="U114">
        <v>15</v>
      </c>
      <c r="V114" t="s">
        <v>323</v>
      </c>
      <c r="W114">
        <v>41</v>
      </c>
      <c r="X114" t="s">
        <v>430</v>
      </c>
      <c r="Y114" t="s">
        <v>429</v>
      </c>
      <c r="Z114" t="s">
        <v>429</v>
      </c>
      <c r="AA114" t="s">
        <v>429</v>
      </c>
      <c r="AB114" t="s">
        <v>429</v>
      </c>
      <c r="AC114" t="s">
        <v>429</v>
      </c>
      <c r="AD114" t="s">
        <v>429</v>
      </c>
      <c r="AE114" t="s">
        <v>429</v>
      </c>
      <c r="AF114">
        <v>5</v>
      </c>
      <c r="AG114" t="s">
        <v>310</v>
      </c>
      <c r="AH114" t="s">
        <v>429</v>
      </c>
      <c r="AI114" t="s">
        <v>429</v>
      </c>
      <c r="AJ114" t="s">
        <v>429</v>
      </c>
      <c r="AK114" t="s">
        <v>429</v>
      </c>
      <c r="AL114" t="s">
        <v>429</v>
      </c>
      <c r="AM114" t="s">
        <v>429</v>
      </c>
      <c r="AN114">
        <v>1.2426399999999999E-3</v>
      </c>
      <c r="AO114" t="s">
        <v>429</v>
      </c>
      <c r="AP114" t="s">
        <v>429</v>
      </c>
    </row>
    <row r="115" spans="1:42" x14ac:dyDescent="0.35">
      <c r="A115" s="175" t="str">
        <f>"SL_2030_art_"&amp;S115&amp;"_"&amp;R115</f>
        <v>SL_2030_art_112_41</v>
      </c>
      <c r="B115" s="175" t="str">
        <f t="shared" si="6"/>
        <v>Intercity Bus</v>
      </c>
      <c r="C115" s="200">
        <f t="shared" si="7"/>
        <v>2.7298775368493609E-3</v>
      </c>
      <c r="D115" s="275">
        <f t="shared" si="8"/>
        <v>5.9777493363158884E-4</v>
      </c>
      <c r="E115">
        <v>0.218975</v>
      </c>
      <c r="F115">
        <v>1</v>
      </c>
      <c r="G115">
        <v>1</v>
      </c>
      <c r="H115">
        <v>2029</v>
      </c>
      <c r="I115">
        <v>1</v>
      </c>
      <c r="J115">
        <v>5</v>
      </c>
      <c r="K115" t="s">
        <v>308</v>
      </c>
      <c r="L115">
        <v>9</v>
      </c>
      <c r="M115">
        <v>49</v>
      </c>
      <c r="N115" t="s">
        <v>309</v>
      </c>
      <c r="O115">
        <v>49035</v>
      </c>
      <c r="P115" t="s">
        <v>234</v>
      </c>
      <c r="Q115">
        <v>490350</v>
      </c>
      <c r="R115">
        <v>41</v>
      </c>
      <c r="S115">
        <v>112</v>
      </c>
      <c r="T115" t="s">
        <v>313</v>
      </c>
      <c r="U115">
        <v>1</v>
      </c>
      <c r="V115" t="s">
        <v>324</v>
      </c>
      <c r="W115">
        <v>41</v>
      </c>
      <c r="X115" t="s">
        <v>430</v>
      </c>
      <c r="Y115" t="s">
        <v>429</v>
      </c>
      <c r="Z115" t="s">
        <v>429</v>
      </c>
      <c r="AA115" t="s">
        <v>429</v>
      </c>
      <c r="AB115" t="s">
        <v>429</v>
      </c>
      <c r="AC115" t="s">
        <v>429</v>
      </c>
      <c r="AD115" t="s">
        <v>429</v>
      </c>
      <c r="AE115" t="s">
        <v>429</v>
      </c>
      <c r="AF115">
        <v>5</v>
      </c>
      <c r="AG115" t="s">
        <v>310</v>
      </c>
      <c r="AH115" t="s">
        <v>429</v>
      </c>
      <c r="AI115" t="s">
        <v>429</v>
      </c>
      <c r="AJ115" t="s">
        <v>429</v>
      </c>
      <c r="AK115" t="s">
        <v>429</v>
      </c>
      <c r="AL115" t="s">
        <v>429</v>
      </c>
      <c r="AM115" t="s">
        <v>429</v>
      </c>
      <c r="AN115">
        <v>0.218975</v>
      </c>
      <c r="AO115" t="s">
        <v>429</v>
      </c>
      <c r="AP115" t="s">
        <v>429</v>
      </c>
    </row>
    <row r="116" spans="1:42" x14ac:dyDescent="0.35">
      <c r="A116" s="175" t="str">
        <f>"SL_2030_art_"&amp;S116&amp;"_"&amp;R116</f>
        <v>SL_2030_art_112_32</v>
      </c>
      <c r="B116" s="175" t="str">
        <f t="shared" si="6"/>
        <v>Light Commercial Truck</v>
      </c>
      <c r="C116" s="200">
        <f t="shared" si="7"/>
        <v>5.1391187787771235E-2</v>
      </c>
      <c r="D116" s="275">
        <f t="shared" si="8"/>
        <v>1.0720098990153504E-4</v>
      </c>
      <c r="E116">
        <v>2.0859799999999999E-3</v>
      </c>
      <c r="F116">
        <v>1</v>
      </c>
      <c r="G116">
        <v>1</v>
      </c>
      <c r="H116">
        <v>2029</v>
      </c>
      <c r="I116">
        <v>1</v>
      </c>
      <c r="J116">
        <v>5</v>
      </c>
      <c r="K116" t="s">
        <v>308</v>
      </c>
      <c r="L116">
        <v>9</v>
      </c>
      <c r="M116">
        <v>49</v>
      </c>
      <c r="N116" t="s">
        <v>309</v>
      </c>
      <c r="O116">
        <v>49035</v>
      </c>
      <c r="P116" t="s">
        <v>234</v>
      </c>
      <c r="Q116">
        <v>490350</v>
      </c>
      <c r="R116">
        <v>32</v>
      </c>
      <c r="S116">
        <v>112</v>
      </c>
      <c r="T116" t="s">
        <v>313</v>
      </c>
      <c r="U116">
        <v>15</v>
      </c>
      <c r="V116" t="s">
        <v>323</v>
      </c>
      <c r="W116">
        <v>32</v>
      </c>
      <c r="X116" t="s">
        <v>251</v>
      </c>
      <c r="Y116" t="s">
        <v>429</v>
      </c>
      <c r="Z116" t="s">
        <v>429</v>
      </c>
      <c r="AA116" t="s">
        <v>429</v>
      </c>
      <c r="AB116" t="s">
        <v>429</v>
      </c>
      <c r="AC116" t="s">
        <v>429</v>
      </c>
      <c r="AD116" t="s">
        <v>429</v>
      </c>
      <c r="AE116" t="s">
        <v>429</v>
      </c>
      <c r="AF116">
        <v>5</v>
      </c>
      <c r="AG116" t="s">
        <v>310</v>
      </c>
      <c r="AH116" t="s">
        <v>429</v>
      </c>
      <c r="AI116" t="s">
        <v>429</v>
      </c>
      <c r="AJ116" t="s">
        <v>429</v>
      </c>
      <c r="AK116" t="s">
        <v>429</v>
      </c>
      <c r="AL116" t="s">
        <v>429</v>
      </c>
      <c r="AM116" t="s">
        <v>429</v>
      </c>
      <c r="AN116">
        <v>2.0859799999999999E-3</v>
      </c>
      <c r="AO116" t="s">
        <v>429</v>
      </c>
      <c r="AP116" t="s">
        <v>429</v>
      </c>
    </row>
    <row r="117" spans="1:42" x14ac:dyDescent="0.35">
      <c r="A117" s="175" t="str">
        <f>"SL_2030_art_"&amp;S117&amp;"_"&amp;R117</f>
        <v>SL_2030_art_112_32</v>
      </c>
      <c r="B117" s="175" t="str">
        <f t="shared" si="6"/>
        <v>Light Commercial Truck</v>
      </c>
      <c r="C117" s="200">
        <f t="shared" si="7"/>
        <v>5.1391187787771235E-2</v>
      </c>
      <c r="D117" s="275">
        <f t="shared" si="8"/>
        <v>1.2101494117888795E-3</v>
      </c>
      <c r="E117">
        <v>2.3547800000000001E-2</v>
      </c>
      <c r="F117">
        <v>1</v>
      </c>
      <c r="G117">
        <v>1</v>
      </c>
      <c r="H117">
        <v>2029</v>
      </c>
      <c r="I117">
        <v>1</v>
      </c>
      <c r="J117">
        <v>5</v>
      </c>
      <c r="K117" t="s">
        <v>308</v>
      </c>
      <c r="L117">
        <v>9</v>
      </c>
      <c r="M117">
        <v>49</v>
      </c>
      <c r="N117" t="s">
        <v>309</v>
      </c>
      <c r="O117">
        <v>49035</v>
      </c>
      <c r="P117" t="s">
        <v>234</v>
      </c>
      <c r="Q117">
        <v>490350</v>
      </c>
      <c r="R117">
        <v>32</v>
      </c>
      <c r="S117">
        <v>112</v>
      </c>
      <c r="T117" t="s">
        <v>313</v>
      </c>
      <c r="U117">
        <v>1</v>
      </c>
      <c r="V117" t="s">
        <v>324</v>
      </c>
      <c r="W117">
        <v>32</v>
      </c>
      <c r="X117" t="s">
        <v>251</v>
      </c>
      <c r="Y117" t="s">
        <v>429</v>
      </c>
      <c r="Z117" t="s">
        <v>429</v>
      </c>
      <c r="AA117" t="s">
        <v>429</v>
      </c>
      <c r="AB117" t="s">
        <v>429</v>
      </c>
      <c r="AC117" t="s">
        <v>429</v>
      </c>
      <c r="AD117" t="s">
        <v>429</v>
      </c>
      <c r="AE117" t="s">
        <v>429</v>
      </c>
      <c r="AF117">
        <v>5</v>
      </c>
      <c r="AG117" t="s">
        <v>310</v>
      </c>
      <c r="AH117" t="s">
        <v>429</v>
      </c>
      <c r="AI117" t="s">
        <v>429</v>
      </c>
      <c r="AJ117" t="s">
        <v>429</v>
      </c>
      <c r="AK117" t="s">
        <v>429</v>
      </c>
      <c r="AL117" t="s">
        <v>429</v>
      </c>
      <c r="AM117" t="s">
        <v>429</v>
      </c>
      <c r="AN117">
        <v>2.3547800000000001E-2</v>
      </c>
      <c r="AO117" t="s">
        <v>429</v>
      </c>
      <c r="AP117" t="s">
        <v>429</v>
      </c>
    </row>
    <row r="118" spans="1:42" x14ac:dyDescent="0.35">
      <c r="A118" s="175" t="str">
        <f>"SL_2030_art_"&amp;S118&amp;"_"&amp;R118</f>
        <v>SL_2030_art_112_31</v>
      </c>
      <c r="B118" s="175" t="str">
        <f t="shared" si="6"/>
        <v>Passenger Truck</v>
      </c>
      <c r="C118" s="200">
        <f t="shared" si="7"/>
        <v>0.4289082842690477</v>
      </c>
      <c r="D118" s="275">
        <f t="shared" si="8"/>
        <v>9.0225575587121146E-4</v>
      </c>
      <c r="E118">
        <v>2.1036100000000001E-3</v>
      </c>
      <c r="F118">
        <v>1</v>
      </c>
      <c r="G118">
        <v>1</v>
      </c>
      <c r="H118">
        <v>2029</v>
      </c>
      <c r="I118">
        <v>1</v>
      </c>
      <c r="J118">
        <v>5</v>
      </c>
      <c r="K118" t="s">
        <v>308</v>
      </c>
      <c r="L118">
        <v>9</v>
      </c>
      <c r="M118">
        <v>49</v>
      </c>
      <c r="N118" t="s">
        <v>309</v>
      </c>
      <c r="O118">
        <v>49035</v>
      </c>
      <c r="P118" t="s">
        <v>234</v>
      </c>
      <c r="Q118">
        <v>490350</v>
      </c>
      <c r="R118">
        <v>31</v>
      </c>
      <c r="S118">
        <v>112</v>
      </c>
      <c r="T118" t="s">
        <v>313</v>
      </c>
      <c r="U118">
        <v>15</v>
      </c>
      <c r="V118" t="s">
        <v>323</v>
      </c>
      <c r="W118">
        <v>31</v>
      </c>
      <c r="X118" t="s">
        <v>250</v>
      </c>
      <c r="Y118" t="s">
        <v>429</v>
      </c>
      <c r="Z118" t="s">
        <v>429</v>
      </c>
      <c r="AA118" t="s">
        <v>429</v>
      </c>
      <c r="AB118" t="s">
        <v>429</v>
      </c>
      <c r="AC118" t="s">
        <v>429</v>
      </c>
      <c r="AD118" t="s">
        <v>429</v>
      </c>
      <c r="AE118" t="s">
        <v>429</v>
      </c>
      <c r="AF118">
        <v>5</v>
      </c>
      <c r="AG118" t="s">
        <v>310</v>
      </c>
      <c r="AH118" t="s">
        <v>429</v>
      </c>
      <c r="AI118" t="s">
        <v>429</v>
      </c>
      <c r="AJ118" t="s">
        <v>429</v>
      </c>
      <c r="AK118" t="s">
        <v>429</v>
      </c>
      <c r="AL118" t="s">
        <v>429</v>
      </c>
      <c r="AM118" t="s">
        <v>429</v>
      </c>
      <c r="AN118">
        <v>2.1036100000000001E-3</v>
      </c>
      <c r="AO118" t="s">
        <v>429</v>
      </c>
      <c r="AP118" t="s">
        <v>429</v>
      </c>
    </row>
    <row r="119" spans="1:42" x14ac:dyDescent="0.35">
      <c r="A119" s="175" t="str">
        <f>"SL_2030_art_"&amp;S119&amp;"_"&amp;R119</f>
        <v>SL_2030_art_112_31</v>
      </c>
      <c r="B119" s="175" t="str">
        <f t="shared" si="6"/>
        <v>Passenger Truck</v>
      </c>
      <c r="C119" s="200">
        <f t="shared" si="7"/>
        <v>0.4289082842690477</v>
      </c>
      <c r="D119" s="275">
        <f t="shared" si="8"/>
        <v>1.0171431288955184E-2</v>
      </c>
      <c r="E119">
        <v>2.3714699999999998E-2</v>
      </c>
      <c r="F119">
        <v>1</v>
      </c>
      <c r="G119">
        <v>1</v>
      </c>
      <c r="H119">
        <v>2029</v>
      </c>
      <c r="I119">
        <v>1</v>
      </c>
      <c r="J119">
        <v>5</v>
      </c>
      <c r="K119" t="s">
        <v>308</v>
      </c>
      <c r="L119">
        <v>9</v>
      </c>
      <c r="M119">
        <v>49</v>
      </c>
      <c r="N119" t="s">
        <v>309</v>
      </c>
      <c r="O119">
        <v>49035</v>
      </c>
      <c r="P119" t="s">
        <v>234</v>
      </c>
      <c r="Q119">
        <v>490350</v>
      </c>
      <c r="R119">
        <v>31</v>
      </c>
      <c r="S119">
        <v>112</v>
      </c>
      <c r="T119" t="s">
        <v>313</v>
      </c>
      <c r="U119">
        <v>1</v>
      </c>
      <c r="V119" t="s">
        <v>324</v>
      </c>
      <c r="W119">
        <v>31</v>
      </c>
      <c r="X119" t="s">
        <v>250</v>
      </c>
      <c r="Y119" t="s">
        <v>429</v>
      </c>
      <c r="Z119" t="s">
        <v>429</v>
      </c>
      <c r="AA119" t="s">
        <v>429</v>
      </c>
      <c r="AB119" t="s">
        <v>429</v>
      </c>
      <c r="AC119" t="s">
        <v>429</v>
      </c>
      <c r="AD119" t="s">
        <v>429</v>
      </c>
      <c r="AE119" t="s">
        <v>429</v>
      </c>
      <c r="AF119">
        <v>5</v>
      </c>
      <c r="AG119" t="s">
        <v>310</v>
      </c>
      <c r="AH119" t="s">
        <v>429</v>
      </c>
      <c r="AI119" t="s">
        <v>429</v>
      </c>
      <c r="AJ119" t="s">
        <v>429</v>
      </c>
      <c r="AK119" t="s">
        <v>429</v>
      </c>
      <c r="AL119" t="s">
        <v>429</v>
      </c>
      <c r="AM119" t="s">
        <v>429</v>
      </c>
      <c r="AN119">
        <v>2.3714699999999998E-2</v>
      </c>
      <c r="AO119" t="s">
        <v>429</v>
      </c>
      <c r="AP119" t="s">
        <v>429</v>
      </c>
    </row>
    <row r="120" spans="1:42" x14ac:dyDescent="0.35">
      <c r="A120" s="175" t="str">
        <f>"SL_2030_art_"&amp;S120&amp;"_"&amp;R120</f>
        <v>SL_2030_art_112_21</v>
      </c>
      <c r="B120" s="175" t="str">
        <f t="shared" si="6"/>
        <v>Passenger Car</v>
      </c>
      <c r="C120" s="200">
        <f t="shared" si="7"/>
        <v>0.43941661470667287</v>
      </c>
      <c r="D120" s="275">
        <f t="shared" si="8"/>
        <v>2.6622890493571717E-5</v>
      </c>
      <c r="E120">
        <v>6.0586900000000001E-5</v>
      </c>
      <c r="F120">
        <v>1</v>
      </c>
      <c r="G120">
        <v>1</v>
      </c>
      <c r="H120">
        <v>2029</v>
      </c>
      <c r="I120">
        <v>1</v>
      </c>
      <c r="J120">
        <v>5</v>
      </c>
      <c r="K120" t="s">
        <v>308</v>
      </c>
      <c r="L120">
        <v>9</v>
      </c>
      <c r="M120">
        <v>49</v>
      </c>
      <c r="N120" t="s">
        <v>309</v>
      </c>
      <c r="O120">
        <v>49035</v>
      </c>
      <c r="P120" t="s">
        <v>234</v>
      </c>
      <c r="Q120">
        <v>490350</v>
      </c>
      <c r="R120">
        <v>21</v>
      </c>
      <c r="S120">
        <v>112</v>
      </c>
      <c r="T120" t="s">
        <v>313</v>
      </c>
      <c r="U120">
        <v>15</v>
      </c>
      <c r="V120" t="s">
        <v>323</v>
      </c>
      <c r="W120">
        <v>21</v>
      </c>
      <c r="X120" t="s">
        <v>249</v>
      </c>
      <c r="Y120" t="s">
        <v>429</v>
      </c>
      <c r="Z120" t="s">
        <v>429</v>
      </c>
      <c r="AA120" t="s">
        <v>429</v>
      </c>
      <c r="AB120" t="s">
        <v>429</v>
      </c>
      <c r="AC120" t="s">
        <v>429</v>
      </c>
      <c r="AD120" t="s">
        <v>429</v>
      </c>
      <c r="AE120" t="s">
        <v>429</v>
      </c>
      <c r="AF120">
        <v>5</v>
      </c>
      <c r="AG120" t="s">
        <v>310</v>
      </c>
      <c r="AH120" t="s">
        <v>429</v>
      </c>
      <c r="AI120" t="s">
        <v>429</v>
      </c>
      <c r="AJ120" t="s">
        <v>429</v>
      </c>
      <c r="AK120" t="s">
        <v>429</v>
      </c>
      <c r="AL120" t="s">
        <v>429</v>
      </c>
      <c r="AM120" t="s">
        <v>429</v>
      </c>
      <c r="AN120">
        <v>6.0586900000000001E-5</v>
      </c>
      <c r="AO120" t="s">
        <v>429</v>
      </c>
      <c r="AP120" t="s">
        <v>429</v>
      </c>
    </row>
    <row r="121" spans="1:42" x14ac:dyDescent="0.35">
      <c r="A121" s="175" t="str">
        <f>"SL_2030_art_"&amp;S121&amp;"_"&amp;R121</f>
        <v>SL_2030_art_112_21</v>
      </c>
      <c r="B121" s="175" t="str">
        <f t="shared" si="6"/>
        <v>Passenger Car</v>
      </c>
      <c r="C121" s="200">
        <f t="shared" si="7"/>
        <v>0.43941661470667287</v>
      </c>
      <c r="D121" s="275">
        <f t="shared" si="8"/>
        <v>3.3101253585853668E-3</v>
      </c>
      <c r="E121">
        <v>7.5329999999999998E-3</v>
      </c>
      <c r="F121">
        <v>1</v>
      </c>
      <c r="G121">
        <v>1</v>
      </c>
      <c r="H121">
        <v>2029</v>
      </c>
      <c r="I121">
        <v>1</v>
      </c>
      <c r="J121">
        <v>5</v>
      </c>
      <c r="K121" t="s">
        <v>308</v>
      </c>
      <c r="L121">
        <v>9</v>
      </c>
      <c r="M121">
        <v>49</v>
      </c>
      <c r="N121" t="s">
        <v>309</v>
      </c>
      <c r="O121">
        <v>49035</v>
      </c>
      <c r="P121" t="s">
        <v>234</v>
      </c>
      <c r="Q121">
        <v>490350</v>
      </c>
      <c r="R121">
        <v>21</v>
      </c>
      <c r="S121">
        <v>112</v>
      </c>
      <c r="T121" t="s">
        <v>313</v>
      </c>
      <c r="U121">
        <v>1</v>
      </c>
      <c r="V121" t="s">
        <v>324</v>
      </c>
      <c r="W121">
        <v>21</v>
      </c>
      <c r="X121" t="s">
        <v>249</v>
      </c>
      <c r="Y121" t="s">
        <v>429</v>
      </c>
      <c r="Z121" t="s">
        <v>429</v>
      </c>
      <c r="AA121" t="s">
        <v>429</v>
      </c>
      <c r="AB121" t="s">
        <v>429</v>
      </c>
      <c r="AC121" t="s">
        <v>429</v>
      </c>
      <c r="AD121" t="s">
        <v>429</v>
      </c>
      <c r="AE121" t="s">
        <v>429</v>
      </c>
      <c r="AF121">
        <v>5</v>
      </c>
      <c r="AG121" t="s">
        <v>310</v>
      </c>
      <c r="AH121" t="s">
        <v>429</v>
      </c>
      <c r="AI121" t="s">
        <v>429</v>
      </c>
      <c r="AJ121" t="s">
        <v>429</v>
      </c>
      <c r="AK121" t="s">
        <v>429</v>
      </c>
      <c r="AL121" t="s">
        <v>429</v>
      </c>
      <c r="AM121" t="s">
        <v>429</v>
      </c>
      <c r="AN121">
        <v>7.5329999999999998E-3</v>
      </c>
      <c r="AO121" t="s">
        <v>429</v>
      </c>
      <c r="AP121" t="s">
        <v>429</v>
      </c>
    </row>
    <row r="122" spans="1:42" x14ac:dyDescent="0.35">
      <c r="A122" s="175" t="str">
        <f>"SL_2030_art_"&amp;S122&amp;"_"&amp;R122</f>
        <v>SL_2030_art_112_11</v>
      </c>
      <c r="B122" s="175" t="str">
        <f t="shared" si="6"/>
        <v>Motorcycle</v>
      </c>
      <c r="C122" s="200">
        <f t="shared" si="7"/>
        <v>2.2142331538286685E-3</v>
      </c>
      <c r="D122" s="275">
        <f t="shared" si="8"/>
        <v>0</v>
      </c>
      <c r="E122">
        <v>0</v>
      </c>
      <c r="F122">
        <v>1</v>
      </c>
      <c r="G122">
        <v>1</v>
      </c>
      <c r="H122">
        <v>2029</v>
      </c>
      <c r="I122">
        <v>1</v>
      </c>
      <c r="J122">
        <v>5</v>
      </c>
      <c r="K122" t="s">
        <v>308</v>
      </c>
      <c r="L122">
        <v>9</v>
      </c>
      <c r="M122">
        <v>49</v>
      </c>
      <c r="N122" t="s">
        <v>309</v>
      </c>
      <c r="O122">
        <v>49035</v>
      </c>
      <c r="P122" t="s">
        <v>234</v>
      </c>
      <c r="Q122">
        <v>490350</v>
      </c>
      <c r="R122">
        <v>11</v>
      </c>
      <c r="S122">
        <v>112</v>
      </c>
      <c r="T122" t="s">
        <v>313</v>
      </c>
      <c r="U122">
        <v>15</v>
      </c>
      <c r="V122" t="s">
        <v>323</v>
      </c>
      <c r="W122">
        <v>11</v>
      </c>
      <c r="X122" t="s">
        <v>248</v>
      </c>
      <c r="Y122" t="s">
        <v>429</v>
      </c>
      <c r="Z122" t="s">
        <v>429</v>
      </c>
      <c r="AA122" t="s">
        <v>429</v>
      </c>
      <c r="AB122" t="s">
        <v>429</v>
      </c>
      <c r="AC122" t="s">
        <v>429</v>
      </c>
      <c r="AD122" t="s">
        <v>429</v>
      </c>
      <c r="AE122" t="s">
        <v>429</v>
      </c>
      <c r="AF122">
        <v>5</v>
      </c>
      <c r="AG122" t="s">
        <v>310</v>
      </c>
      <c r="AH122" t="s">
        <v>429</v>
      </c>
      <c r="AI122" t="s">
        <v>429</v>
      </c>
      <c r="AJ122" t="s">
        <v>429</v>
      </c>
      <c r="AK122" t="s">
        <v>429</v>
      </c>
      <c r="AL122" t="s">
        <v>429</v>
      </c>
      <c r="AM122" t="s">
        <v>429</v>
      </c>
      <c r="AN122">
        <v>0</v>
      </c>
      <c r="AO122" t="s">
        <v>429</v>
      </c>
      <c r="AP122" t="s">
        <v>429</v>
      </c>
    </row>
    <row r="123" spans="1:42" x14ac:dyDescent="0.35">
      <c r="A123" s="175" t="str">
        <f>"SL_2030_art_"&amp;S123&amp;"_"&amp;R123</f>
        <v>SL_2030_art_112_11</v>
      </c>
      <c r="B123" s="175" t="str">
        <f t="shared" si="6"/>
        <v>Motorcycle</v>
      </c>
      <c r="C123" s="200">
        <f t="shared" si="7"/>
        <v>2.2142331538286685E-3</v>
      </c>
      <c r="D123" s="275">
        <f t="shared" si="8"/>
        <v>3.4249979846737226E-5</v>
      </c>
      <c r="E123">
        <v>1.54681E-2</v>
      </c>
      <c r="F123">
        <v>1</v>
      </c>
      <c r="G123">
        <v>1</v>
      </c>
      <c r="H123">
        <v>2029</v>
      </c>
      <c r="I123">
        <v>1</v>
      </c>
      <c r="J123">
        <v>5</v>
      </c>
      <c r="K123" t="s">
        <v>308</v>
      </c>
      <c r="L123">
        <v>9</v>
      </c>
      <c r="M123">
        <v>49</v>
      </c>
      <c r="N123" t="s">
        <v>309</v>
      </c>
      <c r="O123">
        <v>49035</v>
      </c>
      <c r="P123" t="s">
        <v>234</v>
      </c>
      <c r="Q123">
        <v>490350</v>
      </c>
      <c r="R123">
        <v>11</v>
      </c>
      <c r="S123">
        <v>112</v>
      </c>
      <c r="T123" t="s">
        <v>313</v>
      </c>
      <c r="U123">
        <v>1</v>
      </c>
      <c r="V123" t="s">
        <v>324</v>
      </c>
      <c r="W123">
        <v>11</v>
      </c>
      <c r="X123" t="s">
        <v>248</v>
      </c>
      <c r="Y123" t="s">
        <v>429</v>
      </c>
      <c r="Z123" t="s">
        <v>429</v>
      </c>
      <c r="AA123" t="s">
        <v>429</v>
      </c>
      <c r="AB123" t="s">
        <v>429</v>
      </c>
      <c r="AC123" t="s">
        <v>429</v>
      </c>
      <c r="AD123" t="s">
        <v>429</v>
      </c>
      <c r="AE123" t="s">
        <v>429</v>
      </c>
      <c r="AF123">
        <v>5</v>
      </c>
      <c r="AG123" t="s">
        <v>310</v>
      </c>
      <c r="AH123" t="s">
        <v>429</v>
      </c>
      <c r="AI123" t="s">
        <v>429</v>
      </c>
      <c r="AJ123" t="s">
        <v>429</v>
      </c>
      <c r="AK123" t="s">
        <v>429</v>
      </c>
      <c r="AL123" t="s">
        <v>429</v>
      </c>
      <c r="AM123" t="s">
        <v>429</v>
      </c>
      <c r="AN123">
        <v>1.54681E-2</v>
      </c>
      <c r="AO123" t="s">
        <v>429</v>
      </c>
      <c r="AP123" t="s">
        <v>429</v>
      </c>
    </row>
    <row r="124" spans="1:42" x14ac:dyDescent="0.35">
      <c r="A124" s="175" t="str">
        <f>"SL_2030_art_"&amp;S124&amp;"_"&amp;R124</f>
        <v>SL_2030_art_110_62</v>
      </c>
      <c r="B124" s="175" t="str">
        <f t="shared" si="6"/>
        <v>Combination Long Haul Truck</v>
      </c>
      <c r="C124" s="200">
        <f t="shared" si="7"/>
        <v>2.7427085919241152E-2</v>
      </c>
      <c r="D124" s="275">
        <f t="shared" si="8"/>
        <v>7.2984298443678278E-3</v>
      </c>
      <c r="E124">
        <v>0.26610299999999998</v>
      </c>
      <c r="F124">
        <v>1</v>
      </c>
      <c r="G124">
        <v>1</v>
      </c>
      <c r="H124">
        <v>2029</v>
      </c>
      <c r="I124">
        <v>1</v>
      </c>
      <c r="J124">
        <v>5</v>
      </c>
      <c r="K124" t="s">
        <v>308</v>
      </c>
      <c r="L124">
        <v>9</v>
      </c>
      <c r="M124">
        <v>49</v>
      </c>
      <c r="N124" t="s">
        <v>309</v>
      </c>
      <c r="O124">
        <v>49035</v>
      </c>
      <c r="P124" t="s">
        <v>234</v>
      </c>
      <c r="Q124">
        <v>490350</v>
      </c>
      <c r="R124">
        <v>62</v>
      </c>
      <c r="S124">
        <v>110</v>
      </c>
      <c r="T124" t="s">
        <v>176</v>
      </c>
      <c r="U124">
        <v>15</v>
      </c>
      <c r="V124" t="s">
        <v>323</v>
      </c>
      <c r="W124">
        <v>62</v>
      </c>
      <c r="X124" t="s">
        <v>260</v>
      </c>
      <c r="Y124" t="s">
        <v>429</v>
      </c>
      <c r="Z124" t="s">
        <v>429</v>
      </c>
      <c r="AA124" t="s">
        <v>429</v>
      </c>
      <c r="AB124" t="s">
        <v>429</v>
      </c>
      <c r="AC124" t="s">
        <v>429</v>
      </c>
      <c r="AD124" t="s">
        <v>429</v>
      </c>
      <c r="AE124" t="s">
        <v>429</v>
      </c>
      <c r="AF124">
        <v>5</v>
      </c>
      <c r="AG124" t="s">
        <v>310</v>
      </c>
      <c r="AH124" t="s">
        <v>429</v>
      </c>
      <c r="AI124" t="s">
        <v>429</v>
      </c>
      <c r="AJ124" t="s">
        <v>429</v>
      </c>
      <c r="AK124" t="s">
        <v>429</v>
      </c>
      <c r="AL124" t="s">
        <v>429</v>
      </c>
      <c r="AM124" t="s">
        <v>429</v>
      </c>
      <c r="AN124">
        <v>0.26610299999999998</v>
      </c>
      <c r="AO124" t="s">
        <v>429</v>
      </c>
      <c r="AP124" t="s">
        <v>429</v>
      </c>
    </row>
    <row r="125" spans="1:42" x14ac:dyDescent="0.35">
      <c r="A125" s="175" t="str">
        <f>"SL_2030_art_"&amp;S125&amp;"_"&amp;R125</f>
        <v>SL_2030_art_110_62</v>
      </c>
      <c r="B125" s="175" t="str">
        <f t="shared" si="6"/>
        <v>Combination Long Haul Truck</v>
      </c>
      <c r="C125" s="200">
        <f t="shared" si="7"/>
        <v>2.7427085919241152E-2</v>
      </c>
      <c r="D125" s="275">
        <f t="shared" si="8"/>
        <v>1.7921543616780149E-2</v>
      </c>
      <c r="E125">
        <v>0.65342500000000003</v>
      </c>
      <c r="F125">
        <v>1</v>
      </c>
      <c r="G125">
        <v>1</v>
      </c>
      <c r="H125">
        <v>2029</v>
      </c>
      <c r="I125">
        <v>1</v>
      </c>
      <c r="J125">
        <v>5</v>
      </c>
      <c r="K125" t="s">
        <v>308</v>
      </c>
      <c r="L125">
        <v>9</v>
      </c>
      <c r="M125">
        <v>49</v>
      </c>
      <c r="N125" t="s">
        <v>309</v>
      </c>
      <c r="O125">
        <v>49035</v>
      </c>
      <c r="P125" t="s">
        <v>234</v>
      </c>
      <c r="Q125">
        <v>490350</v>
      </c>
      <c r="R125">
        <v>62</v>
      </c>
      <c r="S125">
        <v>110</v>
      </c>
      <c r="T125" t="s">
        <v>176</v>
      </c>
      <c r="U125">
        <v>1</v>
      </c>
      <c r="V125" t="s">
        <v>324</v>
      </c>
      <c r="W125">
        <v>62</v>
      </c>
      <c r="X125" t="s">
        <v>260</v>
      </c>
      <c r="Y125" t="s">
        <v>429</v>
      </c>
      <c r="Z125" t="s">
        <v>429</v>
      </c>
      <c r="AA125" t="s">
        <v>429</v>
      </c>
      <c r="AB125" t="s">
        <v>429</v>
      </c>
      <c r="AC125" t="s">
        <v>429</v>
      </c>
      <c r="AD125" t="s">
        <v>429</v>
      </c>
      <c r="AE125" t="s">
        <v>429</v>
      </c>
      <c r="AF125">
        <v>5</v>
      </c>
      <c r="AG125" t="s">
        <v>310</v>
      </c>
      <c r="AH125" t="s">
        <v>429</v>
      </c>
      <c r="AI125" t="s">
        <v>429</v>
      </c>
      <c r="AJ125" t="s">
        <v>429</v>
      </c>
      <c r="AK125" t="s">
        <v>429</v>
      </c>
      <c r="AL125" t="s">
        <v>429</v>
      </c>
      <c r="AM125" t="s">
        <v>429</v>
      </c>
      <c r="AN125">
        <v>0.65342500000000003</v>
      </c>
      <c r="AO125" t="s">
        <v>429</v>
      </c>
      <c r="AP125" t="s">
        <v>429</v>
      </c>
    </row>
    <row r="126" spans="1:42" x14ac:dyDescent="0.35">
      <c r="A126" s="175" t="str">
        <f>"SL_2030_art_"&amp;S126&amp;"_"&amp;R126</f>
        <v>SL_2030_art_110_61</v>
      </c>
      <c r="B126" s="175" t="str">
        <f t="shared" si="6"/>
        <v>Combination Short Haul Truck</v>
      </c>
      <c r="C126" s="200">
        <f t="shared" si="7"/>
        <v>9.5195217525549519E-3</v>
      </c>
      <c r="D126" s="275">
        <f t="shared" si="8"/>
        <v>3.2598840679884233E-3</v>
      </c>
      <c r="E126">
        <v>0.34244200000000002</v>
      </c>
      <c r="F126">
        <v>1</v>
      </c>
      <c r="G126">
        <v>1</v>
      </c>
      <c r="H126">
        <v>2029</v>
      </c>
      <c r="I126">
        <v>1</v>
      </c>
      <c r="J126">
        <v>5</v>
      </c>
      <c r="K126" t="s">
        <v>308</v>
      </c>
      <c r="L126">
        <v>9</v>
      </c>
      <c r="M126">
        <v>49</v>
      </c>
      <c r="N126" t="s">
        <v>309</v>
      </c>
      <c r="O126">
        <v>49035</v>
      </c>
      <c r="P126" t="s">
        <v>234</v>
      </c>
      <c r="Q126">
        <v>490350</v>
      </c>
      <c r="R126">
        <v>61</v>
      </c>
      <c r="S126">
        <v>110</v>
      </c>
      <c r="T126" t="s">
        <v>176</v>
      </c>
      <c r="U126">
        <v>15</v>
      </c>
      <c r="V126" t="s">
        <v>323</v>
      </c>
      <c r="W126">
        <v>61</v>
      </c>
      <c r="X126" t="s">
        <v>259</v>
      </c>
      <c r="Y126" t="s">
        <v>429</v>
      </c>
      <c r="Z126" t="s">
        <v>429</v>
      </c>
      <c r="AA126" t="s">
        <v>429</v>
      </c>
      <c r="AB126" t="s">
        <v>429</v>
      </c>
      <c r="AC126" t="s">
        <v>429</v>
      </c>
      <c r="AD126" t="s">
        <v>429</v>
      </c>
      <c r="AE126" t="s">
        <v>429</v>
      </c>
      <c r="AF126">
        <v>5</v>
      </c>
      <c r="AG126" t="s">
        <v>310</v>
      </c>
      <c r="AH126" t="s">
        <v>429</v>
      </c>
      <c r="AI126" t="s">
        <v>429</v>
      </c>
      <c r="AJ126" t="s">
        <v>429</v>
      </c>
      <c r="AK126" t="s">
        <v>429</v>
      </c>
      <c r="AL126" t="s">
        <v>429</v>
      </c>
      <c r="AM126" t="s">
        <v>429</v>
      </c>
      <c r="AN126">
        <v>0.34244200000000002</v>
      </c>
      <c r="AO126" t="s">
        <v>429</v>
      </c>
      <c r="AP126" t="s">
        <v>429</v>
      </c>
    </row>
    <row r="127" spans="1:42" x14ac:dyDescent="0.35">
      <c r="A127" s="175" t="str">
        <f>"SL_2030_art_"&amp;S127&amp;"_"&amp;R127</f>
        <v>SL_2030_art_110_61</v>
      </c>
      <c r="B127" s="175" t="str">
        <f t="shared" si="6"/>
        <v>Combination Short Haul Truck</v>
      </c>
      <c r="C127" s="200">
        <f t="shared" si="7"/>
        <v>9.5195217525549519E-3</v>
      </c>
      <c r="D127" s="275">
        <f t="shared" si="8"/>
        <v>7.7078710873479724E-3</v>
      </c>
      <c r="E127">
        <v>0.80969100000000005</v>
      </c>
      <c r="F127">
        <v>1</v>
      </c>
      <c r="G127">
        <v>1</v>
      </c>
      <c r="H127">
        <v>2029</v>
      </c>
      <c r="I127">
        <v>1</v>
      </c>
      <c r="J127">
        <v>5</v>
      </c>
      <c r="K127" t="s">
        <v>308</v>
      </c>
      <c r="L127">
        <v>9</v>
      </c>
      <c r="M127">
        <v>49</v>
      </c>
      <c r="N127" t="s">
        <v>309</v>
      </c>
      <c r="O127">
        <v>49035</v>
      </c>
      <c r="P127" t="s">
        <v>234</v>
      </c>
      <c r="Q127">
        <v>490350</v>
      </c>
      <c r="R127">
        <v>61</v>
      </c>
      <c r="S127">
        <v>110</v>
      </c>
      <c r="T127" t="s">
        <v>176</v>
      </c>
      <c r="U127">
        <v>1</v>
      </c>
      <c r="V127" t="s">
        <v>324</v>
      </c>
      <c r="W127">
        <v>61</v>
      </c>
      <c r="X127" t="s">
        <v>259</v>
      </c>
      <c r="Y127" t="s">
        <v>429</v>
      </c>
      <c r="Z127" t="s">
        <v>429</v>
      </c>
      <c r="AA127" t="s">
        <v>429</v>
      </c>
      <c r="AB127" t="s">
        <v>429</v>
      </c>
      <c r="AC127" t="s">
        <v>429</v>
      </c>
      <c r="AD127" t="s">
        <v>429</v>
      </c>
      <c r="AE127" t="s">
        <v>429</v>
      </c>
      <c r="AF127">
        <v>5</v>
      </c>
      <c r="AG127" t="s">
        <v>310</v>
      </c>
      <c r="AH127" t="s">
        <v>429</v>
      </c>
      <c r="AI127" t="s">
        <v>429</v>
      </c>
      <c r="AJ127" t="s">
        <v>429</v>
      </c>
      <c r="AK127" t="s">
        <v>429</v>
      </c>
      <c r="AL127" t="s">
        <v>429</v>
      </c>
      <c r="AM127" t="s">
        <v>429</v>
      </c>
      <c r="AN127">
        <v>0.80969100000000005</v>
      </c>
      <c r="AO127" t="s">
        <v>429</v>
      </c>
      <c r="AP127" t="s">
        <v>429</v>
      </c>
    </row>
    <row r="128" spans="1:42" x14ac:dyDescent="0.35">
      <c r="A128" s="175" t="str">
        <f>"SL_2030_art_"&amp;S128&amp;"_"&amp;R128</f>
        <v>SL_2030_art_110_54</v>
      </c>
      <c r="B128" s="175" t="str">
        <f t="shared" si="6"/>
        <v>Motor Home</v>
      </c>
      <c r="C128" s="200">
        <f t="shared" si="7"/>
        <v>1.2837666565879628E-3</v>
      </c>
      <c r="D128" s="275">
        <f t="shared" si="8"/>
        <v>3.5322839556017796E-4</v>
      </c>
      <c r="E128">
        <v>0.27515000000000001</v>
      </c>
      <c r="F128">
        <v>1</v>
      </c>
      <c r="G128">
        <v>1</v>
      </c>
      <c r="H128">
        <v>2029</v>
      </c>
      <c r="I128">
        <v>1</v>
      </c>
      <c r="J128">
        <v>5</v>
      </c>
      <c r="K128" t="s">
        <v>308</v>
      </c>
      <c r="L128">
        <v>9</v>
      </c>
      <c r="M128">
        <v>49</v>
      </c>
      <c r="N128" t="s">
        <v>309</v>
      </c>
      <c r="O128">
        <v>49035</v>
      </c>
      <c r="P128" t="s">
        <v>234</v>
      </c>
      <c r="Q128">
        <v>490350</v>
      </c>
      <c r="R128">
        <v>54</v>
      </c>
      <c r="S128">
        <v>110</v>
      </c>
      <c r="T128" t="s">
        <v>176</v>
      </c>
      <c r="U128">
        <v>15</v>
      </c>
      <c r="V128" t="s">
        <v>323</v>
      </c>
      <c r="W128">
        <v>54</v>
      </c>
      <c r="X128" t="s">
        <v>258</v>
      </c>
      <c r="Y128" t="s">
        <v>429</v>
      </c>
      <c r="Z128" t="s">
        <v>429</v>
      </c>
      <c r="AA128" t="s">
        <v>429</v>
      </c>
      <c r="AB128" t="s">
        <v>429</v>
      </c>
      <c r="AC128" t="s">
        <v>429</v>
      </c>
      <c r="AD128" t="s">
        <v>429</v>
      </c>
      <c r="AE128" t="s">
        <v>429</v>
      </c>
      <c r="AF128">
        <v>5</v>
      </c>
      <c r="AG128" t="s">
        <v>310</v>
      </c>
      <c r="AH128" t="s">
        <v>429</v>
      </c>
      <c r="AI128" t="s">
        <v>429</v>
      </c>
      <c r="AJ128" t="s">
        <v>429</v>
      </c>
      <c r="AK128" t="s">
        <v>429</v>
      </c>
      <c r="AL128" t="s">
        <v>429</v>
      </c>
      <c r="AM128" t="s">
        <v>429</v>
      </c>
      <c r="AN128">
        <v>0.27515000000000001</v>
      </c>
      <c r="AO128" t="s">
        <v>429</v>
      </c>
      <c r="AP128" t="s">
        <v>429</v>
      </c>
    </row>
    <row r="129" spans="1:42" x14ac:dyDescent="0.35">
      <c r="A129" s="175" t="str">
        <f>"SL_2030_art_"&amp;S129&amp;"_"&amp;R129</f>
        <v>SL_2030_art_110_54</v>
      </c>
      <c r="B129" s="175" t="str">
        <f t="shared" si="6"/>
        <v>Motor Home</v>
      </c>
      <c r="C129" s="200">
        <f t="shared" si="7"/>
        <v>1.2837666565879628E-3</v>
      </c>
      <c r="D129" s="275">
        <f t="shared" si="8"/>
        <v>7.5797563081588751E-4</v>
      </c>
      <c r="E129">
        <v>0.59043100000000004</v>
      </c>
      <c r="F129">
        <v>1</v>
      </c>
      <c r="G129">
        <v>1</v>
      </c>
      <c r="H129">
        <v>2029</v>
      </c>
      <c r="I129">
        <v>1</v>
      </c>
      <c r="J129">
        <v>5</v>
      </c>
      <c r="K129" t="s">
        <v>308</v>
      </c>
      <c r="L129">
        <v>9</v>
      </c>
      <c r="M129">
        <v>49</v>
      </c>
      <c r="N129" t="s">
        <v>309</v>
      </c>
      <c r="O129">
        <v>49035</v>
      </c>
      <c r="P129" t="s">
        <v>234</v>
      </c>
      <c r="Q129">
        <v>490350</v>
      </c>
      <c r="R129">
        <v>54</v>
      </c>
      <c r="S129">
        <v>110</v>
      </c>
      <c r="T129" t="s">
        <v>176</v>
      </c>
      <c r="U129">
        <v>1</v>
      </c>
      <c r="V129" t="s">
        <v>324</v>
      </c>
      <c r="W129">
        <v>54</v>
      </c>
      <c r="X129" t="s">
        <v>258</v>
      </c>
      <c r="Y129" t="s">
        <v>429</v>
      </c>
      <c r="Z129" t="s">
        <v>429</v>
      </c>
      <c r="AA129" t="s">
        <v>429</v>
      </c>
      <c r="AB129" t="s">
        <v>429</v>
      </c>
      <c r="AC129" t="s">
        <v>429</v>
      </c>
      <c r="AD129" t="s">
        <v>429</v>
      </c>
      <c r="AE129" t="s">
        <v>429</v>
      </c>
      <c r="AF129">
        <v>5</v>
      </c>
      <c r="AG129" t="s">
        <v>310</v>
      </c>
      <c r="AH129" t="s">
        <v>429</v>
      </c>
      <c r="AI129" t="s">
        <v>429</v>
      </c>
      <c r="AJ129" t="s">
        <v>429</v>
      </c>
      <c r="AK129" t="s">
        <v>429</v>
      </c>
      <c r="AL129" t="s">
        <v>429</v>
      </c>
      <c r="AM129" t="s">
        <v>429</v>
      </c>
      <c r="AN129">
        <v>0.59043100000000004</v>
      </c>
      <c r="AO129" t="s">
        <v>429</v>
      </c>
      <c r="AP129" t="s">
        <v>429</v>
      </c>
    </row>
    <row r="130" spans="1:42" x14ac:dyDescent="0.35">
      <c r="A130" s="175" t="str">
        <f>"SL_2030_art_"&amp;S130&amp;"_"&amp;R130</f>
        <v>SL_2030_art_110_53</v>
      </c>
      <c r="B130" s="175" t="str">
        <f t="shared" si="6"/>
        <v>Single Long Haul Truck</v>
      </c>
      <c r="C130" s="200">
        <f t="shared" si="7"/>
        <v>2.2119525715996965E-3</v>
      </c>
      <c r="D130" s="275">
        <f t="shared" si="8"/>
        <v>6.7347983533267439E-4</v>
      </c>
      <c r="E130">
        <v>0.30447299999999999</v>
      </c>
      <c r="F130">
        <v>1</v>
      </c>
      <c r="G130">
        <v>1</v>
      </c>
      <c r="H130">
        <v>2029</v>
      </c>
      <c r="I130">
        <v>1</v>
      </c>
      <c r="J130">
        <v>5</v>
      </c>
      <c r="K130" t="s">
        <v>308</v>
      </c>
      <c r="L130">
        <v>9</v>
      </c>
      <c r="M130">
        <v>49</v>
      </c>
      <c r="N130" t="s">
        <v>309</v>
      </c>
      <c r="O130">
        <v>49035</v>
      </c>
      <c r="P130" t="s">
        <v>234</v>
      </c>
      <c r="Q130">
        <v>490350</v>
      </c>
      <c r="R130">
        <v>53</v>
      </c>
      <c r="S130">
        <v>110</v>
      </c>
      <c r="T130" t="s">
        <v>176</v>
      </c>
      <c r="U130">
        <v>15</v>
      </c>
      <c r="V130" t="s">
        <v>323</v>
      </c>
      <c r="W130">
        <v>53</v>
      </c>
      <c r="X130" t="s">
        <v>257</v>
      </c>
      <c r="Y130" t="s">
        <v>429</v>
      </c>
      <c r="Z130" t="s">
        <v>429</v>
      </c>
      <c r="AA130" t="s">
        <v>429</v>
      </c>
      <c r="AB130" t="s">
        <v>429</v>
      </c>
      <c r="AC130" t="s">
        <v>429</v>
      </c>
      <c r="AD130" t="s">
        <v>429</v>
      </c>
      <c r="AE130" t="s">
        <v>429</v>
      </c>
      <c r="AF130">
        <v>5</v>
      </c>
      <c r="AG130" t="s">
        <v>310</v>
      </c>
      <c r="AH130" t="s">
        <v>429</v>
      </c>
      <c r="AI130" t="s">
        <v>429</v>
      </c>
      <c r="AJ130" t="s">
        <v>429</v>
      </c>
      <c r="AK130" t="s">
        <v>429</v>
      </c>
      <c r="AL130" t="s">
        <v>429</v>
      </c>
      <c r="AM130" t="s">
        <v>429</v>
      </c>
      <c r="AN130">
        <v>0.30447299999999999</v>
      </c>
      <c r="AO130" t="s">
        <v>429</v>
      </c>
      <c r="AP130" t="s">
        <v>429</v>
      </c>
    </row>
    <row r="131" spans="1:42" x14ac:dyDescent="0.35">
      <c r="A131" s="175" t="str">
        <f>"SL_2030_art_"&amp;S131&amp;"_"&amp;R131</f>
        <v>SL_2030_art_110_53</v>
      </c>
      <c r="B131" s="175" t="str">
        <f t="shared" si="6"/>
        <v>Single Long Haul Truck</v>
      </c>
      <c r="C131" s="200">
        <f t="shared" si="7"/>
        <v>2.2119525715996965E-3</v>
      </c>
      <c r="D131" s="275">
        <f t="shared" si="8"/>
        <v>1.4419210065166955E-3</v>
      </c>
      <c r="E131">
        <v>0.65187700000000004</v>
      </c>
      <c r="F131">
        <v>1</v>
      </c>
      <c r="G131">
        <v>1</v>
      </c>
      <c r="H131">
        <v>2029</v>
      </c>
      <c r="I131">
        <v>1</v>
      </c>
      <c r="J131">
        <v>5</v>
      </c>
      <c r="K131" t="s">
        <v>308</v>
      </c>
      <c r="L131">
        <v>9</v>
      </c>
      <c r="M131">
        <v>49</v>
      </c>
      <c r="N131" t="s">
        <v>309</v>
      </c>
      <c r="O131">
        <v>49035</v>
      </c>
      <c r="P131" t="s">
        <v>234</v>
      </c>
      <c r="Q131">
        <v>490350</v>
      </c>
      <c r="R131">
        <v>53</v>
      </c>
      <c r="S131">
        <v>110</v>
      </c>
      <c r="T131" t="s">
        <v>176</v>
      </c>
      <c r="U131">
        <v>1</v>
      </c>
      <c r="V131" t="s">
        <v>324</v>
      </c>
      <c r="W131">
        <v>53</v>
      </c>
      <c r="X131" t="s">
        <v>257</v>
      </c>
      <c r="Y131" t="s">
        <v>429</v>
      </c>
      <c r="Z131" t="s">
        <v>429</v>
      </c>
      <c r="AA131" t="s">
        <v>429</v>
      </c>
      <c r="AB131" t="s">
        <v>429</v>
      </c>
      <c r="AC131" t="s">
        <v>429</v>
      </c>
      <c r="AD131" t="s">
        <v>429</v>
      </c>
      <c r="AE131" t="s">
        <v>429</v>
      </c>
      <c r="AF131">
        <v>5</v>
      </c>
      <c r="AG131" t="s">
        <v>310</v>
      </c>
      <c r="AH131" t="s">
        <v>429</v>
      </c>
      <c r="AI131" t="s">
        <v>429</v>
      </c>
      <c r="AJ131" t="s">
        <v>429</v>
      </c>
      <c r="AK131" t="s">
        <v>429</v>
      </c>
      <c r="AL131" t="s">
        <v>429</v>
      </c>
      <c r="AM131" t="s">
        <v>429</v>
      </c>
      <c r="AN131">
        <v>0.65187700000000004</v>
      </c>
      <c r="AO131" t="s">
        <v>429</v>
      </c>
      <c r="AP131" t="s">
        <v>429</v>
      </c>
    </row>
    <row r="132" spans="1:42" x14ac:dyDescent="0.35">
      <c r="A132" s="175" t="str">
        <f>"SL_2030_art_"&amp;S132&amp;"_"&amp;R132</f>
        <v>SL_2030_art_110_52</v>
      </c>
      <c r="B132" s="175" t="str">
        <f t="shared" si="6"/>
        <v>Single Short Haul Truck</v>
      </c>
      <c r="C132" s="200">
        <f t="shared" si="7"/>
        <v>3.2442364239260696E-2</v>
      </c>
      <c r="D132" s="275">
        <f t="shared" si="8"/>
        <v>1.0681324002134191E-2</v>
      </c>
      <c r="E132">
        <v>0.32923999999999998</v>
      </c>
      <c r="F132">
        <v>1</v>
      </c>
      <c r="G132">
        <v>1</v>
      </c>
      <c r="H132">
        <v>2029</v>
      </c>
      <c r="I132">
        <v>1</v>
      </c>
      <c r="J132">
        <v>5</v>
      </c>
      <c r="K132" t="s">
        <v>308</v>
      </c>
      <c r="L132">
        <v>9</v>
      </c>
      <c r="M132">
        <v>49</v>
      </c>
      <c r="N132" t="s">
        <v>309</v>
      </c>
      <c r="O132">
        <v>49035</v>
      </c>
      <c r="P132" t="s">
        <v>234</v>
      </c>
      <c r="Q132">
        <v>490350</v>
      </c>
      <c r="R132">
        <v>52</v>
      </c>
      <c r="S132">
        <v>110</v>
      </c>
      <c r="T132" t="s">
        <v>176</v>
      </c>
      <c r="U132">
        <v>15</v>
      </c>
      <c r="V132" t="s">
        <v>323</v>
      </c>
      <c r="W132">
        <v>52</v>
      </c>
      <c r="X132" t="s">
        <v>256</v>
      </c>
      <c r="Y132" t="s">
        <v>429</v>
      </c>
      <c r="Z132" t="s">
        <v>429</v>
      </c>
      <c r="AA132" t="s">
        <v>429</v>
      </c>
      <c r="AB132" t="s">
        <v>429</v>
      </c>
      <c r="AC132" t="s">
        <v>429</v>
      </c>
      <c r="AD132" t="s">
        <v>429</v>
      </c>
      <c r="AE132" t="s">
        <v>429</v>
      </c>
      <c r="AF132">
        <v>5</v>
      </c>
      <c r="AG132" t="s">
        <v>310</v>
      </c>
      <c r="AH132" t="s">
        <v>429</v>
      </c>
      <c r="AI132" t="s">
        <v>429</v>
      </c>
      <c r="AJ132" t="s">
        <v>429</v>
      </c>
      <c r="AK132" t="s">
        <v>429</v>
      </c>
      <c r="AL132" t="s">
        <v>429</v>
      </c>
      <c r="AM132" t="s">
        <v>429</v>
      </c>
      <c r="AN132">
        <v>0.32923999999999998</v>
      </c>
      <c r="AO132" t="s">
        <v>429</v>
      </c>
      <c r="AP132" t="s">
        <v>429</v>
      </c>
    </row>
    <row r="133" spans="1:42" x14ac:dyDescent="0.35">
      <c r="A133" s="175" t="str">
        <f>"SL_2030_art_"&amp;S133&amp;"_"&amp;R133</f>
        <v>SL_2030_art_110_52</v>
      </c>
      <c r="B133" s="175" t="str">
        <f t="shared" si="6"/>
        <v>Single Short Haul Truck</v>
      </c>
      <c r="C133" s="200">
        <f t="shared" si="7"/>
        <v>3.2442364239260696E-2</v>
      </c>
      <c r="D133" s="275">
        <f t="shared" si="8"/>
        <v>2.2758934918761926E-2</v>
      </c>
      <c r="E133">
        <v>0.701519</v>
      </c>
      <c r="F133">
        <v>1</v>
      </c>
      <c r="G133">
        <v>1</v>
      </c>
      <c r="H133">
        <v>2029</v>
      </c>
      <c r="I133">
        <v>1</v>
      </c>
      <c r="J133">
        <v>5</v>
      </c>
      <c r="K133" t="s">
        <v>308</v>
      </c>
      <c r="L133">
        <v>9</v>
      </c>
      <c r="M133">
        <v>49</v>
      </c>
      <c r="N133" t="s">
        <v>309</v>
      </c>
      <c r="O133">
        <v>49035</v>
      </c>
      <c r="P133" t="s">
        <v>234</v>
      </c>
      <c r="Q133">
        <v>490350</v>
      </c>
      <c r="R133">
        <v>52</v>
      </c>
      <c r="S133">
        <v>110</v>
      </c>
      <c r="T133" t="s">
        <v>176</v>
      </c>
      <c r="U133">
        <v>1</v>
      </c>
      <c r="V133" t="s">
        <v>324</v>
      </c>
      <c r="W133">
        <v>52</v>
      </c>
      <c r="X133" t="s">
        <v>256</v>
      </c>
      <c r="Y133" t="s">
        <v>429</v>
      </c>
      <c r="Z133" t="s">
        <v>429</v>
      </c>
      <c r="AA133" t="s">
        <v>429</v>
      </c>
      <c r="AB133" t="s">
        <v>429</v>
      </c>
      <c r="AC133" t="s">
        <v>429</v>
      </c>
      <c r="AD133" t="s">
        <v>429</v>
      </c>
      <c r="AE133" t="s">
        <v>429</v>
      </c>
      <c r="AF133">
        <v>5</v>
      </c>
      <c r="AG133" t="s">
        <v>310</v>
      </c>
      <c r="AH133" t="s">
        <v>429</v>
      </c>
      <c r="AI133" t="s">
        <v>429</v>
      </c>
      <c r="AJ133" t="s">
        <v>429</v>
      </c>
      <c r="AK133" t="s">
        <v>429</v>
      </c>
      <c r="AL133" t="s">
        <v>429</v>
      </c>
      <c r="AM133" t="s">
        <v>429</v>
      </c>
      <c r="AN133">
        <v>0.701519</v>
      </c>
      <c r="AO133" t="s">
        <v>429</v>
      </c>
      <c r="AP133" t="s">
        <v>429</v>
      </c>
    </row>
    <row r="134" spans="1:42" x14ac:dyDescent="0.35">
      <c r="A134" s="175" t="str">
        <f>"SL_2030_art_"&amp;S134&amp;"_"&amp;R134</f>
        <v>SL_2030_art_110_51</v>
      </c>
      <c r="B134" s="175" t="str">
        <f t="shared" si="6"/>
        <v>Refuse Truck</v>
      </c>
      <c r="C134" s="200">
        <f t="shared" si="7"/>
        <v>3.8330425395972039E-4</v>
      </c>
      <c r="D134" s="275">
        <f t="shared" si="8"/>
        <v>1.6588756494144967E-4</v>
      </c>
      <c r="E134">
        <v>0.43278299999999997</v>
      </c>
      <c r="F134">
        <v>1</v>
      </c>
      <c r="G134">
        <v>1</v>
      </c>
      <c r="H134">
        <v>2029</v>
      </c>
      <c r="I134">
        <v>1</v>
      </c>
      <c r="J134">
        <v>5</v>
      </c>
      <c r="K134" t="s">
        <v>308</v>
      </c>
      <c r="L134">
        <v>9</v>
      </c>
      <c r="M134">
        <v>49</v>
      </c>
      <c r="N134" t="s">
        <v>309</v>
      </c>
      <c r="O134">
        <v>49035</v>
      </c>
      <c r="P134" t="s">
        <v>234</v>
      </c>
      <c r="Q134">
        <v>490350</v>
      </c>
      <c r="R134">
        <v>51</v>
      </c>
      <c r="S134">
        <v>110</v>
      </c>
      <c r="T134" t="s">
        <v>176</v>
      </c>
      <c r="U134">
        <v>15</v>
      </c>
      <c r="V134" t="s">
        <v>323</v>
      </c>
      <c r="W134">
        <v>51</v>
      </c>
      <c r="X134" t="s">
        <v>255</v>
      </c>
      <c r="Y134" t="s">
        <v>429</v>
      </c>
      <c r="Z134" t="s">
        <v>429</v>
      </c>
      <c r="AA134" t="s">
        <v>429</v>
      </c>
      <c r="AB134" t="s">
        <v>429</v>
      </c>
      <c r="AC134" t="s">
        <v>429</v>
      </c>
      <c r="AD134" t="s">
        <v>429</v>
      </c>
      <c r="AE134" t="s">
        <v>429</v>
      </c>
      <c r="AF134">
        <v>5</v>
      </c>
      <c r="AG134" t="s">
        <v>310</v>
      </c>
      <c r="AH134" t="s">
        <v>429</v>
      </c>
      <c r="AI134" t="s">
        <v>429</v>
      </c>
      <c r="AJ134" t="s">
        <v>429</v>
      </c>
      <c r="AK134" t="s">
        <v>429</v>
      </c>
      <c r="AL134" t="s">
        <v>429</v>
      </c>
      <c r="AM134" t="s">
        <v>429</v>
      </c>
      <c r="AN134">
        <v>0.43278299999999997</v>
      </c>
      <c r="AO134" t="s">
        <v>429</v>
      </c>
      <c r="AP134" t="s">
        <v>429</v>
      </c>
    </row>
    <row r="135" spans="1:42" x14ac:dyDescent="0.35">
      <c r="A135" s="175" t="str">
        <f>"SL_2030_art_"&amp;S135&amp;"_"&amp;R135</f>
        <v>SL_2030_art_110_51</v>
      </c>
      <c r="B135" s="175" t="str">
        <f t="shared" si="6"/>
        <v>Refuse Truck</v>
      </c>
      <c r="C135" s="200">
        <f t="shared" si="7"/>
        <v>3.8330425395972039E-4</v>
      </c>
      <c r="D135" s="275">
        <f t="shared" si="8"/>
        <v>3.48612152542334E-4</v>
      </c>
      <c r="E135">
        <v>0.90949199999999997</v>
      </c>
      <c r="F135">
        <v>1</v>
      </c>
      <c r="G135">
        <v>1</v>
      </c>
      <c r="H135">
        <v>2029</v>
      </c>
      <c r="I135">
        <v>1</v>
      </c>
      <c r="J135">
        <v>5</v>
      </c>
      <c r="K135" t="s">
        <v>308</v>
      </c>
      <c r="L135">
        <v>9</v>
      </c>
      <c r="M135">
        <v>49</v>
      </c>
      <c r="N135" t="s">
        <v>309</v>
      </c>
      <c r="O135">
        <v>49035</v>
      </c>
      <c r="P135" t="s">
        <v>234</v>
      </c>
      <c r="Q135">
        <v>490350</v>
      </c>
      <c r="R135">
        <v>51</v>
      </c>
      <c r="S135">
        <v>110</v>
      </c>
      <c r="T135" t="s">
        <v>176</v>
      </c>
      <c r="U135">
        <v>1</v>
      </c>
      <c r="V135" t="s">
        <v>324</v>
      </c>
      <c r="W135">
        <v>51</v>
      </c>
      <c r="X135" t="s">
        <v>255</v>
      </c>
      <c r="Y135" t="s">
        <v>429</v>
      </c>
      <c r="Z135" t="s">
        <v>429</v>
      </c>
      <c r="AA135" t="s">
        <v>429</v>
      </c>
      <c r="AB135" t="s">
        <v>429</v>
      </c>
      <c r="AC135" t="s">
        <v>429</v>
      </c>
      <c r="AD135" t="s">
        <v>429</v>
      </c>
      <c r="AE135" t="s">
        <v>429</v>
      </c>
      <c r="AF135">
        <v>5</v>
      </c>
      <c r="AG135" t="s">
        <v>310</v>
      </c>
      <c r="AH135" t="s">
        <v>429</v>
      </c>
      <c r="AI135" t="s">
        <v>429</v>
      </c>
      <c r="AJ135" t="s">
        <v>429</v>
      </c>
      <c r="AK135" t="s">
        <v>429</v>
      </c>
      <c r="AL135" t="s">
        <v>429</v>
      </c>
      <c r="AM135" t="s">
        <v>429</v>
      </c>
      <c r="AN135">
        <v>0.90949199999999997</v>
      </c>
      <c r="AO135" t="s">
        <v>429</v>
      </c>
      <c r="AP135" t="s">
        <v>429</v>
      </c>
    </row>
    <row r="136" spans="1:42" x14ac:dyDescent="0.35">
      <c r="A136" s="175" t="str">
        <f>"SL_2030_art_"&amp;S136&amp;"_"&amp;R136</f>
        <v>SL_2030_art_110_43</v>
      </c>
      <c r="B136" s="175" t="str">
        <f t="shared" si="6"/>
        <v>School Bus</v>
      </c>
      <c r="C136" s="200">
        <f t="shared" si="7"/>
        <v>1.2194193935541923E-3</v>
      </c>
      <c r="D136" s="275">
        <f t="shared" si="8"/>
        <v>2.9854191418811804E-4</v>
      </c>
      <c r="E136">
        <v>0.24482300000000001</v>
      </c>
      <c r="F136">
        <v>1</v>
      </c>
      <c r="G136">
        <v>1</v>
      </c>
      <c r="H136">
        <v>2029</v>
      </c>
      <c r="I136">
        <v>1</v>
      </c>
      <c r="J136">
        <v>5</v>
      </c>
      <c r="K136" t="s">
        <v>308</v>
      </c>
      <c r="L136">
        <v>9</v>
      </c>
      <c r="M136">
        <v>49</v>
      </c>
      <c r="N136" t="s">
        <v>309</v>
      </c>
      <c r="O136">
        <v>49035</v>
      </c>
      <c r="P136" t="s">
        <v>234</v>
      </c>
      <c r="Q136">
        <v>490350</v>
      </c>
      <c r="R136">
        <v>43</v>
      </c>
      <c r="S136">
        <v>110</v>
      </c>
      <c r="T136" t="s">
        <v>176</v>
      </c>
      <c r="U136">
        <v>15</v>
      </c>
      <c r="V136" t="s">
        <v>323</v>
      </c>
      <c r="W136">
        <v>43</v>
      </c>
      <c r="X136" t="s">
        <v>254</v>
      </c>
      <c r="Y136" t="s">
        <v>429</v>
      </c>
      <c r="Z136" t="s">
        <v>429</v>
      </c>
      <c r="AA136" t="s">
        <v>429</v>
      </c>
      <c r="AB136" t="s">
        <v>429</v>
      </c>
      <c r="AC136" t="s">
        <v>429</v>
      </c>
      <c r="AD136" t="s">
        <v>429</v>
      </c>
      <c r="AE136" t="s">
        <v>429</v>
      </c>
      <c r="AF136">
        <v>5</v>
      </c>
      <c r="AG136" t="s">
        <v>310</v>
      </c>
      <c r="AH136" t="s">
        <v>429</v>
      </c>
      <c r="AI136" t="s">
        <v>429</v>
      </c>
      <c r="AJ136" t="s">
        <v>429</v>
      </c>
      <c r="AK136" t="s">
        <v>429</v>
      </c>
      <c r="AL136" t="s">
        <v>429</v>
      </c>
      <c r="AM136" t="s">
        <v>429</v>
      </c>
      <c r="AN136">
        <v>0.24482300000000001</v>
      </c>
      <c r="AO136" t="s">
        <v>429</v>
      </c>
      <c r="AP136" t="s">
        <v>429</v>
      </c>
    </row>
    <row r="137" spans="1:42" x14ac:dyDescent="0.35">
      <c r="A137" s="175" t="str">
        <f>"SL_2030_art_"&amp;S137&amp;"_"&amp;R137</f>
        <v>SL_2030_art_110_43</v>
      </c>
      <c r="B137" s="175" t="str">
        <f t="shared" si="6"/>
        <v>School Bus</v>
      </c>
      <c r="C137" s="200">
        <f t="shared" si="7"/>
        <v>1.2194193935541923E-3</v>
      </c>
      <c r="D137" s="275">
        <f t="shared" si="8"/>
        <v>6.6497378369297219E-4</v>
      </c>
      <c r="E137">
        <v>0.54532000000000003</v>
      </c>
      <c r="F137">
        <v>1</v>
      </c>
      <c r="G137">
        <v>1</v>
      </c>
      <c r="H137">
        <v>2029</v>
      </c>
      <c r="I137">
        <v>1</v>
      </c>
      <c r="J137">
        <v>5</v>
      </c>
      <c r="K137" t="s">
        <v>308</v>
      </c>
      <c r="L137">
        <v>9</v>
      </c>
      <c r="M137">
        <v>49</v>
      </c>
      <c r="N137" t="s">
        <v>309</v>
      </c>
      <c r="O137">
        <v>49035</v>
      </c>
      <c r="P137" t="s">
        <v>234</v>
      </c>
      <c r="Q137">
        <v>490350</v>
      </c>
      <c r="R137">
        <v>43</v>
      </c>
      <c r="S137">
        <v>110</v>
      </c>
      <c r="T137" t="s">
        <v>176</v>
      </c>
      <c r="U137">
        <v>1</v>
      </c>
      <c r="V137" t="s">
        <v>324</v>
      </c>
      <c r="W137">
        <v>43</v>
      </c>
      <c r="X137" t="s">
        <v>254</v>
      </c>
      <c r="Y137" t="s">
        <v>429</v>
      </c>
      <c r="Z137" t="s">
        <v>429</v>
      </c>
      <c r="AA137" t="s">
        <v>429</v>
      </c>
      <c r="AB137" t="s">
        <v>429</v>
      </c>
      <c r="AC137" t="s">
        <v>429</v>
      </c>
      <c r="AD137" t="s">
        <v>429</v>
      </c>
      <c r="AE137" t="s">
        <v>429</v>
      </c>
      <c r="AF137">
        <v>5</v>
      </c>
      <c r="AG137" t="s">
        <v>310</v>
      </c>
      <c r="AH137" t="s">
        <v>429</v>
      </c>
      <c r="AI137" t="s">
        <v>429</v>
      </c>
      <c r="AJ137" t="s">
        <v>429</v>
      </c>
      <c r="AK137" t="s">
        <v>429</v>
      </c>
      <c r="AL137" t="s">
        <v>429</v>
      </c>
      <c r="AM137" t="s">
        <v>429</v>
      </c>
      <c r="AN137">
        <v>0.54532000000000003</v>
      </c>
      <c r="AO137" t="s">
        <v>429</v>
      </c>
      <c r="AP137" t="s">
        <v>429</v>
      </c>
    </row>
    <row r="138" spans="1:42" x14ac:dyDescent="0.35">
      <c r="A138" s="175" t="str">
        <f>"SL_2030_art_"&amp;S138&amp;"_"&amp;R138</f>
        <v>SL_2030_art_110_42</v>
      </c>
      <c r="B138" s="175" t="str">
        <f t="shared" si="6"/>
        <v>Transit Bus</v>
      </c>
      <c r="C138" s="200">
        <f t="shared" si="7"/>
        <v>8.5238775907189597E-4</v>
      </c>
      <c r="D138" s="275">
        <f t="shared" si="8"/>
        <v>5.7997571231338592E-5</v>
      </c>
      <c r="E138">
        <v>6.8041299999999999E-2</v>
      </c>
      <c r="F138">
        <v>1</v>
      </c>
      <c r="G138">
        <v>1</v>
      </c>
      <c r="H138">
        <v>2029</v>
      </c>
      <c r="I138">
        <v>1</v>
      </c>
      <c r="J138">
        <v>5</v>
      </c>
      <c r="K138" t="s">
        <v>308</v>
      </c>
      <c r="L138">
        <v>9</v>
      </c>
      <c r="M138">
        <v>49</v>
      </c>
      <c r="N138" t="s">
        <v>309</v>
      </c>
      <c r="O138">
        <v>49035</v>
      </c>
      <c r="P138" t="s">
        <v>234</v>
      </c>
      <c r="Q138">
        <v>490350</v>
      </c>
      <c r="R138">
        <v>42</v>
      </c>
      <c r="S138">
        <v>110</v>
      </c>
      <c r="T138" t="s">
        <v>176</v>
      </c>
      <c r="U138">
        <v>15</v>
      </c>
      <c r="V138" t="s">
        <v>323</v>
      </c>
      <c r="W138">
        <v>42</v>
      </c>
      <c r="X138" t="s">
        <v>253</v>
      </c>
      <c r="Y138" t="s">
        <v>429</v>
      </c>
      <c r="Z138" t="s">
        <v>429</v>
      </c>
      <c r="AA138" t="s">
        <v>429</v>
      </c>
      <c r="AB138" t="s">
        <v>429</v>
      </c>
      <c r="AC138" t="s">
        <v>429</v>
      </c>
      <c r="AD138" t="s">
        <v>429</v>
      </c>
      <c r="AE138" t="s">
        <v>429</v>
      </c>
      <c r="AF138">
        <v>5</v>
      </c>
      <c r="AG138" t="s">
        <v>310</v>
      </c>
      <c r="AH138" t="s">
        <v>429</v>
      </c>
      <c r="AI138" t="s">
        <v>429</v>
      </c>
      <c r="AJ138" t="s">
        <v>429</v>
      </c>
      <c r="AK138" t="s">
        <v>429</v>
      </c>
      <c r="AL138" t="s">
        <v>429</v>
      </c>
      <c r="AM138" t="s">
        <v>429</v>
      </c>
      <c r="AN138">
        <v>6.8041299999999999E-2</v>
      </c>
      <c r="AO138" t="s">
        <v>429</v>
      </c>
      <c r="AP138" t="s">
        <v>429</v>
      </c>
    </row>
    <row r="139" spans="1:42" x14ac:dyDescent="0.35">
      <c r="A139" s="175" t="str">
        <f>"SL_2030_art_"&amp;S139&amp;"_"&amp;R139</f>
        <v>SL_2030_art_110_42</v>
      </c>
      <c r="B139" s="175" t="str">
        <f t="shared" si="6"/>
        <v>Transit Bus</v>
      </c>
      <c r="C139" s="200">
        <f t="shared" si="7"/>
        <v>8.5238775907189597E-4</v>
      </c>
      <c r="D139" s="275">
        <f t="shared" si="8"/>
        <v>1.4170008868035291E-4</v>
      </c>
      <c r="E139">
        <v>0.166239</v>
      </c>
      <c r="F139">
        <v>1</v>
      </c>
      <c r="G139">
        <v>1</v>
      </c>
      <c r="H139">
        <v>2029</v>
      </c>
      <c r="I139">
        <v>1</v>
      </c>
      <c r="J139">
        <v>5</v>
      </c>
      <c r="K139" t="s">
        <v>308</v>
      </c>
      <c r="L139">
        <v>9</v>
      </c>
      <c r="M139">
        <v>49</v>
      </c>
      <c r="N139" t="s">
        <v>309</v>
      </c>
      <c r="O139">
        <v>49035</v>
      </c>
      <c r="P139" t="s">
        <v>234</v>
      </c>
      <c r="Q139">
        <v>490350</v>
      </c>
      <c r="R139">
        <v>42</v>
      </c>
      <c r="S139">
        <v>110</v>
      </c>
      <c r="T139" t="s">
        <v>176</v>
      </c>
      <c r="U139">
        <v>1</v>
      </c>
      <c r="V139" t="s">
        <v>324</v>
      </c>
      <c r="W139">
        <v>42</v>
      </c>
      <c r="X139" t="s">
        <v>253</v>
      </c>
      <c r="Y139" t="s">
        <v>429</v>
      </c>
      <c r="Z139" t="s">
        <v>429</v>
      </c>
      <c r="AA139" t="s">
        <v>429</v>
      </c>
      <c r="AB139" t="s">
        <v>429</v>
      </c>
      <c r="AC139" t="s">
        <v>429</v>
      </c>
      <c r="AD139" t="s">
        <v>429</v>
      </c>
      <c r="AE139" t="s">
        <v>429</v>
      </c>
      <c r="AF139">
        <v>5</v>
      </c>
      <c r="AG139" t="s">
        <v>310</v>
      </c>
      <c r="AH139" t="s">
        <v>429</v>
      </c>
      <c r="AI139" t="s">
        <v>429</v>
      </c>
      <c r="AJ139" t="s">
        <v>429</v>
      </c>
      <c r="AK139" t="s">
        <v>429</v>
      </c>
      <c r="AL139" t="s">
        <v>429</v>
      </c>
      <c r="AM139" t="s">
        <v>429</v>
      </c>
      <c r="AN139">
        <v>0.166239</v>
      </c>
      <c r="AO139" t="s">
        <v>429</v>
      </c>
      <c r="AP139" t="s">
        <v>429</v>
      </c>
    </row>
    <row r="140" spans="1:42" x14ac:dyDescent="0.35">
      <c r="A140" s="175" t="str">
        <f>"SL_2030_art_"&amp;S140&amp;"_"&amp;R140</f>
        <v>SL_2030_art_110_41</v>
      </c>
      <c r="B140" s="175" t="str">
        <f t="shared" si="6"/>
        <v>Intercity Bus</v>
      </c>
      <c r="C140" s="200">
        <f t="shared" si="7"/>
        <v>2.7298775368493609E-3</v>
      </c>
      <c r="D140" s="275">
        <f t="shared" si="8"/>
        <v>6.2205992419940071E-4</v>
      </c>
      <c r="E140">
        <v>0.22787099999999999</v>
      </c>
      <c r="F140">
        <v>1</v>
      </c>
      <c r="G140">
        <v>1</v>
      </c>
      <c r="H140">
        <v>2029</v>
      </c>
      <c r="I140">
        <v>1</v>
      </c>
      <c r="J140">
        <v>5</v>
      </c>
      <c r="K140" t="s">
        <v>308</v>
      </c>
      <c r="L140">
        <v>9</v>
      </c>
      <c r="M140">
        <v>49</v>
      </c>
      <c r="N140" t="s">
        <v>309</v>
      </c>
      <c r="O140">
        <v>49035</v>
      </c>
      <c r="P140" t="s">
        <v>234</v>
      </c>
      <c r="Q140">
        <v>490350</v>
      </c>
      <c r="R140">
        <v>41</v>
      </c>
      <c r="S140">
        <v>110</v>
      </c>
      <c r="T140" t="s">
        <v>176</v>
      </c>
      <c r="U140">
        <v>15</v>
      </c>
      <c r="V140" t="s">
        <v>323</v>
      </c>
      <c r="W140">
        <v>41</v>
      </c>
      <c r="X140" t="s">
        <v>430</v>
      </c>
      <c r="Y140" t="s">
        <v>429</v>
      </c>
      <c r="Z140" t="s">
        <v>429</v>
      </c>
      <c r="AA140" t="s">
        <v>429</v>
      </c>
      <c r="AB140" t="s">
        <v>429</v>
      </c>
      <c r="AC140" t="s">
        <v>429</v>
      </c>
      <c r="AD140" t="s">
        <v>429</v>
      </c>
      <c r="AE140" t="s">
        <v>429</v>
      </c>
      <c r="AF140">
        <v>5</v>
      </c>
      <c r="AG140" t="s">
        <v>310</v>
      </c>
      <c r="AH140" t="s">
        <v>429</v>
      </c>
      <c r="AI140" t="s">
        <v>429</v>
      </c>
      <c r="AJ140" t="s">
        <v>429</v>
      </c>
      <c r="AK140" t="s">
        <v>429</v>
      </c>
      <c r="AL140" t="s">
        <v>429</v>
      </c>
      <c r="AM140" t="s">
        <v>429</v>
      </c>
      <c r="AN140">
        <v>0.22787099999999999</v>
      </c>
      <c r="AO140" t="s">
        <v>429</v>
      </c>
      <c r="AP140" t="s">
        <v>429</v>
      </c>
    </row>
    <row r="141" spans="1:42" x14ac:dyDescent="0.35">
      <c r="A141" s="175" t="str">
        <f>"SL_2030_art_"&amp;S141&amp;"_"&amp;R141</f>
        <v>SL_2030_art_110_41</v>
      </c>
      <c r="B141" s="175" t="str">
        <f t="shared" si="6"/>
        <v>Intercity Bus</v>
      </c>
      <c r="C141" s="200">
        <f t="shared" si="7"/>
        <v>2.7298775368493609E-3</v>
      </c>
      <c r="D141" s="275">
        <f t="shared" si="8"/>
        <v>1.3507707040084323E-3</v>
      </c>
      <c r="E141">
        <v>0.49481000000000003</v>
      </c>
      <c r="F141">
        <v>1</v>
      </c>
      <c r="G141">
        <v>1</v>
      </c>
      <c r="H141">
        <v>2029</v>
      </c>
      <c r="I141">
        <v>1</v>
      </c>
      <c r="J141">
        <v>5</v>
      </c>
      <c r="K141" t="s">
        <v>308</v>
      </c>
      <c r="L141">
        <v>9</v>
      </c>
      <c r="M141">
        <v>49</v>
      </c>
      <c r="N141" t="s">
        <v>309</v>
      </c>
      <c r="O141">
        <v>49035</v>
      </c>
      <c r="P141" t="s">
        <v>234</v>
      </c>
      <c r="Q141">
        <v>490350</v>
      </c>
      <c r="R141">
        <v>41</v>
      </c>
      <c r="S141">
        <v>110</v>
      </c>
      <c r="T141" t="s">
        <v>176</v>
      </c>
      <c r="U141">
        <v>1</v>
      </c>
      <c r="V141" t="s">
        <v>324</v>
      </c>
      <c r="W141">
        <v>41</v>
      </c>
      <c r="X141" t="s">
        <v>430</v>
      </c>
      <c r="Y141" t="s">
        <v>429</v>
      </c>
      <c r="Z141" t="s">
        <v>429</v>
      </c>
      <c r="AA141" t="s">
        <v>429</v>
      </c>
      <c r="AB141" t="s">
        <v>429</v>
      </c>
      <c r="AC141" t="s">
        <v>429</v>
      </c>
      <c r="AD141" t="s">
        <v>429</v>
      </c>
      <c r="AE141" t="s">
        <v>429</v>
      </c>
      <c r="AF141">
        <v>5</v>
      </c>
      <c r="AG141" t="s">
        <v>310</v>
      </c>
      <c r="AH141" t="s">
        <v>429</v>
      </c>
      <c r="AI141" t="s">
        <v>429</v>
      </c>
      <c r="AJ141" t="s">
        <v>429</v>
      </c>
      <c r="AK141" t="s">
        <v>429</v>
      </c>
      <c r="AL141" t="s">
        <v>429</v>
      </c>
      <c r="AM141" t="s">
        <v>429</v>
      </c>
      <c r="AN141">
        <v>0.49481000000000003</v>
      </c>
      <c r="AO141" t="s">
        <v>429</v>
      </c>
      <c r="AP141" t="s">
        <v>429</v>
      </c>
    </row>
    <row r="142" spans="1:42" x14ac:dyDescent="0.35">
      <c r="A142" s="175" t="str">
        <f>"SL_2030_art_"&amp;S142&amp;"_"&amp;R142</f>
        <v>SL_2030_art_110_32</v>
      </c>
      <c r="B142" s="175" t="str">
        <f t="shared" si="6"/>
        <v>Light Commercial Truck</v>
      </c>
      <c r="C142" s="200">
        <f t="shared" si="7"/>
        <v>5.1391187787771235E-2</v>
      </c>
      <c r="D142" s="275">
        <f t="shared" si="8"/>
        <v>2.2819383286967426E-4</v>
      </c>
      <c r="E142">
        <v>4.4403300000000001E-3</v>
      </c>
      <c r="F142">
        <v>1</v>
      </c>
      <c r="G142">
        <v>1</v>
      </c>
      <c r="H142">
        <v>2029</v>
      </c>
      <c r="I142">
        <v>1</v>
      </c>
      <c r="J142">
        <v>5</v>
      </c>
      <c r="K142" t="s">
        <v>308</v>
      </c>
      <c r="L142">
        <v>9</v>
      </c>
      <c r="M142">
        <v>49</v>
      </c>
      <c r="N142" t="s">
        <v>309</v>
      </c>
      <c r="O142">
        <v>49035</v>
      </c>
      <c r="P142" t="s">
        <v>234</v>
      </c>
      <c r="Q142">
        <v>490350</v>
      </c>
      <c r="R142">
        <v>32</v>
      </c>
      <c r="S142">
        <v>110</v>
      </c>
      <c r="T142" t="s">
        <v>176</v>
      </c>
      <c r="U142">
        <v>15</v>
      </c>
      <c r="V142" t="s">
        <v>323</v>
      </c>
      <c r="W142">
        <v>32</v>
      </c>
      <c r="X142" t="s">
        <v>251</v>
      </c>
      <c r="Y142" t="s">
        <v>429</v>
      </c>
      <c r="Z142" t="s">
        <v>429</v>
      </c>
      <c r="AA142" t="s">
        <v>429</v>
      </c>
      <c r="AB142" t="s">
        <v>429</v>
      </c>
      <c r="AC142" t="s">
        <v>429</v>
      </c>
      <c r="AD142" t="s">
        <v>429</v>
      </c>
      <c r="AE142" t="s">
        <v>429</v>
      </c>
      <c r="AF142">
        <v>5</v>
      </c>
      <c r="AG142" t="s">
        <v>310</v>
      </c>
      <c r="AH142" t="s">
        <v>429</v>
      </c>
      <c r="AI142" t="s">
        <v>429</v>
      </c>
      <c r="AJ142" t="s">
        <v>429</v>
      </c>
      <c r="AK142" t="s">
        <v>429</v>
      </c>
      <c r="AL142" t="s">
        <v>429</v>
      </c>
      <c r="AM142" t="s">
        <v>429</v>
      </c>
      <c r="AN142">
        <v>4.4403300000000001E-3</v>
      </c>
      <c r="AO142" t="s">
        <v>429</v>
      </c>
      <c r="AP142" t="s">
        <v>429</v>
      </c>
    </row>
    <row r="143" spans="1:42" x14ac:dyDescent="0.35">
      <c r="A143" s="175" t="str">
        <f>"SL_2030_art_"&amp;S143&amp;"_"&amp;R143</f>
        <v>SL_2030_art_110_32</v>
      </c>
      <c r="B143" s="175" t="str">
        <f t="shared" si="6"/>
        <v>Light Commercial Truck</v>
      </c>
      <c r="C143" s="200">
        <f t="shared" si="7"/>
        <v>5.1391187787771235E-2</v>
      </c>
      <c r="D143" s="275">
        <f t="shared" si="8"/>
        <v>2.7424547624629609E-3</v>
      </c>
      <c r="E143">
        <v>5.3364300000000003E-2</v>
      </c>
      <c r="F143">
        <v>1</v>
      </c>
      <c r="G143">
        <v>1</v>
      </c>
      <c r="H143">
        <v>2029</v>
      </c>
      <c r="I143">
        <v>1</v>
      </c>
      <c r="J143">
        <v>5</v>
      </c>
      <c r="K143" t="s">
        <v>308</v>
      </c>
      <c r="L143">
        <v>9</v>
      </c>
      <c r="M143">
        <v>49</v>
      </c>
      <c r="N143" t="s">
        <v>309</v>
      </c>
      <c r="O143">
        <v>49035</v>
      </c>
      <c r="P143" t="s">
        <v>234</v>
      </c>
      <c r="Q143">
        <v>490350</v>
      </c>
      <c r="R143">
        <v>32</v>
      </c>
      <c r="S143">
        <v>110</v>
      </c>
      <c r="T143" t="s">
        <v>176</v>
      </c>
      <c r="U143">
        <v>1</v>
      </c>
      <c r="V143" t="s">
        <v>324</v>
      </c>
      <c r="W143">
        <v>32</v>
      </c>
      <c r="X143" t="s">
        <v>251</v>
      </c>
      <c r="Y143" t="s">
        <v>429</v>
      </c>
      <c r="Z143" t="s">
        <v>429</v>
      </c>
      <c r="AA143" t="s">
        <v>429</v>
      </c>
      <c r="AB143" t="s">
        <v>429</v>
      </c>
      <c r="AC143" t="s">
        <v>429</v>
      </c>
      <c r="AD143" t="s">
        <v>429</v>
      </c>
      <c r="AE143" t="s">
        <v>429</v>
      </c>
      <c r="AF143">
        <v>5</v>
      </c>
      <c r="AG143" t="s">
        <v>310</v>
      </c>
      <c r="AH143" t="s">
        <v>429</v>
      </c>
      <c r="AI143" t="s">
        <v>429</v>
      </c>
      <c r="AJ143" t="s">
        <v>429</v>
      </c>
      <c r="AK143" t="s">
        <v>429</v>
      </c>
      <c r="AL143" t="s">
        <v>429</v>
      </c>
      <c r="AM143" t="s">
        <v>429</v>
      </c>
      <c r="AN143">
        <v>5.3364300000000003E-2</v>
      </c>
      <c r="AO143" t="s">
        <v>429</v>
      </c>
      <c r="AP143" t="s">
        <v>429</v>
      </c>
    </row>
    <row r="144" spans="1:42" x14ac:dyDescent="0.35">
      <c r="A144" s="175" t="str">
        <f>"SL_2030_art_"&amp;S144&amp;"_"&amp;R144</f>
        <v>SL_2030_art_110_31</v>
      </c>
      <c r="B144" s="175" t="str">
        <f t="shared" si="6"/>
        <v>Passenger Truck</v>
      </c>
      <c r="C144" s="200">
        <f t="shared" si="7"/>
        <v>0.4289082842690477</v>
      </c>
      <c r="D144" s="275">
        <f t="shared" si="8"/>
        <v>1.9129523932541663E-3</v>
      </c>
      <c r="E144">
        <v>4.4600500000000001E-3</v>
      </c>
      <c r="F144">
        <v>1</v>
      </c>
      <c r="G144">
        <v>1</v>
      </c>
      <c r="H144">
        <v>2029</v>
      </c>
      <c r="I144">
        <v>1</v>
      </c>
      <c r="J144">
        <v>5</v>
      </c>
      <c r="K144" t="s">
        <v>308</v>
      </c>
      <c r="L144">
        <v>9</v>
      </c>
      <c r="M144">
        <v>49</v>
      </c>
      <c r="N144" t="s">
        <v>309</v>
      </c>
      <c r="O144">
        <v>49035</v>
      </c>
      <c r="P144" t="s">
        <v>234</v>
      </c>
      <c r="Q144">
        <v>490350</v>
      </c>
      <c r="R144">
        <v>31</v>
      </c>
      <c r="S144">
        <v>110</v>
      </c>
      <c r="T144" t="s">
        <v>176</v>
      </c>
      <c r="U144">
        <v>15</v>
      </c>
      <c r="V144" t="s">
        <v>323</v>
      </c>
      <c r="W144">
        <v>31</v>
      </c>
      <c r="X144" t="s">
        <v>250</v>
      </c>
      <c r="Y144" t="s">
        <v>429</v>
      </c>
      <c r="Z144" t="s">
        <v>429</v>
      </c>
      <c r="AA144" t="s">
        <v>429</v>
      </c>
      <c r="AB144" t="s">
        <v>429</v>
      </c>
      <c r="AC144" t="s">
        <v>429</v>
      </c>
      <c r="AD144" t="s">
        <v>429</v>
      </c>
      <c r="AE144" t="s">
        <v>429</v>
      </c>
      <c r="AF144">
        <v>5</v>
      </c>
      <c r="AG144" t="s">
        <v>310</v>
      </c>
      <c r="AH144" t="s">
        <v>429</v>
      </c>
      <c r="AI144" t="s">
        <v>429</v>
      </c>
      <c r="AJ144" t="s">
        <v>429</v>
      </c>
      <c r="AK144" t="s">
        <v>429</v>
      </c>
      <c r="AL144" t="s">
        <v>429</v>
      </c>
      <c r="AM144" t="s">
        <v>429</v>
      </c>
      <c r="AN144">
        <v>4.4600500000000001E-3</v>
      </c>
      <c r="AO144" t="s">
        <v>429</v>
      </c>
      <c r="AP144" t="s">
        <v>429</v>
      </c>
    </row>
    <row r="145" spans="1:42" x14ac:dyDescent="0.35">
      <c r="A145" s="175" t="str">
        <f>"SL_2030_art_"&amp;S145&amp;"_"&amp;R145</f>
        <v>SL_2030_art_110_31</v>
      </c>
      <c r="B145" s="175" t="str">
        <f t="shared" si="6"/>
        <v>Passenger Truck</v>
      </c>
      <c r="C145" s="200">
        <f t="shared" si="7"/>
        <v>0.4289082842690477</v>
      </c>
      <c r="D145" s="275">
        <f t="shared" si="8"/>
        <v>2.2102415923295714E-2</v>
      </c>
      <c r="E145">
        <v>5.1531800000000003E-2</v>
      </c>
      <c r="F145">
        <v>1</v>
      </c>
      <c r="G145">
        <v>1</v>
      </c>
      <c r="H145">
        <v>2029</v>
      </c>
      <c r="I145">
        <v>1</v>
      </c>
      <c r="J145">
        <v>5</v>
      </c>
      <c r="K145" t="s">
        <v>308</v>
      </c>
      <c r="L145">
        <v>9</v>
      </c>
      <c r="M145">
        <v>49</v>
      </c>
      <c r="N145" t="s">
        <v>309</v>
      </c>
      <c r="O145">
        <v>49035</v>
      </c>
      <c r="P145" t="s">
        <v>234</v>
      </c>
      <c r="Q145">
        <v>490350</v>
      </c>
      <c r="R145">
        <v>31</v>
      </c>
      <c r="S145">
        <v>110</v>
      </c>
      <c r="T145" t="s">
        <v>176</v>
      </c>
      <c r="U145">
        <v>1</v>
      </c>
      <c r="V145" t="s">
        <v>324</v>
      </c>
      <c r="W145">
        <v>31</v>
      </c>
      <c r="X145" t="s">
        <v>250</v>
      </c>
      <c r="Y145" t="s">
        <v>429</v>
      </c>
      <c r="Z145" t="s">
        <v>429</v>
      </c>
      <c r="AA145" t="s">
        <v>429</v>
      </c>
      <c r="AB145" t="s">
        <v>429</v>
      </c>
      <c r="AC145" t="s">
        <v>429</v>
      </c>
      <c r="AD145" t="s">
        <v>429</v>
      </c>
      <c r="AE145" t="s">
        <v>429</v>
      </c>
      <c r="AF145">
        <v>5</v>
      </c>
      <c r="AG145" t="s">
        <v>310</v>
      </c>
      <c r="AH145" t="s">
        <v>429</v>
      </c>
      <c r="AI145" t="s">
        <v>429</v>
      </c>
      <c r="AJ145" t="s">
        <v>429</v>
      </c>
      <c r="AK145" t="s">
        <v>429</v>
      </c>
      <c r="AL145" t="s">
        <v>429</v>
      </c>
      <c r="AM145" t="s">
        <v>429</v>
      </c>
      <c r="AN145">
        <v>5.1531800000000003E-2</v>
      </c>
      <c r="AO145" t="s">
        <v>429</v>
      </c>
      <c r="AP145" t="s">
        <v>429</v>
      </c>
    </row>
    <row r="146" spans="1:42" x14ac:dyDescent="0.35">
      <c r="A146" s="175" t="str">
        <f>"SL_2030_art_"&amp;S146&amp;"_"&amp;R146</f>
        <v>SL_2030_art_110_21</v>
      </c>
      <c r="B146" s="175" t="str">
        <f t="shared" si="6"/>
        <v>Passenger Car</v>
      </c>
      <c r="C146" s="200">
        <f t="shared" si="7"/>
        <v>0.43941661470667287</v>
      </c>
      <c r="D146" s="275">
        <f t="shared" si="8"/>
        <v>5.6363969168424925E-5</v>
      </c>
      <c r="E146">
        <v>1.2826999999999999E-4</v>
      </c>
      <c r="F146">
        <v>1</v>
      </c>
      <c r="G146">
        <v>1</v>
      </c>
      <c r="H146">
        <v>2029</v>
      </c>
      <c r="I146">
        <v>1</v>
      </c>
      <c r="J146">
        <v>5</v>
      </c>
      <c r="K146" t="s">
        <v>308</v>
      </c>
      <c r="L146">
        <v>9</v>
      </c>
      <c r="M146">
        <v>49</v>
      </c>
      <c r="N146" t="s">
        <v>309</v>
      </c>
      <c r="O146">
        <v>49035</v>
      </c>
      <c r="P146" t="s">
        <v>234</v>
      </c>
      <c r="Q146">
        <v>490350</v>
      </c>
      <c r="R146">
        <v>21</v>
      </c>
      <c r="S146">
        <v>110</v>
      </c>
      <c r="T146" t="s">
        <v>176</v>
      </c>
      <c r="U146">
        <v>15</v>
      </c>
      <c r="V146" t="s">
        <v>323</v>
      </c>
      <c r="W146">
        <v>21</v>
      </c>
      <c r="X146" t="s">
        <v>249</v>
      </c>
      <c r="Y146" t="s">
        <v>429</v>
      </c>
      <c r="Z146" t="s">
        <v>429</v>
      </c>
      <c r="AA146" t="s">
        <v>429</v>
      </c>
      <c r="AB146" t="s">
        <v>429</v>
      </c>
      <c r="AC146" t="s">
        <v>429</v>
      </c>
      <c r="AD146" t="s">
        <v>429</v>
      </c>
      <c r="AE146" t="s">
        <v>429</v>
      </c>
      <c r="AF146">
        <v>5</v>
      </c>
      <c r="AG146" t="s">
        <v>310</v>
      </c>
      <c r="AH146" t="s">
        <v>429</v>
      </c>
      <c r="AI146" t="s">
        <v>429</v>
      </c>
      <c r="AJ146" t="s">
        <v>429</v>
      </c>
      <c r="AK146" t="s">
        <v>429</v>
      </c>
      <c r="AL146" t="s">
        <v>429</v>
      </c>
      <c r="AM146" t="s">
        <v>429</v>
      </c>
      <c r="AN146">
        <v>1.2826999999999999E-4</v>
      </c>
      <c r="AO146" t="s">
        <v>429</v>
      </c>
      <c r="AP146" t="s">
        <v>429</v>
      </c>
    </row>
    <row r="147" spans="1:42" x14ac:dyDescent="0.35">
      <c r="A147" s="175" t="str">
        <f>"SL_2030_art_"&amp;S147&amp;"_"&amp;R147</f>
        <v>SL_2030_art_110_21</v>
      </c>
      <c r="B147" s="175" t="str">
        <f t="shared" si="6"/>
        <v>Passenger Car</v>
      </c>
      <c r="C147" s="200">
        <f t="shared" si="7"/>
        <v>0.43941661470667287</v>
      </c>
      <c r="D147" s="275">
        <f t="shared" si="8"/>
        <v>6.9226132897503949E-3</v>
      </c>
      <c r="E147">
        <v>1.57541E-2</v>
      </c>
      <c r="F147">
        <v>1</v>
      </c>
      <c r="G147">
        <v>1</v>
      </c>
      <c r="H147">
        <v>2029</v>
      </c>
      <c r="I147">
        <v>1</v>
      </c>
      <c r="J147">
        <v>5</v>
      </c>
      <c r="K147" t="s">
        <v>308</v>
      </c>
      <c r="L147">
        <v>9</v>
      </c>
      <c r="M147">
        <v>49</v>
      </c>
      <c r="N147" t="s">
        <v>309</v>
      </c>
      <c r="O147">
        <v>49035</v>
      </c>
      <c r="P147" t="s">
        <v>234</v>
      </c>
      <c r="Q147">
        <v>490350</v>
      </c>
      <c r="R147">
        <v>21</v>
      </c>
      <c r="S147">
        <v>110</v>
      </c>
      <c r="T147" t="s">
        <v>176</v>
      </c>
      <c r="U147">
        <v>1</v>
      </c>
      <c r="V147" t="s">
        <v>324</v>
      </c>
      <c r="W147">
        <v>21</v>
      </c>
      <c r="X147" t="s">
        <v>249</v>
      </c>
      <c r="Y147" t="s">
        <v>429</v>
      </c>
      <c r="Z147" t="s">
        <v>429</v>
      </c>
      <c r="AA147" t="s">
        <v>429</v>
      </c>
      <c r="AB147" t="s">
        <v>429</v>
      </c>
      <c r="AC147" t="s">
        <v>429</v>
      </c>
      <c r="AD147" t="s">
        <v>429</v>
      </c>
      <c r="AE147" t="s">
        <v>429</v>
      </c>
      <c r="AF147">
        <v>5</v>
      </c>
      <c r="AG147" t="s">
        <v>310</v>
      </c>
      <c r="AH147" t="s">
        <v>429</v>
      </c>
      <c r="AI147" t="s">
        <v>429</v>
      </c>
      <c r="AJ147" t="s">
        <v>429</v>
      </c>
      <c r="AK147" t="s">
        <v>429</v>
      </c>
      <c r="AL147" t="s">
        <v>429</v>
      </c>
      <c r="AM147" t="s">
        <v>429</v>
      </c>
      <c r="AN147">
        <v>1.57541E-2</v>
      </c>
      <c r="AO147" t="s">
        <v>429</v>
      </c>
      <c r="AP147" t="s">
        <v>429</v>
      </c>
    </row>
    <row r="148" spans="1:42" x14ac:dyDescent="0.35">
      <c r="A148" s="175" t="str">
        <f>"SL_2030_art_"&amp;S148&amp;"_"&amp;R148</f>
        <v>SL_2030_art_110_11</v>
      </c>
      <c r="B148" s="175" t="str">
        <f t="shared" ref="B148:B211" si="9">VLOOKUP(R148,$AS$8:$AT$21,2,FALSE)</f>
        <v>Motorcycle</v>
      </c>
      <c r="C148" s="200">
        <f t="shared" ref="C148:C211" si="10">VLOOKUP(R148,$AS$8:$CT$22,Funding_Year-1996,FALSE)</f>
        <v>2.2142331538286685E-3</v>
      </c>
      <c r="D148" s="275">
        <f t="shared" ref="D148:D211" si="11">E148*C148</f>
        <v>0</v>
      </c>
      <c r="E148">
        <v>0</v>
      </c>
      <c r="F148">
        <v>1</v>
      </c>
      <c r="G148">
        <v>1</v>
      </c>
      <c r="H148">
        <v>2029</v>
      </c>
      <c r="I148">
        <v>1</v>
      </c>
      <c r="J148">
        <v>5</v>
      </c>
      <c r="K148" t="s">
        <v>308</v>
      </c>
      <c r="L148">
        <v>9</v>
      </c>
      <c r="M148">
        <v>49</v>
      </c>
      <c r="N148" t="s">
        <v>309</v>
      </c>
      <c r="O148">
        <v>49035</v>
      </c>
      <c r="P148" t="s">
        <v>234</v>
      </c>
      <c r="Q148">
        <v>490350</v>
      </c>
      <c r="R148">
        <v>11</v>
      </c>
      <c r="S148">
        <v>110</v>
      </c>
      <c r="T148" t="s">
        <v>176</v>
      </c>
      <c r="U148">
        <v>15</v>
      </c>
      <c r="V148" t="s">
        <v>323</v>
      </c>
      <c r="W148">
        <v>11</v>
      </c>
      <c r="X148" t="s">
        <v>248</v>
      </c>
      <c r="Y148" t="s">
        <v>429</v>
      </c>
      <c r="Z148" t="s">
        <v>429</v>
      </c>
      <c r="AA148" t="s">
        <v>429</v>
      </c>
      <c r="AB148" t="s">
        <v>429</v>
      </c>
      <c r="AC148" t="s">
        <v>429</v>
      </c>
      <c r="AD148" t="s">
        <v>429</v>
      </c>
      <c r="AE148" t="s">
        <v>429</v>
      </c>
      <c r="AF148">
        <v>5</v>
      </c>
      <c r="AG148" t="s">
        <v>310</v>
      </c>
      <c r="AH148" t="s">
        <v>429</v>
      </c>
      <c r="AI148" t="s">
        <v>429</v>
      </c>
      <c r="AJ148" t="s">
        <v>429</v>
      </c>
      <c r="AK148" t="s">
        <v>429</v>
      </c>
      <c r="AL148" t="s">
        <v>429</v>
      </c>
      <c r="AM148" t="s">
        <v>429</v>
      </c>
      <c r="AN148">
        <v>0</v>
      </c>
      <c r="AO148" t="s">
        <v>429</v>
      </c>
      <c r="AP148" t="s">
        <v>429</v>
      </c>
    </row>
    <row r="149" spans="1:42" x14ac:dyDescent="0.35">
      <c r="A149" s="175" t="str">
        <f>"SL_2030_art_"&amp;S149&amp;"_"&amp;R149</f>
        <v>SL_2030_art_110_11</v>
      </c>
      <c r="B149" s="175" t="str">
        <f t="shared" si="9"/>
        <v>Motorcycle</v>
      </c>
      <c r="C149" s="200">
        <f t="shared" si="10"/>
        <v>2.2142331538286685E-3</v>
      </c>
      <c r="D149" s="275">
        <f t="shared" si="11"/>
        <v>2.3388723380576843E-4</v>
      </c>
      <c r="E149">
        <v>0.105629</v>
      </c>
      <c r="F149">
        <v>1</v>
      </c>
      <c r="G149">
        <v>1</v>
      </c>
      <c r="H149">
        <v>2029</v>
      </c>
      <c r="I149">
        <v>1</v>
      </c>
      <c r="J149">
        <v>5</v>
      </c>
      <c r="K149" t="s">
        <v>308</v>
      </c>
      <c r="L149">
        <v>9</v>
      </c>
      <c r="M149">
        <v>49</v>
      </c>
      <c r="N149" t="s">
        <v>309</v>
      </c>
      <c r="O149">
        <v>49035</v>
      </c>
      <c r="P149" t="s">
        <v>234</v>
      </c>
      <c r="Q149">
        <v>490350</v>
      </c>
      <c r="R149">
        <v>11</v>
      </c>
      <c r="S149">
        <v>110</v>
      </c>
      <c r="T149" t="s">
        <v>176</v>
      </c>
      <c r="U149">
        <v>1</v>
      </c>
      <c r="V149" t="s">
        <v>324</v>
      </c>
      <c r="W149">
        <v>11</v>
      </c>
      <c r="X149" t="s">
        <v>248</v>
      </c>
      <c r="Y149" t="s">
        <v>429</v>
      </c>
      <c r="Z149" t="s">
        <v>429</v>
      </c>
      <c r="AA149" t="s">
        <v>429</v>
      </c>
      <c r="AB149" t="s">
        <v>429</v>
      </c>
      <c r="AC149" t="s">
        <v>429</v>
      </c>
      <c r="AD149" t="s">
        <v>429</v>
      </c>
      <c r="AE149" t="s">
        <v>429</v>
      </c>
      <c r="AF149">
        <v>5</v>
      </c>
      <c r="AG149" t="s">
        <v>310</v>
      </c>
      <c r="AH149" t="s">
        <v>429</v>
      </c>
      <c r="AI149" t="s">
        <v>429</v>
      </c>
      <c r="AJ149" t="s">
        <v>429</v>
      </c>
      <c r="AK149" t="s">
        <v>429</v>
      </c>
      <c r="AL149" t="s">
        <v>429</v>
      </c>
      <c r="AM149" t="s">
        <v>429</v>
      </c>
      <c r="AN149">
        <v>0.105629</v>
      </c>
      <c r="AO149" t="s">
        <v>429</v>
      </c>
      <c r="AP149" t="s">
        <v>429</v>
      </c>
    </row>
    <row r="150" spans="1:42" x14ac:dyDescent="0.35">
      <c r="A150" s="175" t="str">
        <f>"SL_2030_art_"&amp;S150&amp;"_"&amp;R150</f>
        <v>SL_2030_art_100_62</v>
      </c>
      <c r="B150" s="175" t="str">
        <f t="shared" si="9"/>
        <v>Combination Long Haul Truck</v>
      </c>
      <c r="C150" s="200">
        <f t="shared" si="10"/>
        <v>2.7427085919241152E-2</v>
      </c>
      <c r="D150" s="275">
        <f t="shared" si="11"/>
        <v>7.9330926125390673E-3</v>
      </c>
      <c r="E150">
        <v>0.28924299999999997</v>
      </c>
      <c r="F150">
        <v>1</v>
      </c>
      <c r="G150">
        <v>1</v>
      </c>
      <c r="H150">
        <v>2029</v>
      </c>
      <c r="I150">
        <v>1</v>
      </c>
      <c r="J150">
        <v>5</v>
      </c>
      <c r="K150" t="s">
        <v>308</v>
      </c>
      <c r="L150">
        <v>9</v>
      </c>
      <c r="M150">
        <v>49</v>
      </c>
      <c r="N150" t="s">
        <v>309</v>
      </c>
      <c r="O150">
        <v>49035</v>
      </c>
      <c r="P150" t="s">
        <v>234</v>
      </c>
      <c r="Q150">
        <v>490350</v>
      </c>
      <c r="R150">
        <v>62</v>
      </c>
      <c r="S150">
        <v>100</v>
      </c>
      <c r="T150" t="s">
        <v>177</v>
      </c>
      <c r="U150">
        <v>15</v>
      </c>
      <c r="V150" t="s">
        <v>323</v>
      </c>
      <c r="W150">
        <v>62</v>
      </c>
      <c r="X150" t="s">
        <v>260</v>
      </c>
      <c r="Y150" t="s">
        <v>429</v>
      </c>
      <c r="Z150" t="s">
        <v>429</v>
      </c>
      <c r="AA150" t="s">
        <v>429</v>
      </c>
      <c r="AB150" t="s">
        <v>429</v>
      </c>
      <c r="AC150" t="s">
        <v>429</v>
      </c>
      <c r="AD150" t="s">
        <v>429</v>
      </c>
      <c r="AE150" t="s">
        <v>429</v>
      </c>
      <c r="AF150">
        <v>5</v>
      </c>
      <c r="AG150" t="s">
        <v>310</v>
      </c>
      <c r="AH150" t="s">
        <v>429</v>
      </c>
      <c r="AI150" t="s">
        <v>429</v>
      </c>
      <c r="AJ150" t="s">
        <v>429</v>
      </c>
      <c r="AK150" t="s">
        <v>429</v>
      </c>
      <c r="AL150" t="s">
        <v>429</v>
      </c>
      <c r="AM150" t="s">
        <v>429</v>
      </c>
      <c r="AN150">
        <v>0.28924299999999997</v>
      </c>
      <c r="AO150" t="s">
        <v>429</v>
      </c>
      <c r="AP150" t="s">
        <v>429</v>
      </c>
    </row>
    <row r="151" spans="1:42" x14ac:dyDescent="0.35">
      <c r="A151" s="175" t="str">
        <f>"SL_2030_art_"&amp;S151&amp;"_"&amp;R151</f>
        <v>SL_2030_art_100_62</v>
      </c>
      <c r="B151" s="175" t="str">
        <f t="shared" si="9"/>
        <v>Combination Long Haul Truck</v>
      </c>
      <c r="C151" s="200">
        <f t="shared" si="10"/>
        <v>2.7427085919241152E-2</v>
      </c>
      <c r="D151" s="275">
        <f t="shared" si="11"/>
        <v>1.9480005492883271E-2</v>
      </c>
      <c r="E151">
        <v>0.71024699999999996</v>
      </c>
      <c r="F151">
        <v>1</v>
      </c>
      <c r="G151">
        <v>1</v>
      </c>
      <c r="H151">
        <v>2029</v>
      </c>
      <c r="I151">
        <v>1</v>
      </c>
      <c r="J151">
        <v>5</v>
      </c>
      <c r="K151" t="s">
        <v>308</v>
      </c>
      <c r="L151">
        <v>9</v>
      </c>
      <c r="M151">
        <v>49</v>
      </c>
      <c r="N151" t="s">
        <v>309</v>
      </c>
      <c r="O151">
        <v>49035</v>
      </c>
      <c r="P151" t="s">
        <v>234</v>
      </c>
      <c r="Q151">
        <v>490350</v>
      </c>
      <c r="R151">
        <v>62</v>
      </c>
      <c r="S151">
        <v>100</v>
      </c>
      <c r="T151" t="s">
        <v>177</v>
      </c>
      <c r="U151">
        <v>1</v>
      </c>
      <c r="V151" t="s">
        <v>324</v>
      </c>
      <c r="W151">
        <v>62</v>
      </c>
      <c r="X151" t="s">
        <v>260</v>
      </c>
      <c r="Y151" t="s">
        <v>429</v>
      </c>
      <c r="Z151" t="s">
        <v>429</v>
      </c>
      <c r="AA151" t="s">
        <v>429</v>
      </c>
      <c r="AB151" t="s">
        <v>429</v>
      </c>
      <c r="AC151" t="s">
        <v>429</v>
      </c>
      <c r="AD151" t="s">
        <v>429</v>
      </c>
      <c r="AE151" t="s">
        <v>429</v>
      </c>
      <c r="AF151">
        <v>5</v>
      </c>
      <c r="AG151" t="s">
        <v>310</v>
      </c>
      <c r="AH151" t="s">
        <v>429</v>
      </c>
      <c r="AI151" t="s">
        <v>429</v>
      </c>
      <c r="AJ151" t="s">
        <v>429</v>
      </c>
      <c r="AK151" t="s">
        <v>429</v>
      </c>
      <c r="AL151" t="s">
        <v>429</v>
      </c>
      <c r="AM151" t="s">
        <v>429</v>
      </c>
      <c r="AN151">
        <v>0.71024699999999996</v>
      </c>
      <c r="AO151" t="s">
        <v>429</v>
      </c>
      <c r="AP151" t="s">
        <v>429</v>
      </c>
    </row>
    <row r="152" spans="1:42" x14ac:dyDescent="0.35">
      <c r="A152" s="175" t="str">
        <f>"SL_2030_art_"&amp;S152&amp;"_"&amp;R152</f>
        <v>SL_2030_art_100_61</v>
      </c>
      <c r="B152" s="175" t="str">
        <f t="shared" si="9"/>
        <v>Combination Short Haul Truck</v>
      </c>
      <c r="C152" s="200">
        <f t="shared" si="10"/>
        <v>9.5195217525549519E-3</v>
      </c>
      <c r="D152" s="275">
        <f t="shared" si="11"/>
        <v>3.5433659062577569E-3</v>
      </c>
      <c r="E152">
        <v>0.37222100000000002</v>
      </c>
      <c r="F152">
        <v>1</v>
      </c>
      <c r="G152">
        <v>1</v>
      </c>
      <c r="H152">
        <v>2029</v>
      </c>
      <c r="I152">
        <v>1</v>
      </c>
      <c r="J152">
        <v>5</v>
      </c>
      <c r="K152" t="s">
        <v>308</v>
      </c>
      <c r="L152">
        <v>9</v>
      </c>
      <c r="M152">
        <v>49</v>
      </c>
      <c r="N152" t="s">
        <v>309</v>
      </c>
      <c r="O152">
        <v>49035</v>
      </c>
      <c r="P152" t="s">
        <v>234</v>
      </c>
      <c r="Q152">
        <v>490350</v>
      </c>
      <c r="R152">
        <v>61</v>
      </c>
      <c r="S152">
        <v>100</v>
      </c>
      <c r="T152" t="s">
        <v>177</v>
      </c>
      <c r="U152">
        <v>15</v>
      </c>
      <c r="V152" t="s">
        <v>323</v>
      </c>
      <c r="W152">
        <v>61</v>
      </c>
      <c r="X152" t="s">
        <v>259</v>
      </c>
      <c r="Y152" t="s">
        <v>429</v>
      </c>
      <c r="Z152" t="s">
        <v>429</v>
      </c>
      <c r="AA152" t="s">
        <v>429</v>
      </c>
      <c r="AB152" t="s">
        <v>429</v>
      </c>
      <c r="AC152" t="s">
        <v>429</v>
      </c>
      <c r="AD152" t="s">
        <v>429</v>
      </c>
      <c r="AE152" t="s">
        <v>429</v>
      </c>
      <c r="AF152">
        <v>5</v>
      </c>
      <c r="AG152" t="s">
        <v>310</v>
      </c>
      <c r="AH152" t="s">
        <v>429</v>
      </c>
      <c r="AI152" t="s">
        <v>429</v>
      </c>
      <c r="AJ152" t="s">
        <v>429</v>
      </c>
      <c r="AK152" t="s">
        <v>429</v>
      </c>
      <c r="AL152" t="s">
        <v>429</v>
      </c>
      <c r="AM152" t="s">
        <v>429</v>
      </c>
      <c r="AN152">
        <v>0.37222100000000002</v>
      </c>
      <c r="AO152" t="s">
        <v>429</v>
      </c>
      <c r="AP152" t="s">
        <v>429</v>
      </c>
    </row>
    <row r="153" spans="1:42" x14ac:dyDescent="0.35">
      <c r="A153" s="175" t="str">
        <f>"SL_2030_art_"&amp;S153&amp;"_"&amp;R153</f>
        <v>SL_2030_art_100_61</v>
      </c>
      <c r="B153" s="175" t="str">
        <f t="shared" si="9"/>
        <v>Combination Short Haul Truck</v>
      </c>
      <c r="C153" s="200">
        <f t="shared" si="10"/>
        <v>9.5195217525549519E-3</v>
      </c>
      <c r="D153" s="275">
        <f t="shared" si="11"/>
        <v>8.3786165900329931E-3</v>
      </c>
      <c r="E153">
        <v>0.88015100000000002</v>
      </c>
      <c r="F153">
        <v>1</v>
      </c>
      <c r="G153">
        <v>1</v>
      </c>
      <c r="H153">
        <v>2029</v>
      </c>
      <c r="I153">
        <v>1</v>
      </c>
      <c r="J153">
        <v>5</v>
      </c>
      <c r="K153" t="s">
        <v>308</v>
      </c>
      <c r="L153">
        <v>9</v>
      </c>
      <c r="M153">
        <v>49</v>
      </c>
      <c r="N153" t="s">
        <v>309</v>
      </c>
      <c r="O153">
        <v>49035</v>
      </c>
      <c r="P153" t="s">
        <v>234</v>
      </c>
      <c r="Q153">
        <v>490350</v>
      </c>
      <c r="R153">
        <v>61</v>
      </c>
      <c r="S153">
        <v>100</v>
      </c>
      <c r="T153" t="s">
        <v>177</v>
      </c>
      <c r="U153">
        <v>1</v>
      </c>
      <c r="V153" t="s">
        <v>324</v>
      </c>
      <c r="W153">
        <v>61</v>
      </c>
      <c r="X153" t="s">
        <v>259</v>
      </c>
      <c r="Y153" t="s">
        <v>429</v>
      </c>
      <c r="Z153" t="s">
        <v>429</v>
      </c>
      <c r="AA153" t="s">
        <v>429</v>
      </c>
      <c r="AB153" t="s">
        <v>429</v>
      </c>
      <c r="AC153" t="s">
        <v>429</v>
      </c>
      <c r="AD153" t="s">
        <v>429</v>
      </c>
      <c r="AE153" t="s">
        <v>429</v>
      </c>
      <c r="AF153">
        <v>5</v>
      </c>
      <c r="AG153" t="s">
        <v>310</v>
      </c>
      <c r="AH153" t="s">
        <v>429</v>
      </c>
      <c r="AI153" t="s">
        <v>429</v>
      </c>
      <c r="AJ153" t="s">
        <v>429</v>
      </c>
      <c r="AK153" t="s">
        <v>429</v>
      </c>
      <c r="AL153" t="s">
        <v>429</v>
      </c>
      <c r="AM153" t="s">
        <v>429</v>
      </c>
      <c r="AN153">
        <v>0.88015100000000002</v>
      </c>
      <c r="AO153" t="s">
        <v>429</v>
      </c>
      <c r="AP153" t="s">
        <v>429</v>
      </c>
    </row>
    <row r="154" spans="1:42" x14ac:dyDescent="0.35">
      <c r="A154" s="175" t="str">
        <f>"SL_2030_art_"&amp;S154&amp;"_"&amp;R154</f>
        <v>SL_2030_art_100_54</v>
      </c>
      <c r="B154" s="175" t="str">
        <f t="shared" si="9"/>
        <v>Motor Home</v>
      </c>
      <c r="C154" s="200">
        <f t="shared" si="10"/>
        <v>1.2837666565879628E-3</v>
      </c>
      <c r="D154" s="275">
        <f t="shared" si="11"/>
        <v>3.839540667189543E-4</v>
      </c>
      <c r="E154">
        <v>0.29908400000000002</v>
      </c>
      <c r="F154">
        <v>1</v>
      </c>
      <c r="G154">
        <v>1</v>
      </c>
      <c r="H154">
        <v>2029</v>
      </c>
      <c r="I154">
        <v>1</v>
      </c>
      <c r="J154">
        <v>5</v>
      </c>
      <c r="K154" t="s">
        <v>308</v>
      </c>
      <c r="L154">
        <v>9</v>
      </c>
      <c r="M154">
        <v>49</v>
      </c>
      <c r="N154" t="s">
        <v>309</v>
      </c>
      <c r="O154">
        <v>49035</v>
      </c>
      <c r="P154" t="s">
        <v>234</v>
      </c>
      <c r="Q154">
        <v>490350</v>
      </c>
      <c r="R154">
        <v>54</v>
      </c>
      <c r="S154">
        <v>100</v>
      </c>
      <c r="T154" t="s">
        <v>177</v>
      </c>
      <c r="U154">
        <v>15</v>
      </c>
      <c r="V154" t="s">
        <v>323</v>
      </c>
      <c r="W154">
        <v>54</v>
      </c>
      <c r="X154" t="s">
        <v>258</v>
      </c>
      <c r="Y154" t="s">
        <v>429</v>
      </c>
      <c r="Z154" t="s">
        <v>429</v>
      </c>
      <c r="AA154" t="s">
        <v>429</v>
      </c>
      <c r="AB154" t="s">
        <v>429</v>
      </c>
      <c r="AC154" t="s">
        <v>429</v>
      </c>
      <c r="AD154" t="s">
        <v>429</v>
      </c>
      <c r="AE154" t="s">
        <v>429</v>
      </c>
      <c r="AF154">
        <v>5</v>
      </c>
      <c r="AG154" t="s">
        <v>310</v>
      </c>
      <c r="AH154" t="s">
        <v>429</v>
      </c>
      <c r="AI154" t="s">
        <v>429</v>
      </c>
      <c r="AJ154" t="s">
        <v>429</v>
      </c>
      <c r="AK154" t="s">
        <v>429</v>
      </c>
      <c r="AL154" t="s">
        <v>429</v>
      </c>
      <c r="AM154" t="s">
        <v>429</v>
      </c>
      <c r="AN154">
        <v>0.29908400000000002</v>
      </c>
      <c r="AO154" t="s">
        <v>429</v>
      </c>
      <c r="AP154" t="s">
        <v>429</v>
      </c>
    </row>
    <row r="155" spans="1:42" x14ac:dyDescent="0.35">
      <c r="A155" s="175" t="str">
        <f>"SL_2030_art_"&amp;S155&amp;"_"&amp;R155</f>
        <v>SL_2030_art_100_54</v>
      </c>
      <c r="B155" s="175" t="str">
        <f t="shared" si="9"/>
        <v>Motor Home</v>
      </c>
      <c r="C155" s="200">
        <f t="shared" si="10"/>
        <v>1.2837666565879628E-3</v>
      </c>
      <c r="D155" s="275">
        <f t="shared" si="11"/>
        <v>8.2502933082278997E-4</v>
      </c>
      <c r="E155">
        <v>0.64266299999999998</v>
      </c>
      <c r="F155">
        <v>1</v>
      </c>
      <c r="G155">
        <v>1</v>
      </c>
      <c r="H155">
        <v>2029</v>
      </c>
      <c r="I155">
        <v>1</v>
      </c>
      <c r="J155">
        <v>5</v>
      </c>
      <c r="K155" t="s">
        <v>308</v>
      </c>
      <c r="L155">
        <v>9</v>
      </c>
      <c r="M155">
        <v>49</v>
      </c>
      <c r="N155" t="s">
        <v>309</v>
      </c>
      <c r="O155">
        <v>49035</v>
      </c>
      <c r="P155" t="s">
        <v>234</v>
      </c>
      <c r="Q155">
        <v>490350</v>
      </c>
      <c r="R155">
        <v>54</v>
      </c>
      <c r="S155">
        <v>100</v>
      </c>
      <c r="T155" t="s">
        <v>177</v>
      </c>
      <c r="U155">
        <v>1</v>
      </c>
      <c r="V155" t="s">
        <v>324</v>
      </c>
      <c r="W155">
        <v>54</v>
      </c>
      <c r="X155" t="s">
        <v>258</v>
      </c>
      <c r="Y155" t="s">
        <v>429</v>
      </c>
      <c r="Z155" t="s">
        <v>429</v>
      </c>
      <c r="AA155" t="s">
        <v>429</v>
      </c>
      <c r="AB155" t="s">
        <v>429</v>
      </c>
      <c r="AC155" t="s">
        <v>429</v>
      </c>
      <c r="AD155" t="s">
        <v>429</v>
      </c>
      <c r="AE155" t="s">
        <v>429</v>
      </c>
      <c r="AF155">
        <v>5</v>
      </c>
      <c r="AG155" t="s">
        <v>310</v>
      </c>
      <c r="AH155" t="s">
        <v>429</v>
      </c>
      <c r="AI155" t="s">
        <v>429</v>
      </c>
      <c r="AJ155" t="s">
        <v>429</v>
      </c>
      <c r="AK155" t="s">
        <v>429</v>
      </c>
      <c r="AL155" t="s">
        <v>429</v>
      </c>
      <c r="AM155" t="s">
        <v>429</v>
      </c>
      <c r="AN155">
        <v>0.64266299999999998</v>
      </c>
      <c r="AO155" t="s">
        <v>429</v>
      </c>
      <c r="AP155" t="s">
        <v>429</v>
      </c>
    </row>
    <row r="156" spans="1:42" x14ac:dyDescent="0.35">
      <c r="A156" s="175" t="str">
        <f>"SL_2030_art_"&amp;S156&amp;"_"&amp;R156</f>
        <v>SL_2030_art_100_53</v>
      </c>
      <c r="B156" s="175" t="str">
        <f t="shared" si="9"/>
        <v>Single Long Haul Truck</v>
      </c>
      <c r="C156" s="200">
        <f t="shared" si="10"/>
        <v>2.2119525715996965E-3</v>
      </c>
      <c r="D156" s="275">
        <f t="shared" si="11"/>
        <v>7.3205455138120599E-4</v>
      </c>
      <c r="E156">
        <v>0.33095400000000003</v>
      </c>
      <c r="F156">
        <v>1</v>
      </c>
      <c r="G156">
        <v>1</v>
      </c>
      <c r="H156">
        <v>2029</v>
      </c>
      <c r="I156">
        <v>1</v>
      </c>
      <c r="J156">
        <v>5</v>
      </c>
      <c r="K156" t="s">
        <v>308</v>
      </c>
      <c r="L156">
        <v>9</v>
      </c>
      <c r="M156">
        <v>49</v>
      </c>
      <c r="N156" t="s">
        <v>309</v>
      </c>
      <c r="O156">
        <v>49035</v>
      </c>
      <c r="P156" t="s">
        <v>234</v>
      </c>
      <c r="Q156">
        <v>490350</v>
      </c>
      <c r="R156">
        <v>53</v>
      </c>
      <c r="S156">
        <v>100</v>
      </c>
      <c r="T156" t="s">
        <v>177</v>
      </c>
      <c r="U156">
        <v>15</v>
      </c>
      <c r="V156" t="s">
        <v>323</v>
      </c>
      <c r="W156">
        <v>53</v>
      </c>
      <c r="X156" t="s">
        <v>257</v>
      </c>
      <c r="Y156" t="s">
        <v>429</v>
      </c>
      <c r="Z156" t="s">
        <v>429</v>
      </c>
      <c r="AA156" t="s">
        <v>429</v>
      </c>
      <c r="AB156" t="s">
        <v>429</v>
      </c>
      <c r="AC156" t="s">
        <v>429</v>
      </c>
      <c r="AD156" t="s">
        <v>429</v>
      </c>
      <c r="AE156" t="s">
        <v>429</v>
      </c>
      <c r="AF156">
        <v>5</v>
      </c>
      <c r="AG156" t="s">
        <v>310</v>
      </c>
      <c r="AH156" t="s">
        <v>429</v>
      </c>
      <c r="AI156" t="s">
        <v>429</v>
      </c>
      <c r="AJ156" t="s">
        <v>429</v>
      </c>
      <c r="AK156" t="s">
        <v>429</v>
      </c>
      <c r="AL156" t="s">
        <v>429</v>
      </c>
      <c r="AM156" t="s">
        <v>429</v>
      </c>
      <c r="AN156">
        <v>0.33095400000000003</v>
      </c>
      <c r="AO156" t="s">
        <v>429</v>
      </c>
      <c r="AP156" t="s">
        <v>429</v>
      </c>
    </row>
    <row r="157" spans="1:42" x14ac:dyDescent="0.35">
      <c r="A157" s="175" t="str">
        <f>"SL_2030_art_"&amp;S157&amp;"_"&amp;R157</f>
        <v>SL_2030_art_100_53</v>
      </c>
      <c r="B157" s="175" t="str">
        <f t="shared" si="9"/>
        <v>Single Long Haul Truck</v>
      </c>
      <c r="C157" s="200">
        <f t="shared" si="10"/>
        <v>2.2119525715996965E-3</v>
      </c>
      <c r="D157" s="275">
        <f t="shared" si="11"/>
        <v>1.5683451557464759E-3</v>
      </c>
      <c r="E157">
        <v>0.709032</v>
      </c>
      <c r="F157">
        <v>1</v>
      </c>
      <c r="G157">
        <v>1</v>
      </c>
      <c r="H157">
        <v>2029</v>
      </c>
      <c r="I157">
        <v>1</v>
      </c>
      <c r="J157">
        <v>5</v>
      </c>
      <c r="K157" t="s">
        <v>308</v>
      </c>
      <c r="L157">
        <v>9</v>
      </c>
      <c r="M157">
        <v>49</v>
      </c>
      <c r="N157" t="s">
        <v>309</v>
      </c>
      <c r="O157">
        <v>49035</v>
      </c>
      <c r="P157" t="s">
        <v>234</v>
      </c>
      <c r="Q157">
        <v>490350</v>
      </c>
      <c r="R157">
        <v>53</v>
      </c>
      <c r="S157">
        <v>100</v>
      </c>
      <c r="T157" t="s">
        <v>177</v>
      </c>
      <c r="U157">
        <v>1</v>
      </c>
      <c r="V157" t="s">
        <v>324</v>
      </c>
      <c r="W157">
        <v>53</v>
      </c>
      <c r="X157" t="s">
        <v>257</v>
      </c>
      <c r="Y157" t="s">
        <v>429</v>
      </c>
      <c r="Z157" t="s">
        <v>429</v>
      </c>
      <c r="AA157" t="s">
        <v>429</v>
      </c>
      <c r="AB157" t="s">
        <v>429</v>
      </c>
      <c r="AC157" t="s">
        <v>429</v>
      </c>
      <c r="AD157" t="s">
        <v>429</v>
      </c>
      <c r="AE157" t="s">
        <v>429</v>
      </c>
      <c r="AF157">
        <v>5</v>
      </c>
      <c r="AG157" t="s">
        <v>310</v>
      </c>
      <c r="AH157" t="s">
        <v>429</v>
      </c>
      <c r="AI157" t="s">
        <v>429</v>
      </c>
      <c r="AJ157" t="s">
        <v>429</v>
      </c>
      <c r="AK157" t="s">
        <v>429</v>
      </c>
      <c r="AL157" t="s">
        <v>429</v>
      </c>
      <c r="AM157" t="s">
        <v>429</v>
      </c>
      <c r="AN157">
        <v>0.709032</v>
      </c>
      <c r="AO157" t="s">
        <v>429</v>
      </c>
      <c r="AP157" t="s">
        <v>429</v>
      </c>
    </row>
    <row r="158" spans="1:42" x14ac:dyDescent="0.35">
      <c r="A158" s="175" t="str">
        <f>"SL_2030_art_"&amp;S158&amp;"_"&amp;R158</f>
        <v>SL_2030_art_100_52</v>
      </c>
      <c r="B158" s="175" t="str">
        <f t="shared" si="9"/>
        <v>Single Short Haul Truck</v>
      </c>
      <c r="C158" s="200">
        <f t="shared" si="10"/>
        <v>3.2442364239260696E-2</v>
      </c>
      <c r="D158" s="275">
        <f t="shared" si="11"/>
        <v>1.1610278659761183E-2</v>
      </c>
      <c r="E158">
        <v>0.35787400000000003</v>
      </c>
      <c r="F158">
        <v>1</v>
      </c>
      <c r="G158">
        <v>1</v>
      </c>
      <c r="H158">
        <v>2029</v>
      </c>
      <c r="I158">
        <v>1</v>
      </c>
      <c r="J158">
        <v>5</v>
      </c>
      <c r="K158" t="s">
        <v>308</v>
      </c>
      <c r="L158">
        <v>9</v>
      </c>
      <c r="M158">
        <v>49</v>
      </c>
      <c r="N158" t="s">
        <v>309</v>
      </c>
      <c r="O158">
        <v>49035</v>
      </c>
      <c r="P158" t="s">
        <v>234</v>
      </c>
      <c r="Q158">
        <v>490350</v>
      </c>
      <c r="R158">
        <v>52</v>
      </c>
      <c r="S158">
        <v>100</v>
      </c>
      <c r="T158" t="s">
        <v>177</v>
      </c>
      <c r="U158">
        <v>15</v>
      </c>
      <c r="V158" t="s">
        <v>323</v>
      </c>
      <c r="W158">
        <v>52</v>
      </c>
      <c r="X158" t="s">
        <v>256</v>
      </c>
      <c r="Y158" t="s">
        <v>429</v>
      </c>
      <c r="Z158" t="s">
        <v>429</v>
      </c>
      <c r="AA158" t="s">
        <v>429</v>
      </c>
      <c r="AB158" t="s">
        <v>429</v>
      </c>
      <c r="AC158" t="s">
        <v>429</v>
      </c>
      <c r="AD158" t="s">
        <v>429</v>
      </c>
      <c r="AE158" t="s">
        <v>429</v>
      </c>
      <c r="AF158">
        <v>5</v>
      </c>
      <c r="AG158" t="s">
        <v>310</v>
      </c>
      <c r="AH158" t="s">
        <v>429</v>
      </c>
      <c r="AI158" t="s">
        <v>429</v>
      </c>
      <c r="AJ158" t="s">
        <v>429</v>
      </c>
      <c r="AK158" t="s">
        <v>429</v>
      </c>
      <c r="AL158" t="s">
        <v>429</v>
      </c>
      <c r="AM158" t="s">
        <v>429</v>
      </c>
      <c r="AN158">
        <v>0.35787400000000003</v>
      </c>
      <c r="AO158" t="s">
        <v>429</v>
      </c>
      <c r="AP158" t="s">
        <v>429</v>
      </c>
    </row>
    <row r="159" spans="1:42" x14ac:dyDescent="0.35">
      <c r="A159" s="175" t="str">
        <f>"SL_2030_art_"&amp;S159&amp;"_"&amp;R159</f>
        <v>SL_2030_art_100_52</v>
      </c>
      <c r="B159" s="175" t="str">
        <f t="shared" si="9"/>
        <v>Single Short Haul Truck</v>
      </c>
      <c r="C159" s="200">
        <f t="shared" si="10"/>
        <v>3.2442364239260696E-2</v>
      </c>
      <c r="D159" s="275">
        <f t="shared" si="11"/>
        <v>2.4752842624906884E-2</v>
      </c>
      <c r="E159">
        <v>0.76297899999999996</v>
      </c>
      <c r="F159">
        <v>1</v>
      </c>
      <c r="G159">
        <v>1</v>
      </c>
      <c r="H159">
        <v>2029</v>
      </c>
      <c r="I159">
        <v>1</v>
      </c>
      <c r="J159">
        <v>5</v>
      </c>
      <c r="K159" t="s">
        <v>308</v>
      </c>
      <c r="L159">
        <v>9</v>
      </c>
      <c r="M159">
        <v>49</v>
      </c>
      <c r="N159" t="s">
        <v>309</v>
      </c>
      <c r="O159">
        <v>49035</v>
      </c>
      <c r="P159" t="s">
        <v>234</v>
      </c>
      <c r="Q159">
        <v>490350</v>
      </c>
      <c r="R159">
        <v>52</v>
      </c>
      <c r="S159">
        <v>100</v>
      </c>
      <c r="T159" t="s">
        <v>177</v>
      </c>
      <c r="U159">
        <v>1</v>
      </c>
      <c r="V159" t="s">
        <v>324</v>
      </c>
      <c r="W159">
        <v>52</v>
      </c>
      <c r="X159" t="s">
        <v>256</v>
      </c>
      <c r="Y159" t="s">
        <v>429</v>
      </c>
      <c r="Z159" t="s">
        <v>429</v>
      </c>
      <c r="AA159" t="s">
        <v>429</v>
      </c>
      <c r="AB159" t="s">
        <v>429</v>
      </c>
      <c r="AC159" t="s">
        <v>429</v>
      </c>
      <c r="AD159" t="s">
        <v>429</v>
      </c>
      <c r="AE159" t="s">
        <v>429</v>
      </c>
      <c r="AF159">
        <v>5</v>
      </c>
      <c r="AG159" t="s">
        <v>310</v>
      </c>
      <c r="AH159" t="s">
        <v>429</v>
      </c>
      <c r="AI159" t="s">
        <v>429</v>
      </c>
      <c r="AJ159" t="s">
        <v>429</v>
      </c>
      <c r="AK159" t="s">
        <v>429</v>
      </c>
      <c r="AL159" t="s">
        <v>429</v>
      </c>
      <c r="AM159" t="s">
        <v>429</v>
      </c>
      <c r="AN159">
        <v>0.76297899999999996</v>
      </c>
      <c r="AO159" t="s">
        <v>429</v>
      </c>
      <c r="AP159" t="s">
        <v>429</v>
      </c>
    </row>
    <row r="160" spans="1:42" x14ac:dyDescent="0.35">
      <c r="A160" s="175" t="str">
        <f>"SL_2030_art_"&amp;S160&amp;"_"&amp;R160</f>
        <v>SL_2030_art_100_51</v>
      </c>
      <c r="B160" s="175" t="str">
        <f t="shared" si="9"/>
        <v>Refuse Truck</v>
      </c>
      <c r="C160" s="200">
        <f t="shared" si="10"/>
        <v>3.8330425395972039E-4</v>
      </c>
      <c r="D160" s="275">
        <f t="shared" si="11"/>
        <v>1.8031398714773167E-4</v>
      </c>
      <c r="E160">
        <v>0.47042</v>
      </c>
      <c r="F160">
        <v>1</v>
      </c>
      <c r="G160">
        <v>1</v>
      </c>
      <c r="H160">
        <v>2029</v>
      </c>
      <c r="I160">
        <v>1</v>
      </c>
      <c r="J160">
        <v>5</v>
      </c>
      <c r="K160" t="s">
        <v>308</v>
      </c>
      <c r="L160">
        <v>9</v>
      </c>
      <c r="M160">
        <v>49</v>
      </c>
      <c r="N160" t="s">
        <v>309</v>
      </c>
      <c r="O160">
        <v>49035</v>
      </c>
      <c r="P160" t="s">
        <v>234</v>
      </c>
      <c r="Q160">
        <v>490350</v>
      </c>
      <c r="R160">
        <v>51</v>
      </c>
      <c r="S160">
        <v>100</v>
      </c>
      <c r="T160" t="s">
        <v>177</v>
      </c>
      <c r="U160">
        <v>15</v>
      </c>
      <c r="V160" t="s">
        <v>323</v>
      </c>
      <c r="W160">
        <v>51</v>
      </c>
      <c r="X160" t="s">
        <v>255</v>
      </c>
      <c r="Y160" t="s">
        <v>429</v>
      </c>
      <c r="Z160" t="s">
        <v>429</v>
      </c>
      <c r="AA160" t="s">
        <v>429</v>
      </c>
      <c r="AB160" t="s">
        <v>429</v>
      </c>
      <c r="AC160" t="s">
        <v>429</v>
      </c>
      <c r="AD160" t="s">
        <v>429</v>
      </c>
      <c r="AE160" t="s">
        <v>429</v>
      </c>
      <c r="AF160">
        <v>5</v>
      </c>
      <c r="AG160" t="s">
        <v>310</v>
      </c>
      <c r="AH160" t="s">
        <v>429</v>
      </c>
      <c r="AI160" t="s">
        <v>429</v>
      </c>
      <c r="AJ160" t="s">
        <v>429</v>
      </c>
      <c r="AK160" t="s">
        <v>429</v>
      </c>
      <c r="AL160" t="s">
        <v>429</v>
      </c>
      <c r="AM160" t="s">
        <v>429</v>
      </c>
      <c r="AN160">
        <v>0.47042</v>
      </c>
      <c r="AO160" t="s">
        <v>429</v>
      </c>
      <c r="AP160" t="s">
        <v>429</v>
      </c>
    </row>
    <row r="161" spans="1:42" x14ac:dyDescent="0.35">
      <c r="A161" s="175" t="str">
        <f>"SL_2030_art_"&amp;S161&amp;"_"&amp;R161</f>
        <v>SL_2030_art_100_51</v>
      </c>
      <c r="B161" s="175" t="str">
        <f t="shared" si="9"/>
        <v>Refuse Truck</v>
      </c>
      <c r="C161" s="200">
        <f t="shared" si="10"/>
        <v>3.8330425395972039E-4</v>
      </c>
      <c r="D161" s="275">
        <f t="shared" si="11"/>
        <v>3.7903846091740266E-4</v>
      </c>
      <c r="E161">
        <v>0.98887100000000006</v>
      </c>
      <c r="F161">
        <v>1</v>
      </c>
      <c r="G161">
        <v>1</v>
      </c>
      <c r="H161">
        <v>2029</v>
      </c>
      <c r="I161">
        <v>1</v>
      </c>
      <c r="J161">
        <v>5</v>
      </c>
      <c r="K161" t="s">
        <v>308</v>
      </c>
      <c r="L161">
        <v>9</v>
      </c>
      <c r="M161">
        <v>49</v>
      </c>
      <c r="N161" t="s">
        <v>309</v>
      </c>
      <c r="O161">
        <v>49035</v>
      </c>
      <c r="P161" t="s">
        <v>234</v>
      </c>
      <c r="Q161">
        <v>490350</v>
      </c>
      <c r="R161">
        <v>51</v>
      </c>
      <c r="S161">
        <v>100</v>
      </c>
      <c r="T161" t="s">
        <v>177</v>
      </c>
      <c r="U161">
        <v>1</v>
      </c>
      <c r="V161" t="s">
        <v>324</v>
      </c>
      <c r="W161">
        <v>51</v>
      </c>
      <c r="X161" t="s">
        <v>255</v>
      </c>
      <c r="Y161" t="s">
        <v>429</v>
      </c>
      <c r="Z161" t="s">
        <v>429</v>
      </c>
      <c r="AA161" t="s">
        <v>429</v>
      </c>
      <c r="AB161" t="s">
        <v>429</v>
      </c>
      <c r="AC161" t="s">
        <v>429</v>
      </c>
      <c r="AD161" t="s">
        <v>429</v>
      </c>
      <c r="AE161" t="s">
        <v>429</v>
      </c>
      <c r="AF161">
        <v>5</v>
      </c>
      <c r="AG161" t="s">
        <v>310</v>
      </c>
      <c r="AH161" t="s">
        <v>429</v>
      </c>
      <c r="AI161" t="s">
        <v>429</v>
      </c>
      <c r="AJ161" t="s">
        <v>429</v>
      </c>
      <c r="AK161" t="s">
        <v>429</v>
      </c>
      <c r="AL161" t="s">
        <v>429</v>
      </c>
      <c r="AM161" t="s">
        <v>429</v>
      </c>
      <c r="AN161">
        <v>0.98887100000000006</v>
      </c>
      <c r="AO161" t="s">
        <v>429</v>
      </c>
      <c r="AP161" t="s">
        <v>429</v>
      </c>
    </row>
    <row r="162" spans="1:42" x14ac:dyDescent="0.35">
      <c r="A162" s="175" t="str">
        <f>"SL_2030_art_"&amp;S162&amp;"_"&amp;R162</f>
        <v>SL_2030_art_100_43</v>
      </c>
      <c r="B162" s="175" t="str">
        <f t="shared" si="9"/>
        <v>School Bus</v>
      </c>
      <c r="C162" s="200">
        <f t="shared" si="10"/>
        <v>1.2194193935541923E-3</v>
      </c>
      <c r="D162" s="275">
        <f t="shared" si="11"/>
        <v>3.2450335307688676E-4</v>
      </c>
      <c r="E162">
        <v>0.26611299999999999</v>
      </c>
      <c r="F162">
        <v>1</v>
      </c>
      <c r="G162">
        <v>1</v>
      </c>
      <c r="H162">
        <v>2029</v>
      </c>
      <c r="I162">
        <v>1</v>
      </c>
      <c r="J162">
        <v>5</v>
      </c>
      <c r="K162" t="s">
        <v>308</v>
      </c>
      <c r="L162">
        <v>9</v>
      </c>
      <c r="M162">
        <v>49</v>
      </c>
      <c r="N162" t="s">
        <v>309</v>
      </c>
      <c r="O162">
        <v>49035</v>
      </c>
      <c r="P162" t="s">
        <v>234</v>
      </c>
      <c r="Q162">
        <v>490350</v>
      </c>
      <c r="R162">
        <v>43</v>
      </c>
      <c r="S162">
        <v>100</v>
      </c>
      <c r="T162" t="s">
        <v>177</v>
      </c>
      <c r="U162">
        <v>15</v>
      </c>
      <c r="V162" t="s">
        <v>323</v>
      </c>
      <c r="W162">
        <v>43</v>
      </c>
      <c r="X162" t="s">
        <v>254</v>
      </c>
      <c r="Y162" t="s">
        <v>429</v>
      </c>
      <c r="Z162" t="s">
        <v>429</v>
      </c>
      <c r="AA162" t="s">
        <v>429</v>
      </c>
      <c r="AB162" t="s">
        <v>429</v>
      </c>
      <c r="AC162" t="s">
        <v>429</v>
      </c>
      <c r="AD162" t="s">
        <v>429</v>
      </c>
      <c r="AE162" t="s">
        <v>429</v>
      </c>
      <c r="AF162">
        <v>5</v>
      </c>
      <c r="AG162" t="s">
        <v>310</v>
      </c>
      <c r="AH162" t="s">
        <v>429</v>
      </c>
      <c r="AI162" t="s">
        <v>429</v>
      </c>
      <c r="AJ162" t="s">
        <v>429</v>
      </c>
      <c r="AK162" t="s">
        <v>429</v>
      </c>
      <c r="AL162" t="s">
        <v>429</v>
      </c>
      <c r="AM162" t="s">
        <v>429</v>
      </c>
      <c r="AN162">
        <v>0.26611299999999999</v>
      </c>
      <c r="AO162" t="s">
        <v>429</v>
      </c>
      <c r="AP162" t="s">
        <v>429</v>
      </c>
    </row>
    <row r="163" spans="1:42" x14ac:dyDescent="0.35">
      <c r="A163" s="175" t="str">
        <f>"SL_2030_art_"&amp;S163&amp;"_"&amp;R163</f>
        <v>SL_2030_art_100_43</v>
      </c>
      <c r="B163" s="175" t="str">
        <f t="shared" si="9"/>
        <v>School Bus</v>
      </c>
      <c r="C163" s="200">
        <f t="shared" si="10"/>
        <v>1.2194193935541923E-3</v>
      </c>
      <c r="D163" s="275">
        <f t="shared" si="11"/>
        <v>7.2286571940195733E-4</v>
      </c>
      <c r="E163">
        <v>0.59279499999999996</v>
      </c>
      <c r="F163">
        <v>1</v>
      </c>
      <c r="G163">
        <v>1</v>
      </c>
      <c r="H163">
        <v>2029</v>
      </c>
      <c r="I163">
        <v>1</v>
      </c>
      <c r="J163">
        <v>5</v>
      </c>
      <c r="K163" t="s">
        <v>308</v>
      </c>
      <c r="L163">
        <v>9</v>
      </c>
      <c r="M163">
        <v>49</v>
      </c>
      <c r="N163" t="s">
        <v>309</v>
      </c>
      <c r="O163">
        <v>49035</v>
      </c>
      <c r="P163" t="s">
        <v>234</v>
      </c>
      <c r="Q163">
        <v>490350</v>
      </c>
      <c r="R163">
        <v>43</v>
      </c>
      <c r="S163">
        <v>100</v>
      </c>
      <c r="T163" t="s">
        <v>177</v>
      </c>
      <c r="U163">
        <v>1</v>
      </c>
      <c r="V163" t="s">
        <v>324</v>
      </c>
      <c r="W163">
        <v>43</v>
      </c>
      <c r="X163" t="s">
        <v>254</v>
      </c>
      <c r="Y163" t="s">
        <v>429</v>
      </c>
      <c r="Z163" t="s">
        <v>429</v>
      </c>
      <c r="AA163" t="s">
        <v>429</v>
      </c>
      <c r="AB163" t="s">
        <v>429</v>
      </c>
      <c r="AC163" t="s">
        <v>429</v>
      </c>
      <c r="AD163" t="s">
        <v>429</v>
      </c>
      <c r="AE163" t="s">
        <v>429</v>
      </c>
      <c r="AF163">
        <v>5</v>
      </c>
      <c r="AG163" t="s">
        <v>310</v>
      </c>
      <c r="AH163" t="s">
        <v>429</v>
      </c>
      <c r="AI163" t="s">
        <v>429</v>
      </c>
      <c r="AJ163" t="s">
        <v>429</v>
      </c>
      <c r="AK163" t="s">
        <v>429</v>
      </c>
      <c r="AL163" t="s">
        <v>429</v>
      </c>
      <c r="AM163" t="s">
        <v>429</v>
      </c>
      <c r="AN163">
        <v>0.59279499999999996</v>
      </c>
      <c r="AO163" t="s">
        <v>429</v>
      </c>
      <c r="AP163" t="s">
        <v>429</v>
      </c>
    </row>
    <row r="164" spans="1:42" x14ac:dyDescent="0.35">
      <c r="A164" s="175" t="str">
        <f>"SL_2030_art_"&amp;S164&amp;"_"&amp;R164</f>
        <v>SL_2030_art_100_42</v>
      </c>
      <c r="B164" s="175" t="str">
        <f t="shared" si="9"/>
        <v>Transit Bus</v>
      </c>
      <c r="C164" s="200">
        <f t="shared" si="10"/>
        <v>8.5238775907189597E-4</v>
      </c>
      <c r="D164" s="275">
        <f t="shared" si="11"/>
        <v>6.3044473914027394E-5</v>
      </c>
      <c r="E164">
        <v>7.3962200000000006E-2</v>
      </c>
      <c r="F164">
        <v>1</v>
      </c>
      <c r="G164">
        <v>1</v>
      </c>
      <c r="H164">
        <v>2029</v>
      </c>
      <c r="I164">
        <v>1</v>
      </c>
      <c r="J164">
        <v>5</v>
      </c>
      <c r="K164" t="s">
        <v>308</v>
      </c>
      <c r="L164">
        <v>9</v>
      </c>
      <c r="M164">
        <v>49</v>
      </c>
      <c r="N164" t="s">
        <v>309</v>
      </c>
      <c r="O164">
        <v>49035</v>
      </c>
      <c r="P164" t="s">
        <v>234</v>
      </c>
      <c r="Q164">
        <v>490350</v>
      </c>
      <c r="R164">
        <v>42</v>
      </c>
      <c r="S164">
        <v>100</v>
      </c>
      <c r="T164" t="s">
        <v>177</v>
      </c>
      <c r="U164">
        <v>15</v>
      </c>
      <c r="V164" t="s">
        <v>323</v>
      </c>
      <c r="W164">
        <v>42</v>
      </c>
      <c r="X164" t="s">
        <v>253</v>
      </c>
      <c r="Y164" t="s">
        <v>429</v>
      </c>
      <c r="Z164" t="s">
        <v>429</v>
      </c>
      <c r="AA164" t="s">
        <v>429</v>
      </c>
      <c r="AB164" t="s">
        <v>429</v>
      </c>
      <c r="AC164" t="s">
        <v>429</v>
      </c>
      <c r="AD164" t="s">
        <v>429</v>
      </c>
      <c r="AE164" t="s">
        <v>429</v>
      </c>
      <c r="AF164">
        <v>5</v>
      </c>
      <c r="AG164" t="s">
        <v>310</v>
      </c>
      <c r="AH164" t="s">
        <v>429</v>
      </c>
      <c r="AI164" t="s">
        <v>429</v>
      </c>
      <c r="AJ164" t="s">
        <v>429</v>
      </c>
      <c r="AK164" t="s">
        <v>429</v>
      </c>
      <c r="AL164" t="s">
        <v>429</v>
      </c>
      <c r="AM164" t="s">
        <v>429</v>
      </c>
      <c r="AN164">
        <v>7.3962200000000006E-2</v>
      </c>
      <c r="AO164" t="s">
        <v>429</v>
      </c>
      <c r="AP164" t="s">
        <v>429</v>
      </c>
    </row>
    <row r="165" spans="1:42" x14ac:dyDescent="0.35">
      <c r="A165" s="175" t="str">
        <f>"SL_2030_art_"&amp;S165&amp;"_"&amp;R165</f>
        <v>SL_2030_art_100_42</v>
      </c>
      <c r="B165" s="175" t="str">
        <f t="shared" si="9"/>
        <v>Transit Bus</v>
      </c>
      <c r="C165" s="200">
        <f t="shared" si="10"/>
        <v>8.5238775907189597E-4</v>
      </c>
      <c r="D165" s="275">
        <f t="shared" si="11"/>
        <v>1.5444584284175496E-4</v>
      </c>
      <c r="E165">
        <v>0.18119199999999999</v>
      </c>
      <c r="F165">
        <v>1</v>
      </c>
      <c r="G165">
        <v>1</v>
      </c>
      <c r="H165">
        <v>2029</v>
      </c>
      <c r="I165">
        <v>1</v>
      </c>
      <c r="J165">
        <v>5</v>
      </c>
      <c r="K165" t="s">
        <v>308</v>
      </c>
      <c r="L165">
        <v>9</v>
      </c>
      <c r="M165">
        <v>49</v>
      </c>
      <c r="N165" t="s">
        <v>309</v>
      </c>
      <c r="O165">
        <v>49035</v>
      </c>
      <c r="P165" t="s">
        <v>234</v>
      </c>
      <c r="Q165">
        <v>490350</v>
      </c>
      <c r="R165">
        <v>42</v>
      </c>
      <c r="S165">
        <v>100</v>
      </c>
      <c r="T165" t="s">
        <v>177</v>
      </c>
      <c r="U165">
        <v>1</v>
      </c>
      <c r="V165" t="s">
        <v>324</v>
      </c>
      <c r="W165">
        <v>42</v>
      </c>
      <c r="X165" t="s">
        <v>253</v>
      </c>
      <c r="Y165" t="s">
        <v>429</v>
      </c>
      <c r="Z165" t="s">
        <v>429</v>
      </c>
      <c r="AA165" t="s">
        <v>429</v>
      </c>
      <c r="AB165" t="s">
        <v>429</v>
      </c>
      <c r="AC165" t="s">
        <v>429</v>
      </c>
      <c r="AD165" t="s">
        <v>429</v>
      </c>
      <c r="AE165" t="s">
        <v>429</v>
      </c>
      <c r="AF165">
        <v>5</v>
      </c>
      <c r="AG165" t="s">
        <v>310</v>
      </c>
      <c r="AH165" t="s">
        <v>429</v>
      </c>
      <c r="AI165" t="s">
        <v>429</v>
      </c>
      <c r="AJ165" t="s">
        <v>429</v>
      </c>
      <c r="AK165" t="s">
        <v>429</v>
      </c>
      <c r="AL165" t="s">
        <v>429</v>
      </c>
      <c r="AM165" t="s">
        <v>429</v>
      </c>
      <c r="AN165">
        <v>0.18119199999999999</v>
      </c>
      <c r="AO165" t="s">
        <v>429</v>
      </c>
      <c r="AP165" t="s">
        <v>429</v>
      </c>
    </row>
    <row r="166" spans="1:42" x14ac:dyDescent="0.35">
      <c r="A166" s="175" t="str">
        <f>"SL_2030_art_"&amp;S166&amp;"_"&amp;R166</f>
        <v>SL_2030_art_100_41</v>
      </c>
      <c r="B166" s="175" t="str">
        <f t="shared" si="9"/>
        <v>Intercity Bus</v>
      </c>
      <c r="C166" s="200">
        <f t="shared" si="10"/>
        <v>2.7298775368493609E-3</v>
      </c>
      <c r="D166" s="275">
        <f t="shared" si="11"/>
        <v>6.7616882685729183E-4</v>
      </c>
      <c r="E166">
        <v>0.247692</v>
      </c>
      <c r="F166">
        <v>1</v>
      </c>
      <c r="G166">
        <v>1</v>
      </c>
      <c r="H166">
        <v>2029</v>
      </c>
      <c r="I166">
        <v>1</v>
      </c>
      <c r="J166">
        <v>5</v>
      </c>
      <c r="K166" t="s">
        <v>308</v>
      </c>
      <c r="L166">
        <v>9</v>
      </c>
      <c r="M166">
        <v>49</v>
      </c>
      <c r="N166" t="s">
        <v>309</v>
      </c>
      <c r="O166">
        <v>49035</v>
      </c>
      <c r="P166" t="s">
        <v>234</v>
      </c>
      <c r="Q166">
        <v>490350</v>
      </c>
      <c r="R166">
        <v>41</v>
      </c>
      <c r="S166">
        <v>100</v>
      </c>
      <c r="T166" t="s">
        <v>177</v>
      </c>
      <c r="U166">
        <v>15</v>
      </c>
      <c r="V166" t="s">
        <v>323</v>
      </c>
      <c r="W166">
        <v>41</v>
      </c>
      <c r="X166" t="s">
        <v>430</v>
      </c>
      <c r="Y166" t="s">
        <v>429</v>
      </c>
      <c r="Z166" t="s">
        <v>429</v>
      </c>
      <c r="AA166" t="s">
        <v>429</v>
      </c>
      <c r="AB166" t="s">
        <v>429</v>
      </c>
      <c r="AC166" t="s">
        <v>429</v>
      </c>
      <c r="AD166" t="s">
        <v>429</v>
      </c>
      <c r="AE166" t="s">
        <v>429</v>
      </c>
      <c r="AF166">
        <v>5</v>
      </c>
      <c r="AG166" t="s">
        <v>310</v>
      </c>
      <c r="AH166" t="s">
        <v>429</v>
      </c>
      <c r="AI166" t="s">
        <v>429</v>
      </c>
      <c r="AJ166" t="s">
        <v>429</v>
      </c>
      <c r="AK166" t="s">
        <v>429</v>
      </c>
      <c r="AL166" t="s">
        <v>429</v>
      </c>
      <c r="AM166" t="s">
        <v>429</v>
      </c>
      <c r="AN166">
        <v>0.247692</v>
      </c>
      <c r="AO166" t="s">
        <v>429</v>
      </c>
      <c r="AP166" t="s">
        <v>429</v>
      </c>
    </row>
    <row r="167" spans="1:42" x14ac:dyDescent="0.35">
      <c r="A167" s="175" t="str">
        <f>"SL_2030_art_"&amp;S167&amp;"_"&amp;R167</f>
        <v>SL_2030_art_100_41</v>
      </c>
      <c r="B167" s="175" t="str">
        <f t="shared" si="9"/>
        <v>Intercity Bus</v>
      </c>
      <c r="C167" s="200">
        <f t="shared" si="10"/>
        <v>2.7298775368493609E-3</v>
      </c>
      <c r="D167" s="275">
        <f t="shared" si="11"/>
        <v>1.4702410645311076E-3</v>
      </c>
      <c r="E167">
        <v>0.538574</v>
      </c>
      <c r="F167">
        <v>1</v>
      </c>
      <c r="G167">
        <v>1</v>
      </c>
      <c r="H167">
        <v>2029</v>
      </c>
      <c r="I167">
        <v>1</v>
      </c>
      <c r="J167">
        <v>5</v>
      </c>
      <c r="K167" t="s">
        <v>308</v>
      </c>
      <c r="L167">
        <v>9</v>
      </c>
      <c r="M167">
        <v>49</v>
      </c>
      <c r="N167" t="s">
        <v>309</v>
      </c>
      <c r="O167">
        <v>49035</v>
      </c>
      <c r="P167" t="s">
        <v>234</v>
      </c>
      <c r="Q167">
        <v>490350</v>
      </c>
      <c r="R167">
        <v>41</v>
      </c>
      <c r="S167">
        <v>100</v>
      </c>
      <c r="T167" t="s">
        <v>177</v>
      </c>
      <c r="U167">
        <v>1</v>
      </c>
      <c r="V167" t="s">
        <v>324</v>
      </c>
      <c r="W167">
        <v>41</v>
      </c>
      <c r="X167" t="s">
        <v>430</v>
      </c>
      <c r="Y167" t="s">
        <v>429</v>
      </c>
      <c r="Z167" t="s">
        <v>429</v>
      </c>
      <c r="AA167" t="s">
        <v>429</v>
      </c>
      <c r="AB167" t="s">
        <v>429</v>
      </c>
      <c r="AC167" t="s">
        <v>429</v>
      </c>
      <c r="AD167" t="s">
        <v>429</v>
      </c>
      <c r="AE167" t="s">
        <v>429</v>
      </c>
      <c r="AF167">
        <v>5</v>
      </c>
      <c r="AG167" t="s">
        <v>310</v>
      </c>
      <c r="AH167" t="s">
        <v>429</v>
      </c>
      <c r="AI167" t="s">
        <v>429</v>
      </c>
      <c r="AJ167" t="s">
        <v>429</v>
      </c>
      <c r="AK167" t="s">
        <v>429</v>
      </c>
      <c r="AL167" t="s">
        <v>429</v>
      </c>
      <c r="AM167" t="s">
        <v>429</v>
      </c>
      <c r="AN167">
        <v>0.538574</v>
      </c>
      <c r="AO167" t="s">
        <v>429</v>
      </c>
      <c r="AP167" t="s">
        <v>429</v>
      </c>
    </row>
    <row r="168" spans="1:42" x14ac:dyDescent="0.35">
      <c r="A168" s="175" t="str">
        <f>"SL_2030_art_"&amp;S168&amp;"_"&amp;R168</f>
        <v>SL_2030_art_100_32</v>
      </c>
      <c r="B168" s="175" t="str">
        <f t="shared" si="9"/>
        <v>Light Commercial Truck</v>
      </c>
      <c r="C168" s="200">
        <f t="shared" si="10"/>
        <v>5.1391187787771235E-2</v>
      </c>
      <c r="D168" s="275">
        <f t="shared" si="11"/>
        <v>2.4820401965859872E-4</v>
      </c>
      <c r="E168">
        <v>4.8297000000000001E-3</v>
      </c>
      <c r="F168">
        <v>1</v>
      </c>
      <c r="G168">
        <v>1</v>
      </c>
      <c r="H168">
        <v>2029</v>
      </c>
      <c r="I168">
        <v>1</v>
      </c>
      <c r="J168">
        <v>5</v>
      </c>
      <c r="K168" t="s">
        <v>308</v>
      </c>
      <c r="L168">
        <v>9</v>
      </c>
      <c r="M168">
        <v>49</v>
      </c>
      <c r="N168" t="s">
        <v>309</v>
      </c>
      <c r="O168">
        <v>49035</v>
      </c>
      <c r="P168" t="s">
        <v>234</v>
      </c>
      <c r="Q168">
        <v>490350</v>
      </c>
      <c r="R168">
        <v>32</v>
      </c>
      <c r="S168">
        <v>100</v>
      </c>
      <c r="T168" t="s">
        <v>177</v>
      </c>
      <c r="U168">
        <v>15</v>
      </c>
      <c r="V168" t="s">
        <v>323</v>
      </c>
      <c r="W168">
        <v>32</v>
      </c>
      <c r="X168" t="s">
        <v>251</v>
      </c>
      <c r="Y168" t="s">
        <v>429</v>
      </c>
      <c r="Z168" t="s">
        <v>429</v>
      </c>
      <c r="AA168" t="s">
        <v>429</v>
      </c>
      <c r="AB168" t="s">
        <v>429</v>
      </c>
      <c r="AC168" t="s">
        <v>429</v>
      </c>
      <c r="AD168" t="s">
        <v>429</v>
      </c>
      <c r="AE168" t="s">
        <v>429</v>
      </c>
      <c r="AF168">
        <v>5</v>
      </c>
      <c r="AG168" t="s">
        <v>310</v>
      </c>
      <c r="AH168" t="s">
        <v>429</v>
      </c>
      <c r="AI168" t="s">
        <v>429</v>
      </c>
      <c r="AJ168" t="s">
        <v>429</v>
      </c>
      <c r="AK168" t="s">
        <v>429</v>
      </c>
      <c r="AL168" t="s">
        <v>429</v>
      </c>
      <c r="AM168" t="s">
        <v>429</v>
      </c>
      <c r="AN168">
        <v>4.8297000000000001E-3</v>
      </c>
      <c r="AO168" t="s">
        <v>429</v>
      </c>
      <c r="AP168" t="s">
        <v>429</v>
      </c>
    </row>
    <row r="169" spans="1:42" x14ac:dyDescent="0.35">
      <c r="A169" s="175" t="str">
        <f>"SL_2030_art_"&amp;S169&amp;"_"&amp;R169</f>
        <v>SL_2030_art_100_32</v>
      </c>
      <c r="B169" s="175" t="str">
        <f t="shared" si="9"/>
        <v>Light Commercial Truck</v>
      </c>
      <c r="C169" s="200">
        <f t="shared" si="10"/>
        <v>5.1391187787771235E-2</v>
      </c>
      <c r="D169" s="275">
        <f t="shared" si="11"/>
        <v>3.0017335830898242E-3</v>
      </c>
      <c r="E169">
        <v>5.8409500000000003E-2</v>
      </c>
      <c r="F169">
        <v>1</v>
      </c>
      <c r="G169">
        <v>1</v>
      </c>
      <c r="H169">
        <v>2029</v>
      </c>
      <c r="I169">
        <v>1</v>
      </c>
      <c r="J169">
        <v>5</v>
      </c>
      <c r="K169" t="s">
        <v>308</v>
      </c>
      <c r="L169">
        <v>9</v>
      </c>
      <c r="M169">
        <v>49</v>
      </c>
      <c r="N169" t="s">
        <v>309</v>
      </c>
      <c r="O169">
        <v>49035</v>
      </c>
      <c r="P169" t="s">
        <v>234</v>
      </c>
      <c r="Q169">
        <v>490350</v>
      </c>
      <c r="R169">
        <v>32</v>
      </c>
      <c r="S169">
        <v>100</v>
      </c>
      <c r="T169" t="s">
        <v>177</v>
      </c>
      <c r="U169">
        <v>1</v>
      </c>
      <c r="V169" t="s">
        <v>324</v>
      </c>
      <c r="W169">
        <v>32</v>
      </c>
      <c r="X169" t="s">
        <v>251</v>
      </c>
      <c r="Y169" t="s">
        <v>429</v>
      </c>
      <c r="Z169" t="s">
        <v>429</v>
      </c>
      <c r="AA169" t="s">
        <v>429</v>
      </c>
      <c r="AB169" t="s">
        <v>429</v>
      </c>
      <c r="AC169" t="s">
        <v>429</v>
      </c>
      <c r="AD169" t="s">
        <v>429</v>
      </c>
      <c r="AE169" t="s">
        <v>429</v>
      </c>
      <c r="AF169">
        <v>5</v>
      </c>
      <c r="AG169" t="s">
        <v>310</v>
      </c>
      <c r="AH169" t="s">
        <v>429</v>
      </c>
      <c r="AI169" t="s">
        <v>429</v>
      </c>
      <c r="AJ169" t="s">
        <v>429</v>
      </c>
      <c r="AK169" t="s">
        <v>429</v>
      </c>
      <c r="AL169" t="s">
        <v>429</v>
      </c>
      <c r="AM169" t="s">
        <v>429</v>
      </c>
      <c r="AN169">
        <v>5.8409500000000003E-2</v>
      </c>
      <c r="AO169" t="s">
        <v>429</v>
      </c>
      <c r="AP169" t="s">
        <v>429</v>
      </c>
    </row>
    <row r="170" spans="1:42" x14ac:dyDescent="0.35">
      <c r="A170" s="175" t="str">
        <f>"SL_2030_art_"&amp;S170&amp;"_"&amp;R170</f>
        <v>SL_2030_art_100_31</v>
      </c>
      <c r="B170" s="175" t="str">
        <f t="shared" si="9"/>
        <v>Passenger Truck</v>
      </c>
      <c r="C170" s="200">
        <f t="shared" si="10"/>
        <v>0.4289082842690477</v>
      </c>
      <c r="D170" s="275">
        <f t="shared" si="11"/>
        <v>2.080320983941634E-3</v>
      </c>
      <c r="E170">
        <v>4.8502700000000003E-3</v>
      </c>
      <c r="F170">
        <v>1</v>
      </c>
      <c r="G170">
        <v>1</v>
      </c>
      <c r="H170">
        <v>2029</v>
      </c>
      <c r="I170">
        <v>1</v>
      </c>
      <c r="J170">
        <v>5</v>
      </c>
      <c r="K170" t="s">
        <v>308</v>
      </c>
      <c r="L170">
        <v>9</v>
      </c>
      <c r="M170">
        <v>49</v>
      </c>
      <c r="N170" t="s">
        <v>309</v>
      </c>
      <c r="O170">
        <v>49035</v>
      </c>
      <c r="P170" t="s">
        <v>234</v>
      </c>
      <c r="Q170">
        <v>490350</v>
      </c>
      <c r="R170">
        <v>31</v>
      </c>
      <c r="S170">
        <v>100</v>
      </c>
      <c r="T170" t="s">
        <v>177</v>
      </c>
      <c r="U170">
        <v>15</v>
      </c>
      <c r="V170" t="s">
        <v>323</v>
      </c>
      <c r="W170">
        <v>31</v>
      </c>
      <c r="X170" t="s">
        <v>250</v>
      </c>
      <c r="Y170" t="s">
        <v>429</v>
      </c>
      <c r="Z170" t="s">
        <v>429</v>
      </c>
      <c r="AA170" t="s">
        <v>429</v>
      </c>
      <c r="AB170" t="s">
        <v>429</v>
      </c>
      <c r="AC170" t="s">
        <v>429</v>
      </c>
      <c r="AD170" t="s">
        <v>429</v>
      </c>
      <c r="AE170" t="s">
        <v>429</v>
      </c>
      <c r="AF170">
        <v>5</v>
      </c>
      <c r="AG170" t="s">
        <v>310</v>
      </c>
      <c r="AH170" t="s">
        <v>429</v>
      </c>
      <c r="AI170" t="s">
        <v>429</v>
      </c>
      <c r="AJ170" t="s">
        <v>429</v>
      </c>
      <c r="AK170" t="s">
        <v>429</v>
      </c>
      <c r="AL170" t="s">
        <v>429</v>
      </c>
      <c r="AM170" t="s">
        <v>429</v>
      </c>
      <c r="AN170">
        <v>4.8502700000000003E-3</v>
      </c>
      <c r="AO170" t="s">
        <v>429</v>
      </c>
      <c r="AP170" t="s">
        <v>429</v>
      </c>
    </row>
    <row r="171" spans="1:42" x14ac:dyDescent="0.35">
      <c r="A171" s="175" t="str">
        <f>"SL_2030_art_"&amp;S171&amp;"_"&amp;R171</f>
        <v>SL_2030_art_100_31</v>
      </c>
      <c r="B171" s="175" t="str">
        <f t="shared" si="9"/>
        <v>Passenger Truck</v>
      </c>
      <c r="C171" s="200">
        <f t="shared" si="10"/>
        <v>0.4289082842690477</v>
      </c>
      <c r="D171" s="275">
        <f t="shared" si="11"/>
        <v>2.4151739705533224E-2</v>
      </c>
      <c r="E171">
        <v>5.63098E-2</v>
      </c>
      <c r="F171">
        <v>1</v>
      </c>
      <c r="G171">
        <v>1</v>
      </c>
      <c r="H171">
        <v>2029</v>
      </c>
      <c r="I171">
        <v>1</v>
      </c>
      <c r="J171">
        <v>5</v>
      </c>
      <c r="K171" t="s">
        <v>308</v>
      </c>
      <c r="L171">
        <v>9</v>
      </c>
      <c r="M171">
        <v>49</v>
      </c>
      <c r="N171" t="s">
        <v>309</v>
      </c>
      <c r="O171">
        <v>49035</v>
      </c>
      <c r="P171" t="s">
        <v>234</v>
      </c>
      <c r="Q171">
        <v>490350</v>
      </c>
      <c r="R171">
        <v>31</v>
      </c>
      <c r="S171">
        <v>100</v>
      </c>
      <c r="T171" t="s">
        <v>177</v>
      </c>
      <c r="U171">
        <v>1</v>
      </c>
      <c r="V171" t="s">
        <v>324</v>
      </c>
      <c r="W171">
        <v>31</v>
      </c>
      <c r="X171" t="s">
        <v>250</v>
      </c>
      <c r="Y171" t="s">
        <v>429</v>
      </c>
      <c r="Z171" t="s">
        <v>429</v>
      </c>
      <c r="AA171" t="s">
        <v>429</v>
      </c>
      <c r="AB171" t="s">
        <v>429</v>
      </c>
      <c r="AC171" t="s">
        <v>429</v>
      </c>
      <c r="AD171" t="s">
        <v>429</v>
      </c>
      <c r="AE171" t="s">
        <v>429</v>
      </c>
      <c r="AF171">
        <v>5</v>
      </c>
      <c r="AG171" t="s">
        <v>310</v>
      </c>
      <c r="AH171" t="s">
        <v>429</v>
      </c>
      <c r="AI171" t="s">
        <v>429</v>
      </c>
      <c r="AJ171" t="s">
        <v>429</v>
      </c>
      <c r="AK171" t="s">
        <v>429</v>
      </c>
      <c r="AL171" t="s">
        <v>429</v>
      </c>
      <c r="AM171" t="s">
        <v>429</v>
      </c>
      <c r="AN171">
        <v>5.63098E-2</v>
      </c>
      <c r="AO171" t="s">
        <v>429</v>
      </c>
      <c r="AP171" t="s">
        <v>429</v>
      </c>
    </row>
    <row r="172" spans="1:42" x14ac:dyDescent="0.35">
      <c r="A172" s="175" t="str">
        <f>"SL_2030_art_"&amp;S172&amp;"_"&amp;R172</f>
        <v>SL_2030_art_100_21</v>
      </c>
      <c r="B172" s="175" t="str">
        <f t="shared" si="9"/>
        <v>Passenger Car</v>
      </c>
      <c r="C172" s="200">
        <f t="shared" si="10"/>
        <v>0.43941661470667287</v>
      </c>
      <c r="D172" s="275">
        <f t="shared" si="11"/>
        <v>6.3662679138702769E-5</v>
      </c>
      <c r="E172">
        <v>1.4488000000000001E-4</v>
      </c>
      <c r="F172">
        <v>1</v>
      </c>
      <c r="G172">
        <v>1</v>
      </c>
      <c r="H172">
        <v>2029</v>
      </c>
      <c r="I172">
        <v>1</v>
      </c>
      <c r="J172">
        <v>5</v>
      </c>
      <c r="K172" t="s">
        <v>308</v>
      </c>
      <c r="L172">
        <v>9</v>
      </c>
      <c r="M172">
        <v>49</v>
      </c>
      <c r="N172" t="s">
        <v>309</v>
      </c>
      <c r="O172">
        <v>49035</v>
      </c>
      <c r="P172" t="s">
        <v>234</v>
      </c>
      <c r="Q172">
        <v>490350</v>
      </c>
      <c r="R172">
        <v>21</v>
      </c>
      <c r="S172">
        <v>100</v>
      </c>
      <c r="T172" t="s">
        <v>177</v>
      </c>
      <c r="U172">
        <v>15</v>
      </c>
      <c r="V172" t="s">
        <v>323</v>
      </c>
      <c r="W172">
        <v>21</v>
      </c>
      <c r="X172" t="s">
        <v>249</v>
      </c>
      <c r="Y172" t="s">
        <v>429</v>
      </c>
      <c r="Z172" t="s">
        <v>429</v>
      </c>
      <c r="AA172" t="s">
        <v>429</v>
      </c>
      <c r="AB172" t="s">
        <v>429</v>
      </c>
      <c r="AC172" t="s">
        <v>429</v>
      </c>
      <c r="AD172" t="s">
        <v>429</v>
      </c>
      <c r="AE172" t="s">
        <v>429</v>
      </c>
      <c r="AF172">
        <v>5</v>
      </c>
      <c r="AG172" t="s">
        <v>310</v>
      </c>
      <c r="AH172" t="s">
        <v>429</v>
      </c>
      <c r="AI172" t="s">
        <v>429</v>
      </c>
      <c r="AJ172" t="s">
        <v>429</v>
      </c>
      <c r="AK172" t="s">
        <v>429</v>
      </c>
      <c r="AL172" t="s">
        <v>429</v>
      </c>
      <c r="AM172" t="s">
        <v>429</v>
      </c>
      <c r="AN172">
        <v>1.4488000000000001E-4</v>
      </c>
      <c r="AO172" t="s">
        <v>429</v>
      </c>
      <c r="AP172" t="s">
        <v>429</v>
      </c>
    </row>
    <row r="173" spans="1:42" x14ac:dyDescent="0.35">
      <c r="A173" s="175" t="str">
        <f>"SL_2030_art_"&amp;S173&amp;"_"&amp;R173</f>
        <v>SL_2030_art_100_21</v>
      </c>
      <c r="B173" s="175" t="str">
        <f t="shared" si="9"/>
        <v>Passenger Car</v>
      </c>
      <c r="C173" s="200">
        <f t="shared" si="10"/>
        <v>0.43941661470667287</v>
      </c>
      <c r="D173" s="275">
        <f t="shared" si="11"/>
        <v>7.8242522414670168E-3</v>
      </c>
      <c r="E173">
        <v>1.7805999999999999E-2</v>
      </c>
      <c r="F173">
        <v>1</v>
      </c>
      <c r="G173">
        <v>1</v>
      </c>
      <c r="H173">
        <v>2029</v>
      </c>
      <c r="I173">
        <v>1</v>
      </c>
      <c r="J173">
        <v>5</v>
      </c>
      <c r="K173" t="s">
        <v>308</v>
      </c>
      <c r="L173">
        <v>9</v>
      </c>
      <c r="M173">
        <v>49</v>
      </c>
      <c r="N173" t="s">
        <v>309</v>
      </c>
      <c r="O173">
        <v>49035</v>
      </c>
      <c r="P173" t="s">
        <v>234</v>
      </c>
      <c r="Q173">
        <v>490350</v>
      </c>
      <c r="R173">
        <v>21</v>
      </c>
      <c r="S173">
        <v>100</v>
      </c>
      <c r="T173" t="s">
        <v>177</v>
      </c>
      <c r="U173">
        <v>1</v>
      </c>
      <c r="V173" t="s">
        <v>324</v>
      </c>
      <c r="W173">
        <v>21</v>
      </c>
      <c r="X173" t="s">
        <v>249</v>
      </c>
      <c r="Y173" t="s">
        <v>429</v>
      </c>
      <c r="Z173" t="s">
        <v>429</v>
      </c>
      <c r="AA173" t="s">
        <v>429</v>
      </c>
      <c r="AB173" t="s">
        <v>429</v>
      </c>
      <c r="AC173" t="s">
        <v>429</v>
      </c>
      <c r="AD173" t="s">
        <v>429</v>
      </c>
      <c r="AE173" t="s">
        <v>429</v>
      </c>
      <c r="AF173">
        <v>5</v>
      </c>
      <c r="AG173" t="s">
        <v>310</v>
      </c>
      <c r="AH173" t="s">
        <v>429</v>
      </c>
      <c r="AI173" t="s">
        <v>429</v>
      </c>
      <c r="AJ173" t="s">
        <v>429</v>
      </c>
      <c r="AK173" t="s">
        <v>429</v>
      </c>
      <c r="AL173" t="s">
        <v>429</v>
      </c>
      <c r="AM173" t="s">
        <v>429</v>
      </c>
      <c r="AN173">
        <v>1.7805999999999999E-2</v>
      </c>
      <c r="AO173" t="s">
        <v>429</v>
      </c>
      <c r="AP173" t="s">
        <v>429</v>
      </c>
    </row>
    <row r="174" spans="1:42" x14ac:dyDescent="0.35">
      <c r="A174" s="175" t="str">
        <f>"SL_2030_art_"&amp;S174&amp;"_"&amp;R174</f>
        <v>SL_2030_art_100_11</v>
      </c>
      <c r="B174" s="175" t="str">
        <f t="shared" si="9"/>
        <v>Motorcycle</v>
      </c>
      <c r="C174" s="200">
        <f t="shared" si="10"/>
        <v>2.2142331538286685E-3</v>
      </c>
      <c r="D174" s="275">
        <f t="shared" si="11"/>
        <v>0</v>
      </c>
      <c r="E174">
        <v>0</v>
      </c>
      <c r="F174">
        <v>1</v>
      </c>
      <c r="G174">
        <v>1</v>
      </c>
      <c r="H174">
        <v>2029</v>
      </c>
      <c r="I174">
        <v>1</v>
      </c>
      <c r="J174">
        <v>5</v>
      </c>
      <c r="K174" t="s">
        <v>308</v>
      </c>
      <c r="L174">
        <v>9</v>
      </c>
      <c r="M174">
        <v>49</v>
      </c>
      <c r="N174" t="s">
        <v>309</v>
      </c>
      <c r="O174">
        <v>49035</v>
      </c>
      <c r="P174" t="s">
        <v>234</v>
      </c>
      <c r="Q174">
        <v>490350</v>
      </c>
      <c r="R174">
        <v>11</v>
      </c>
      <c r="S174">
        <v>100</v>
      </c>
      <c r="T174" t="s">
        <v>177</v>
      </c>
      <c r="U174">
        <v>15</v>
      </c>
      <c r="V174" t="s">
        <v>323</v>
      </c>
      <c r="W174">
        <v>11</v>
      </c>
      <c r="X174" t="s">
        <v>248</v>
      </c>
      <c r="Y174" t="s">
        <v>429</v>
      </c>
      <c r="Z174" t="s">
        <v>429</v>
      </c>
      <c r="AA174" t="s">
        <v>429</v>
      </c>
      <c r="AB174" t="s">
        <v>429</v>
      </c>
      <c r="AC174" t="s">
        <v>429</v>
      </c>
      <c r="AD174" t="s">
        <v>429</v>
      </c>
      <c r="AE174" t="s">
        <v>429</v>
      </c>
      <c r="AF174">
        <v>5</v>
      </c>
      <c r="AG174" t="s">
        <v>310</v>
      </c>
      <c r="AH174" t="s">
        <v>429</v>
      </c>
      <c r="AI174" t="s">
        <v>429</v>
      </c>
      <c r="AJ174" t="s">
        <v>429</v>
      </c>
      <c r="AK174" t="s">
        <v>429</v>
      </c>
      <c r="AL174" t="s">
        <v>429</v>
      </c>
      <c r="AM174" t="s">
        <v>429</v>
      </c>
      <c r="AN174">
        <v>0</v>
      </c>
      <c r="AO174" t="s">
        <v>429</v>
      </c>
      <c r="AP174" t="s">
        <v>429</v>
      </c>
    </row>
    <row r="175" spans="1:42" x14ac:dyDescent="0.35">
      <c r="A175" s="175" t="str">
        <f>"SL_2030_art_"&amp;S175&amp;"_"&amp;R175</f>
        <v>SL_2030_art_100_11</v>
      </c>
      <c r="B175" s="175" t="str">
        <f t="shared" si="9"/>
        <v>Motorcycle</v>
      </c>
      <c r="C175" s="200">
        <f t="shared" si="10"/>
        <v>2.2142331538286685E-3</v>
      </c>
      <c r="D175" s="275">
        <f t="shared" si="11"/>
        <v>2.6439272396606598E-4</v>
      </c>
      <c r="E175">
        <v>0.119406</v>
      </c>
      <c r="F175">
        <v>1</v>
      </c>
      <c r="G175">
        <v>1</v>
      </c>
      <c r="H175">
        <v>2029</v>
      </c>
      <c r="I175">
        <v>1</v>
      </c>
      <c r="J175">
        <v>5</v>
      </c>
      <c r="K175" t="s">
        <v>308</v>
      </c>
      <c r="L175">
        <v>9</v>
      </c>
      <c r="M175">
        <v>49</v>
      </c>
      <c r="N175" t="s">
        <v>309</v>
      </c>
      <c r="O175">
        <v>49035</v>
      </c>
      <c r="P175" t="s">
        <v>234</v>
      </c>
      <c r="Q175">
        <v>490350</v>
      </c>
      <c r="R175">
        <v>11</v>
      </c>
      <c r="S175">
        <v>100</v>
      </c>
      <c r="T175" t="s">
        <v>177</v>
      </c>
      <c r="U175">
        <v>1</v>
      </c>
      <c r="V175" t="s">
        <v>324</v>
      </c>
      <c r="W175">
        <v>11</v>
      </c>
      <c r="X175" t="s">
        <v>248</v>
      </c>
      <c r="Y175" t="s">
        <v>429</v>
      </c>
      <c r="Z175" t="s">
        <v>429</v>
      </c>
      <c r="AA175" t="s">
        <v>429</v>
      </c>
      <c r="AB175" t="s">
        <v>429</v>
      </c>
      <c r="AC175" t="s">
        <v>429</v>
      </c>
      <c r="AD175" t="s">
        <v>429</v>
      </c>
      <c r="AE175" t="s">
        <v>429</v>
      </c>
      <c r="AF175">
        <v>5</v>
      </c>
      <c r="AG175" t="s">
        <v>310</v>
      </c>
      <c r="AH175" t="s">
        <v>429</v>
      </c>
      <c r="AI175" t="s">
        <v>429</v>
      </c>
      <c r="AJ175" t="s">
        <v>429</v>
      </c>
      <c r="AK175" t="s">
        <v>429</v>
      </c>
      <c r="AL175" t="s">
        <v>429</v>
      </c>
      <c r="AM175" t="s">
        <v>429</v>
      </c>
      <c r="AN175">
        <v>0.119406</v>
      </c>
      <c r="AO175" t="s">
        <v>429</v>
      </c>
      <c r="AP175" t="s">
        <v>429</v>
      </c>
    </row>
    <row r="176" spans="1:42" x14ac:dyDescent="0.35">
      <c r="A176" s="175" t="str">
        <f>"SL_2030_art_"&amp;S176&amp;"_"&amp;R176</f>
        <v>SL_2030_art_91_62</v>
      </c>
      <c r="B176" s="175" t="str">
        <f t="shared" si="9"/>
        <v>Combination Long Haul Truck</v>
      </c>
      <c r="C176" s="200">
        <f t="shared" si="10"/>
        <v>2.7427085919241152E-2</v>
      </c>
      <c r="D176" s="275">
        <f t="shared" si="11"/>
        <v>2.5809628381325742E-3</v>
      </c>
      <c r="E176">
        <v>9.4102699999999997E-2</v>
      </c>
      <c r="F176">
        <v>1</v>
      </c>
      <c r="G176">
        <v>1</v>
      </c>
      <c r="H176">
        <v>2029</v>
      </c>
      <c r="I176">
        <v>1</v>
      </c>
      <c r="J176">
        <v>5</v>
      </c>
      <c r="K176" t="s">
        <v>308</v>
      </c>
      <c r="L176">
        <v>9</v>
      </c>
      <c r="M176">
        <v>49</v>
      </c>
      <c r="N176" t="s">
        <v>309</v>
      </c>
      <c r="O176">
        <v>49035</v>
      </c>
      <c r="P176" t="s">
        <v>234</v>
      </c>
      <c r="Q176">
        <v>490350</v>
      </c>
      <c r="R176">
        <v>62</v>
      </c>
      <c r="S176">
        <v>91</v>
      </c>
      <c r="T176" t="s">
        <v>314</v>
      </c>
      <c r="U176">
        <v>1</v>
      </c>
      <c r="V176" t="s">
        <v>324</v>
      </c>
      <c r="W176">
        <v>62</v>
      </c>
      <c r="X176" t="s">
        <v>260</v>
      </c>
      <c r="Y176" t="s">
        <v>429</v>
      </c>
      <c r="Z176" t="s">
        <v>429</v>
      </c>
      <c r="AA176" t="s">
        <v>429</v>
      </c>
      <c r="AB176" t="s">
        <v>429</v>
      </c>
      <c r="AC176" t="s">
        <v>429</v>
      </c>
      <c r="AD176" t="s">
        <v>429</v>
      </c>
      <c r="AE176" t="s">
        <v>429</v>
      </c>
      <c r="AF176">
        <v>5</v>
      </c>
      <c r="AG176" t="s">
        <v>310</v>
      </c>
      <c r="AH176" t="s">
        <v>429</v>
      </c>
      <c r="AI176" t="s">
        <v>429</v>
      </c>
      <c r="AJ176" t="s">
        <v>429</v>
      </c>
      <c r="AK176" t="s">
        <v>429</v>
      </c>
      <c r="AL176" t="s">
        <v>429</v>
      </c>
      <c r="AM176" t="s">
        <v>429</v>
      </c>
      <c r="AN176">
        <v>9.4102699999999997E-2</v>
      </c>
      <c r="AO176" t="s">
        <v>429</v>
      </c>
      <c r="AP176" t="s">
        <v>429</v>
      </c>
    </row>
    <row r="177" spans="1:42" x14ac:dyDescent="0.35">
      <c r="A177" s="175" t="str">
        <f>"SL_2030_art_"&amp;S177&amp;"_"&amp;R177</f>
        <v>SL_2030_art_91_61</v>
      </c>
      <c r="B177" s="175" t="str">
        <f t="shared" si="9"/>
        <v>Combination Short Haul Truck</v>
      </c>
      <c r="C177" s="200">
        <f t="shared" si="10"/>
        <v>9.5195217525549519E-3</v>
      </c>
      <c r="D177" s="275">
        <f t="shared" si="11"/>
        <v>9.0567778001632553E-4</v>
      </c>
      <c r="E177">
        <v>9.5139000000000001E-2</v>
      </c>
      <c r="F177">
        <v>1</v>
      </c>
      <c r="G177">
        <v>1</v>
      </c>
      <c r="H177">
        <v>2029</v>
      </c>
      <c r="I177">
        <v>1</v>
      </c>
      <c r="J177">
        <v>5</v>
      </c>
      <c r="K177" t="s">
        <v>308</v>
      </c>
      <c r="L177">
        <v>9</v>
      </c>
      <c r="M177">
        <v>49</v>
      </c>
      <c r="N177" t="s">
        <v>309</v>
      </c>
      <c r="O177">
        <v>49035</v>
      </c>
      <c r="P177" t="s">
        <v>234</v>
      </c>
      <c r="Q177">
        <v>490350</v>
      </c>
      <c r="R177">
        <v>61</v>
      </c>
      <c r="S177">
        <v>91</v>
      </c>
      <c r="T177" t="s">
        <v>314</v>
      </c>
      <c r="U177">
        <v>1</v>
      </c>
      <c r="V177" t="s">
        <v>324</v>
      </c>
      <c r="W177">
        <v>61</v>
      </c>
      <c r="X177" t="s">
        <v>259</v>
      </c>
      <c r="Y177" t="s">
        <v>429</v>
      </c>
      <c r="Z177" t="s">
        <v>429</v>
      </c>
      <c r="AA177" t="s">
        <v>429</v>
      </c>
      <c r="AB177" t="s">
        <v>429</v>
      </c>
      <c r="AC177" t="s">
        <v>429</v>
      </c>
      <c r="AD177" t="s">
        <v>429</v>
      </c>
      <c r="AE177" t="s">
        <v>429</v>
      </c>
      <c r="AF177">
        <v>5</v>
      </c>
      <c r="AG177" t="s">
        <v>310</v>
      </c>
      <c r="AH177" t="s">
        <v>429</v>
      </c>
      <c r="AI177" t="s">
        <v>429</v>
      </c>
      <c r="AJ177" t="s">
        <v>429</v>
      </c>
      <c r="AK177" t="s">
        <v>429</v>
      </c>
      <c r="AL177" t="s">
        <v>429</v>
      </c>
      <c r="AM177" t="s">
        <v>429</v>
      </c>
      <c r="AN177">
        <v>9.5139000000000001E-2</v>
      </c>
      <c r="AO177" t="s">
        <v>429</v>
      </c>
      <c r="AP177" t="s">
        <v>429</v>
      </c>
    </row>
    <row r="178" spans="1:42" x14ac:dyDescent="0.35">
      <c r="A178" s="175" t="str">
        <f>"SL_2030_art_"&amp;S178&amp;"_"&amp;R178</f>
        <v>SL_2030_art_91_54</v>
      </c>
      <c r="B178" s="175" t="str">
        <f t="shared" si="9"/>
        <v>Motor Home</v>
      </c>
      <c r="C178" s="200">
        <f t="shared" si="10"/>
        <v>1.2837666565879628E-3</v>
      </c>
      <c r="D178" s="275">
        <f t="shared" si="11"/>
        <v>1.1656883670483152E-4</v>
      </c>
      <c r="E178">
        <v>9.08022E-2</v>
      </c>
      <c r="F178">
        <v>1</v>
      </c>
      <c r="G178">
        <v>1</v>
      </c>
      <c r="H178">
        <v>2029</v>
      </c>
      <c r="I178">
        <v>1</v>
      </c>
      <c r="J178">
        <v>5</v>
      </c>
      <c r="K178" t="s">
        <v>308</v>
      </c>
      <c r="L178">
        <v>9</v>
      </c>
      <c r="M178">
        <v>49</v>
      </c>
      <c r="N178" t="s">
        <v>309</v>
      </c>
      <c r="O178">
        <v>49035</v>
      </c>
      <c r="P178" t="s">
        <v>234</v>
      </c>
      <c r="Q178">
        <v>490350</v>
      </c>
      <c r="R178">
        <v>54</v>
      </c>
      <c r="S178">
        <v>91</v>
      </c>
      <c r="T178" t="s">
        <v>314</v>
      </c>
      <c r="U178">
        <v>1</v>
      </c>
      <c r="V178" t="s">
        <v>324</v>
      </c>
      <c r="W178">
        <v>54</v>
      </c>
      <c r="X178" t="s">
        <v>258</v>
      </c>
      <c r="Y178" t="s">
        <v>429</v>
      </c>
      <c r="Z178" t="s">
        <v>429</v>
      </c>
      <c r="AA178" t="s">
        <v>429</v>
      </c>
      <c r="AB178" t="s">
        <v>429</v>
      </c>
      <c r="AC178" t="s">
        <v>429</v>
      </c>
      <c r="AD178" t="s">
        <v>429</v>
      </c>
      <c r="AE178" t="s">
        <v>429</v>
      </c>
      <c r="AF178">
        <v>5</v>
      </c>
      <c r="AG178" t="s">
        <v>310</v>
      </c>
      <c r="AH178" t="s">
        <v>429</v>
      </c>
      <c r="AI178" t="s">
        <v>429</v>
      </c>
      <c r="AJ178" t="s">
        <v>429</v>
      </c>
      <c r="AK178" t="s">
        <v>429</v>
      </c>
      <c r="AL178" t="s">
        <v>429</v>
      </c>
      <c r="AM178" t="s">
        <v>429</v>
      </c>
      <c r="AN178">
        <v>9.08022E-2</v>
      </c>
      <c r="AO178" t="s">
        <v>429</v>
      </c>
      <c r="AP178" t="s">
        <v>429</v>
      </c>
    </row>
    <row r="179" spans="1:42" x14ac:dyDescent="0.35">
      <c r="A179" s="175" t="str">
        <f>"SL_2030_art_"&amp;S179&amp;"_"&amp;R179</f>
        <v>SL_2030_art_91_53</v>
      </c>
      <c r="B179" s="175" t="str">
        <f t="shared" si="9"/>
        <v>Single Long Haul Truck</v>
      </c>
      <c r="C179" s="200">
        <f t="shared" si="10"/>
        <v>2.2119525715996965E-3</v>
      </c>
      <c r="D179" s="275">
        <f t="shared" si="11"/>
        <v>1.6266323179606995E-4</v>
      </c>
      <c r="E179">
        <v>7.3538300000000001E-2</v>
      </c>
      <c r="F179">
        <v>1</v>
      </c>
      <c r="G179">
        <v>1</v>
      </c>
      <c r="H179">
        <v>2029</v>
      </c>
      <c r="I179">
        <v>1</v>
      </c>
      <c r="J179">
        <v>5</v>
      </c>
      <c r="K179" t="s">
        <v>308</v>
      </c>
      <c r="L179">
        <v>9</v>
      </c>
      <c r="M179">
        <v>49</v>
      </c>
      <c r="N179" t="s">
        <v>309</v>
      </c>
      <c r="O179">
        <v>49035</v>
      </c>
      <c r="P179" t="s">
        <v>234</v>
      </c>
      <c r="Q179">
        <v>490350</v>
      </c>
      <c r="R179">
        <v>53</v>
      </c>
      <c r="S179">
        <v>91</v>
      </c>
      <c r="T179" t="s">
        <v>314</v>
      </c>
      <c r="U179">
        <v>1</v>
      </c>
      <c r="V179" t="s">
        <v>324</v>
      </c>
      <c r="W179">
        <v>53</v>
      </c>
      <c r="X179" t="s">
        <v>257</v>
      </c>
      <c r="Y179" t="s">
        <v>429</v>
      </c>
      <c r="Z179" t="s">
        <v>429</v>
      </c>
      <c r="AA179" t="s">
        <v>429</v>
      </c>
      <c r="AB179" t="s">
        <v>429</v>
      </c>
      <c r="AC179" t="s">
        <v>429</v>
      </c>
      <c r="AD179" t="s">
        <v>429</v>
      </c>
      <c r="AE179" t="s">
        <v>429</v>
      </c>
      <c r="AF179">
        <v>5</v>
      </c>
      <c r="AG179" t="s">
        <v>310</v>
      </c>
      <c r="AH179" t="s">
        <v>429</v>
      </c>
      <c r="AI179" t="s">
        <v>429</v>
      </c>
      <c r="AJ179" t="s">
        <v>429</v>
      </c>
      <c r="AK179" t="s">
        <v>429</v>
      </c>
      <c r="AL179" t="s">
        <v>429</v>
      </c>
      <c r="AM179" t="s">
        <v>429</v>
      </c>
      <c r="AN179">
        <v>7.3538300000000001E-2</v>
      </c>
      <c r="AO179" t="s">
        <v>429</v>
      </c>
      <c r="AP179" t="s">
        <v>429</v>
      </c>
    </row>
    <row r="180" spans="1:42" x14ac:dyDescent="0.35">
      <c r="A180" s="175" t="str">
        <f>"SL_2030_art_"&amp;S180&amp;"_"&amp;R180</f>
        <v>SL_2030_art_91_52</v>
      </c>
      <c r="B180" s="175" t="str">
        <f t="shared" si="9"/>
        <v>Single Short Haul Truck</v>
      </c>
      <c r="C180" s="200">
        <f t="shared" si="10"/>
        <v>3.2442364239260696E-2</v>
      </c>
      <c r="D180" s="275">
        <f t="shared" si="11"/>
        <v>2.3919106306322128E-3</v>
      </c>
      <c r="E180">
        <v>7.3728000000000002E-2</v>
      </c>
      <c r="F180">
        <v>1</v>
      </c>
      <c r="G180">
        <v>1</v>
      </c>
      <c r="H180">
        <v>2029</v>
      </c>
      <c r="I180">
        <v>1</v>
      </c>
      <c r="J180">
        <v>5</v>
      </c>
      <c r="K180" t="s">
        <v>308</v>
      </c>
      <c r="L180">
        <v>9</v>
      </c>
      <c r="M180">
        <v>49</v>
      </c>
      <c r="N180" t="s">
        <v>309</v>
      </c>
      <c r="O180">
        <v>49035</v>
      </c>
      <c r="P180" t="s">
        <v>234</v>
      </c>
      <c r="Q180">
        <v>490350</v>
      </c>
      <c r="R180">
        <v>52</v>
      </c>
      <c r="S180">
        <v>91</v>
      </c>
      <c r="T180" t="s">
        <v>314</v>
      </c>
      <c r="U180">
        <v>1</v>
      </c>
      <c r="V180" t="s">
        <v>324</v>
      </c>
      <c r="W180">
        <v>52</v>
      </c>
      <c r="X180" t="s">
        <v>256</v>
      </c>
      <c r="Y180" t="s">
        <v>429</v>
      </c>
      <c r="Z180" t="s">
        <v>429</v>
      </c>
      <c r="AA180" t="s">
        <v>429</v>
      </c>
      <c r="AB180" t="s">
        <v>429</v>
      </c>
      <c r="AC180" t="s">
        <v>429</v>
      </c>
      <c r="AD180" t="s">
        <v>429</v>
      </c>
      <c r="AE180" t="s">
        <v>429</v>
      </c>
      <c r="AF180">
        <v>5</v>
      </c>
      <c r="AG180" t="s">
        <v>310</v>
      </c>
      <c r="AH180" t="s">
        <v>429</v>
      </c>
      <c r="AI180" t="s">
        <v>429</v>
      </c>
      <c r="AJ180" t="s">
        <v>429</v>
      </c>
      <c r="AK180" t="s">
        <v>429</v>
      </c>
      <c r="AL180" t="s">
        <v>429</v>
      </c>
      <c r="AM180" t="s">
        <v>429</v>
      </c>
      <c r="AN180">
        <v>7.3728000000000002E-2</v>
      </c>
      <c r="AO180" t="s">
        <v>429</v>
      </c>
      <c r="AP180" t="s">
        <v>429</v>
      </c>
    </row>
    <row r="181" spans="1:42" x14ac:dyDescent="0.35">
      <c r="A181" s="175" t="str">
        <f>"SL_2030_art_"&amp;S181&amp;"_"&amp;R181</f>
        <v>SL_2030_art_91_51</v>
      </c>
      <c r="B181" s="175" t="str">
        <f t="shared" si="9"/>
        <v>Refuse Truck</v>
      </c>
      <c r="C181" s="200">
        <f t="shared" si="10"/>
        <v>3.8330425395972039E-4</v>
      </c>
      <c r="D181" s="275">
        <f t="shared" si="11"/>
        <v>4.1800862111323349E-5</v>
      </c>
      <c r="E181">
        <v>0.109054</v>
      </c>
      <c r="F181">
        <v>1</v>
      </c>
      <c r="G181">
        <v>1</v>
      </c>
      <c r="H181">
        <v>2029</v>
      </c>
      <c r="I181">
        <v>1</v>
      </c>
      <c r="J181">
        <v>5</v>
      </c>
      <c r="K181" t="s">
        <v>308</v>
      </c>
      <c r="L181">
        <v>9</v>
      </c>
      <c r="M181">
        <v>49</v>
      </c>
      <c r="N181" t="s">
        <v>309</v>
      </c>
      <c r="O181">
        <v>49035</v>
      </c>
      <c r="P181" t="s">
        <v>234</v>
      </c>
      <c r="Q181">
        <v>490350</v>
      </c>
      <c r="R181">
        <v>51</v>
      </c>
      <c r="S181">
        <v>91</v>
      </c>
      <c r="T181" t="s">
        <v>314</v>
      </c>
      <c r="U181">
        <v>1</v>
      </c>
      <c r="V181" t="s">
        <v>324</v>
      </c>
      <c r="W181">
        <v>51</v>
      </c>
      <c r="X181" t="s">
        <v>255</v>
      </c>
      <c r="Y181" t="s">
        <v>429</v>
      </c>
      <c r="Z181" t="s">
        <v>429</v>
      </c>
      <c r="AA181" t="s">
        <v>429</v>
      </c>
      <c r="AB181" t="s">
        <v>429</v>
      </c>
      <c r="AC181" t="s">
        <v>429</v>
      </c>
      <c r="AD181" t="s">
        <v>429</v>
      </c>
      <c r="AE181" t="s">
        <v>429</v>
      </c>
      <c r="AF181">
        <v>5</v>
      </c>
      <c r="AG181" t="s">
        <v>310</v>
      </c>
      <c r="AH181" t="s">
        <v>429</v>
      </c>
      <c r="AI181" t="s">
        <v>429</v>
      </c>
      <c r="AJ181" t="s">
        <v>429</v>
      </c>
      <c r="AK181" t="s">
        <v>429</v>
      </c>
      <c r="AL181" t="s">
        <v>429</v>
      </c>
      <c r="AM181" t="s">
        <v>429</v>
      </c>
      <c r="AN181">
        <v>0.109054</v>
      </c>
      <c r="AO181" t="s">
        <v>429</v>
      </c>
      <c r="AP181" t="s">
        <v>429</v>
      </c>
    </row>
    <row r="182" spans="1:42" x14ac:dyDescent="0.35">
      <c r="A182" s="175" t="str">
        <f>"SL_2030_art_"&amp;S182&amp;"_"&amp;R182</f>
        <v>SL_2030_art_91_43</v>
      </c>
      <c r="B182" s="175" t="str">
        <f t="shared" si="9"/>
        <v>School Bus</v>
      </c>
      <c r="C182" s="200">
        <f t="shared" si="10"/>
        <v>1.2194193935541923E-3</v>
      </c>
      <c r="D182" s="275">
        <f t="shared" si="11"/>
        <v>1.0358992136630735E-4</v>
      </c>
      <c r="E182">
        <v>8.4950200000000003E-2</v>
      </c>
      <c r="F182">
        <v>1</v>
      </c>
      <c r="G182">
        <v>1</v>
      </c>
      <c r="H182">
        <v>2029</v>
      </c>
      <c r="I182">
        <v>1</v>
      </c>
      <c r="J182">
        <v>5</v>
      </c>
      <c r="K182" t="s">
        <v>308</v>
      </c>
      <c r="L182">
        <v>9</v>
      </c>
      <c r="M182">
        <v>49</v>
      </c>
      <c r="N182" t="s">
        <v>309</v>
      </c>
      <c r="O182">
        <v>49035</v>
      </c>
      <c r="P182" t="s">
        <v>234</v>
      </c>
      <c r="Q182">
        <v>490350</v>
      </c>
      <c r="R182">
        <v>43</v>
      </c>
      <c r="S182">
        <v>91</v>
      </c>
      <c r="T182" t="s">
        <v>314</v>
      </c>
      <c r="U182">
        <v>1</v>
      </c>
      <c r="V182" t="s">
        <v>324</v>
      </c>
      <c r="W182">
        <v>43</v>
      </c>
      <c r="X182" t="s">
        <v>254</v>
      </c>
      <c r="Y182" t="s">
        <v>429</v>
      </c>
      <c r="Z182" t="s">
        <v>429</v>
      </c>
      <c r="AA182" t="s">
        <v>429</v>
      </c>
      <c r="AB182" t="s">
        <v>429</v>
      </c>
      <c r="AC182" t="s">
        <v>429</v>
      </c>
      <c r="AD182" t="s">
        <v>429</v>
      </c>
      <c r="AE182" t="s">
        <v>429</v>
      </c>
      <c r="AF182">
        <v>5</v>
      </c>
      <c r="AG182" t="s">
        <v>310</v>
      </c>
      <c r="AH182" t="s">
        <v>429</v>
      </c>
      <c r="AI182" t="s">
        <v>429</v>
      </c>
      <c r="AJ182" t="s">
        <v>429</v>
      </c>
      <c r="AK182" t="s">
        <v>429</v>
      </c>
      <c r="AL182" t="s">
        <v>429</v>
      </c>
      <c r="AM182" t="s">
        <v>429</v>
      </c>
      <c r="AN182">
        <v>8.4950200000000003E-2</v>
      </c>
      <c r="AO182" t="s">
        <v>429</v>
      </c>
      <c r="AP182" t="s">
        <v>429</v>
      </c>
    </row>
    <row r="183" spans="1:42" x14ac:dyDescent="0.35">
      <c r="A183" s="175" t="str">
        <f>"SL_2030_art_"&amp;S183&amp;"_"&amp;R183</f>
        <v>SL_2030_art_91_42</v>
      </c>
      <c r="B183" s="175" t="str">
        <f t="shared" si="9"/>
        <v>Transit Bus</v>
      </c>
      <c r="C183" s="200">
        <f t="shared" si="10"/>
        <v>8.5238775907189597E-4</v>
      </c>
      <c r="D183" s="275">
        <f t="shared" si="11"/>
        <v>8.461866381246479E-5</v>
      </c>
      <c r="E183">
        <v>9.92725E-2</v>
      </c>
      <c r="F183">
        <v>1</v>
      </c>
      <c r="G183">
        <v>1</v>
      </c>
      <c r="H183">
        <v>2029</v>
      </c>
      <c r="I183">
        <v>1</v>
      </c>
      <c r="J183">
        <v>5</v>
      </c>
      <c r="K183" t="s">
        <v>308</v>
      </c>
      <c r="L183">
        <v>9</v>
      </c>
      <c r="M183">
        <v>49</v>
      </c>
      <c r="N183" t="s">
        <v>309</v>
      </c>
      <c r="O183">
        <v>49035</v>
      </c>
      <c r="P183" t="s">
        <v>234</v>
      </c>
      <c r="Q183">
        <v>490350</v>
      </c>
      <c r="R183">
        <v>42</v>
      </c>
      <c r="S183">
        <v>91</v>
      </c>
      <c r="T183" t="s">
        <v>314</v>
      </c>
      <c r="U183">
        <v>1</v>
      </c>
      <c r="V183" t="s">
        <v>324</v>
      </c>
      <c r="W183">
        <v>42</v>
      </c>
      <c r="X183" t="s">
        <v>253</v>
      </c>
      <c r="Y183" t="s">
        <v>429</v>
      </c>
      <c r="Z183" t="s">
        <v>429</v>
      </c>
      <c r="AA183" t="s">
        <v>429</v>
      </c>
      <c r="AB183" t="s">
        <v>429</v>
      </c>
      <c r="AC183" t="s">
        <v>429</v>
      </c>
      <c r="AD183" t="s">
        <v>429</v>
      </c>
      <c r="AE183" t="s">
        <v>429</v>
      </c>
      <c r="AF183">
        <v>5</v>
      </c>
      <c r="AG183" t="s">
        <v>310</v>
      </c>
      <c r="AH183" t="s">
        <v>429</v>
      </c>
      <c r="AI183" t="s">
        <v>429</v>
      </c>
      <c r="AJ183" t="s">
        <v>429</v>
      </c>
      <c r="AK183" t="s">
        <v>429</v>
      </c>
      <c r="AL183" t="s">
        <v>429</v>
      </c>
      <c r="AM183" t="s">
        <v>429</v>
      </c>
      <c r="AN183">
        <v>9.92725E-2</v>
      </c>
      <c r="AO183" t="s">
        <v>429</v>
      </c>
      <c r="AP183" t="s">
        <v>429</v>
      </c>
    </row>
    <row r="184" spans="1:42" x14ac:dyDescent="0.35">
      <c r="A184" s="175" t="str">
        <f>"SL_2030_art_"&amp;S184&amp;"_"&amp;R184</f>
        <v>SL_2030_art_91_41</v>
      </c>
      <c r="B184" s="175" t="str">
        <f t="shared" si="9"/>
        <v>Intercity Bus</v>
      </c>
      <c r="C184" s="200">
        <f t="shared" si="10"/>
        <v>2.7298775368493609E-3</v>
      </c>
      <c r="D184" s="275">
        <f t="shared" si="11"/>
        <v>2.6783456385862553E-4</v>
      </c>
      <c r="E184">
        <v>9.81123E-2</v>
      </c>
      <c r="F184">
        <v>1</v>
      </c>
      <c r="G184">
        <v>1</v>
      </c>
      <c r="H184">
        <v>2029</v>
      </c>
      <c r="I184">
        <v>1</v>
      </c>
      <c r="J184">
        <v>5</v>
      </c>
      <c r="K184" t="s">
        <v>308</v>
      </c>
      <c r="L184">
        <v>9</v>
      </c>
      <c r="M184">
        <v>49</v>
      </c>
      <c r="N184" t="s">
        <v>309</v>
      </c>
      <c r="O184">
        <v>49035</v>
      </c>
      <c r="P184" t="s">
        <v>234</v>
      </c>
      <c r="Q184">
        <v>490350</v>
      </c>
      <c r="R184">
        <v>41</v>
      </c>
      <c r="S184">
        <v>91</v>
      </c>
      <c r="T184" t="s">
        <v>314</v>
      </c>
      <c r="U184">
        <v>1</v>
      </c>
      <c r="V184" t="s">
        <v>324</v>
      </c>
      <c r="W184">
        <v>41</v>
      </c>
      <c r="X184" t="s">
        <v>430</v>
      </c>
      <c r="Y184" t="s">
        <v>429</v>
      </c>
      <c r="Z184" t="s">
        <v>429</v>
      </c>
      <c r="AA184" t="s">
        <v>429</v>
      </c>
      <c r="AB184" t="s">
        <v>429</v>
      </c>
      <c r="AC184" t="s">
        <v>429</v>
      </c>
      <c r="AD184" t="s">
        <v>429</v>
      </c>
      <c r="AE184" t="s">
        <v>429</v>
      </c>
      <c r="AF184">
        <v>5</v>
      </c>
      <c r="AG184" t="s">
        <v>310</v>
      </c>
      <c r="AH184" t="s">
        <v>429</v>
      </c>
      <c r="AI184" t="s">
        <v>429</v>
      </c>
      <c r="AJ184" t="s">
        <v>429</v>
      </c>
      <c r="AK184" t="s">
        <v>429</v>
      </c>
      <c r="AL184" t="s">
        <v>429</v>
      </c>
      <c r="AM184" t="s">
        <v>429</v>
      </c>
      <c r="AN184">
        <v>9.81123E-2</v>
      </c>
      <c r="AO184" t="s">
        <v>429</v>
      </c>
      <c r="AP184" t="s">
        <v>429</v>
      </c>
    </row>
    <row r="185" spans="1:42" x14ac:dyDescent="0.35">
      <c r="A185" s="175" t="str">
        <f>"SL_2030_art_"&amp;S185&amp;"_"&amp;R185</f>
        <v>SL_2030_art_91_32</v>
      </c>
      <c r="B185" s="175" t="str">
        <f t="shared" si="9"/>
        <v>Light Commercial Truck</v>
      </c>
      <c r="C185" s="200">
        <f t="shared" si="10"/>
        <v>5.1391187787771235E-2</v>
      </c>
      <c r="D185" s="275">
        <f t="shared" si="11"/>
        <v>2.1685847857932554E-3</v>
      </c>
      <c r="E185">
        <v>4.2197600000000002E-2</v>
      </c>
      <c r="F185">
        <v>1</v>
      </c>
      <c r="G185">
        <v>1</v>
      </c>
      <c r="H185">
        <v>2029</v>
      </c>
      <c r="I185">
        <v>1</v>
      </c>
      <c r="J185">
        <v>5</v>
      </c>
      <c r="K185" t="s">
        <v>308</v>
      </c>
      <c r="L185">
        <v>9</v>
      </c>
      <c r="M185">
        <v>49</v>
      </c>
      <c r="N185" t="s">
        <v>309</v>
      </c>
      <c r="O185">
        <v>49035</v>
      </c>
      <c r="P185" t="s">
        <v>234</v>
      </c>
      <c r="Q185">
        <v>490350</v>
      </c>
      <c r="R185">
        <v>32</v>
      </c>
      <c r="S185">
        <v>91</v>
      </c>
      <c r="T185" t="s">
        <v>314</v>
      </c>
      <c r="U185">
        <v>1</v>
      </c>
      <c r="V185" t="s">
        <v>324</v>
      </c>
      <c r="W185">
        <v>32</v>
      </c>
      <c r="X185" t="s">
        <v>251</v>
      </c>
      <c r="Y185" t="s">
        <v>429</v>
      </c>
      <c r="Z185" t="s">
        <v>429</v>
      </c>
      <c r="AA185" t="s">
        <v>429</v>
      </c>
      <c r="AB185" t="s">
        <v>429</v>
      </c>
      <c r="AC185" t="s">
        <v>429</v>
      </c>
      <c r="AD185" t="s">
        <v>429</v>
      </c>
      <c r="AE185" t="s">
        <v>429</v>
      </c>
      <c r="AF185">
        <v>5</v>
      </c>
      <c r="AG185" t="s">
        <v>310</v>
      </c>
      <c r="AH185" t="s">
        <v>429</v>
      </c>
      <c r="AI185" t="s">
        <v>429</v>
      </c>
      <c r="AJ185" t="s">
        <v>429</v>
      </c>
      <c r="AK185" t="s">
        <v>429</v>
      </c>
      <c r="AL185" t="s">
        <v>429</v>
      </c>
      <c r="AM185" t="s">
        <v>429</v>
      </c>
      <c r="AN185">
        <v>4.2197600000000002E-2</v>
      </c>
      <c r="AO185" t="s">
        <v>429</v>
      </c>
      <c r="AP185" t="s">
        <v>429</v>
      </c>
    </row>
    <row r="186" spans="1:42" x14ac:dyDescent="0.35">
      <c r="A186" s="175" t="str">
        <f>"SL_2030_art_"&amp;S186&amp;"_"&amp;R186</f>
        <v>SL_2030_art_91_31</v>
      </c>
      <c r="B186" s="175" t="str">
        <f t="shared" si="9"/>
        <v>Passenger Truck</v>
      </c>
      <c r="C186" s="200">
        <f t="shared" si="10"/>
        <v>0.4289082842690477</v>
      </c>
      <c r="D186" s="275">
        <f t="shared" si="11"/>
        <v>1.6720217427317143E-2</v>
      </c>
      <c r="E186">
        <v>3.8983200000000003E-2</v>
      </c>
      <c r="F186">
        <v>1</v>
      </c>
      <c r="G186">
        <v>1</v>
      </c>
      <c r="H186">
        <v>2029</v>
      </c>
      <c r="I186">
        <v>1</v>
      </c>
      <c r="J186">
        <v>5</v>
      </c>
      <c r="K186" t="s">
        <v>308</v>
      </c>
      <c r="L186">
        <v>9</v>
      </c>
      <c r="M186">
        <v>49</v>
      </c>
      <c r="N186" t="s">
        <v>309</v>
      </c>
      <c r="O186">
        <v>49035</v>
      </c>
      <c r="P186" t="s">
        <v>234</v>
      </c>
      <c r="Q186">
        <v>490350</v>
      </c>
      <c r="R186">
        <v>31</v>
      </c>
      <c r="S186">
        <v>91</v>
      </c>
      <c r="T186" t="s">
        <v>314</v>
      </c>
      <c r="U186">
        <v>1</v>
      </c>
      <c r="V186" t="s">
        <v>324</v>
      </c>
      <c r="W186">
        <v>31</v>
      </c>
      <c r="X186" t="s">
        <v>250</v>
      </c>
      <c r="Y186" t="s">
        <v>429</v>
      </c>
      <c r="Z186" t="s">
        <v>429</v>
      </c>
      <c r="AA186" t="s">
        <v>429</v>
      </c>
      <c r="AB186" t="s">
        <v>429</v>
      </c>
      <c r="AC186" t="s">
        <v>429</v>
      </c>
      <c r="AD186" t="s">
        <v>429</v>
      </c>
      <c r="AE186" t="s">
        <v>429</v>
      </c>
      <c r="AF186">
        <v>5</v>
      </c>
      <c r="AG186" t="s">
        <v>310</v>
      </c>
      <c r="AH186" t="s">
        <v>429</v>
      </c>
      <c r="AI186" t="s">
        <v>429</v>
      </c>
      <c r="AJ186" t="s">
        <v>429</v>
      </c>
      <c r="AK186" t="s">
        <v>429</v>
      </c>
      <c r="AL186" t="s">
        <v>429</v>
      </c>
      <c r="AM186" t="s">
        <v>429</v>
      </c>
      <c r="AN186">
        <v>3.8983200000000003E-2</v>
      </c>
      <c r="AO186" t="s">
        <v>429</v>
      </c>
      <c r="AP186" t="s">
        <v>429</v>
      </c>
    </row>
    <row r="187" spans="1:42" x14ac:dyDescent="0.35">
      <c r="A187" s="175" t="str">
        <f>"SL_2030_art_"&amp;S187&amp;"_"&amp;R187</f>
        <v>SL_2030_art_91_21</v>
      </c>
      <c r="B187" s="175" t="str">
        <f t="shared" si="9"/>
        <v>Passenger Car</v>
      </c>
      <c r="C187" s="200">
        <f t="shared" si="10"/>
        <v>0.43941661470667287</v>
      </c>
      <c r="D187" s="275">
        <f t="shared" si="11"/>
        <v>1.2973380074261281E-2</v>
      </c>
      <c r="E187">
        <v>2.9524100000000001E-2</v>
      </c>
      <c r="F187">
        <v>1</v>
      </c>
      <c r="G187">
        <v>1</v>
      </c>
      <c r="H187">
        <v>2029</v>
      </c>
      <c r="I187">
        <v>1</v>
      </c>
      <c r="J187">
        <v>5</v>
      </c>
      <c r="K187" t="s">
        <v>308</v>
      </c>
      <c r="L187">
        <v>9</v>
      </c>
      <c r="M187">
        <v>49</v>
      </c>
      <c r="N187" t="s">
        <v>309</v>
      </c>
      <c r="O187">
        <v>49035</v>
      </c>
      <c r="P187" t="s">
        <v>234</v>
      </c>
      <c r="Q187">
        <v>490350</v>
      </c>
      <c r="R187">
        <v>21</v>
      </c>
      <c r="S187">
        <v>91</v>
      </c>
      <c r="T187" t="s">
        <v>314</v>
      </c>
      <c r="U187">
        <v>1</v>
      </c>
      <c r="V187" t="s">
        <v>324</v>
      </c>
      <c r="W187">
        <v>21</v>
      </c>
      <c r="X187" t="s">
        <v>249</v>
      </c>
      <c r="Y187" t="s">
        <v>429</v>
      </c>
      <c r="Z187" t="s">
        <v>429</v>
      </c>
      <c r="AA187" t="s">
        <v>429</v>
      </c>
      <c r="AB187" t="s">
        <v>429</v>
      </c>
      <c r="AC187" t="s">
        <v>429</v>
      </c>
      <c r="AD187" t="s">
        <v>429</v>
      </c>
      <c r="AE187" t="s">
        <v>429</v>
      </c>
      <c r="AF187">
        <v>5</v>
      </c>
      <c r="AG187" t="s">
        <v>310</v>
      </c>
      <c r="AH187" t="s">
        <v>429</v>
      </c>
      <c r="AI187" t="s">
        <v>429</v>
      </c>
      <c r="AJ187" t="s">
        <v>429</v>
      </c>
      <c r="AK187" t="s">
        <v>429</v>
      </c>
      <c r="AL187" t="s">
        <v>429</v>
      </c>
      <c r="AM187" t="s">
        <v>429</v>
      </c>
      <c r="AN187">
        <v>2.9524100000000001E-2</v>
      </c>
      <c r="AO187" t="s">
        <v>429</v>
      </c>
      <c r="AP187" t="s">
        <v>429</v>
      </c>
    </row>
    <row r="188" spans="1:42" x14ac:dyDescent="0.35">
      <c r="A188" s="175" t="str">
        <f>"SL_2030_art_"&amp;S188&amp;"_"&amp;R188</f>
        <v>SL_2030_art_91_11</v>
      </c>
      <c r="B188" s="175" t="str">
        <f t="shared" si="9"/>
        <v>Motorcycle</v>
      </c>
      <c r="C188" s="200">
        <f t="shared" si="10"/>
        <v>2.2142331538286685E-3</v>
      </c>
      <c r="D188" s="275">
        <f t="shared" si="11"/>
        <v>3.9053758673968524E-5</v>
      </c>
      <c r="E188">
        <v>1.76376E-2</v>
      </c>
      <c r="F188">
        <v>1</v>
      </c>
      <c r="G188">
        <v>1</v>
      </c>
      <c r="H188">
        <v>2029</v>
      </c>
      <c r="I188">
        <v>1</v>
      </c>
      <c r="J188">
        <v>5</v>
      </c>
      <c r="K188" t="s">
        <v>308</v>
      </c>
      <c r="L188">
        <v>9</v>
      </c>
      <c r="M188">
        <v>49</v>
      </c>
      <c r="N188" t="s">
        <v>309</v>
      </c>
      <c r="O188">
        <v>49035</v>
      </c>
      <c r="P188" t="s">
        <v>234</v>
      </c>
      <c r="Q188">
        <v>490350</v>
      </c>
      <c r="R188">
        <v>11</v>
      </c>
      <c r="S188">
        <v>91</v>
      </c>
      <c r="T188" t="s">
        <v>314</v>
      </c>
      <c r="U188">
        <v>1</v>
      </c>
      <c r="V188" t="s">
        <v>324</v>
      </c>
      <c r="W188">
        <v>11</v>
      </c>
      <c r="X188" t="s">
        <v>248</v>
      </c>
      <c r="Y188" t="s">
        <v>429</v>
      </c>
      <c r="Z188" t="s">
        <v>429</v>
      </c>
      <c r="AA188" t="s">
        <v>429</v>
      </c>
      <c r="AB188" t="s">
        <v>429</v>
      </c>
      <c r="AC188" t="s">
        <v>429</v>
      </c>
      <c r="AD188" t="s">
        <v>429</v>
      </c>
      <c r="AE188" t="s">
        <v>429</v>
      </c>
      <c r="AF188">
        <v>5</v>
      </c>
      <c r="AG188" t="s">
        <v>310</v>
      </c>
      <c r="AH188" t="s">
        <v>429</v>
      </c>
      <c r="AI188" t="s">
        <v>429</v>
      </c>
      <c r="AJ188" t="s">
        <v>429</v>
      </c>
      <c r="AK188" t="s">
        <v>429</v>
      </c>
      <c r="AL188" t="s">
        <v>429</v>
      </c>
      <c r="AM188" t="s">
        <v>429</v>
      </c>
      <c r="AN188">
        <v>1.76376E-2</v>
      </c>
      <c r="AO188" t="s">
        <v>429</v>
      </c>
      <c r="AP188" t="s">
        <v>429</v>
      </c>
    </row>
    <row r="189" spans="1:42" x14ac:dyDescent="0.35">
      <c r="A189" s="175" t="str">
        <f>"SL_2030_art_"&amp;S189&amp;"_"&amp;R189</f>
        <v>SL_2030_art_90_62</v>
      </c>
      <c r="B189" s="175" t="str">
        <f t="shared" si="9"/>
        <v>Combination Long Haul Truck</v>
      </c>
      <c r="C189" s="200">
        <f t="shared" si="10"/>
        <v>2.7427085919241152E-2</v>
      </c>
      <c r="D189" s="275">
        <f t="shared" si="11"/>
        <v>200.58360453662308</v>
      </c>
      <c r="E189">
        <v>7313.34</v>
      </c>
      <c r="F189">
        <v>1</v>
      </c>
      <c r="G189">
        <v>1</v>
      </c>
      <c r="H189">
        <v>2029</v>
      </c>
      <c r="I189">
        <v>1</v>
      </c>
      <c r="J189">
        <v>5</v>
      </c>
      <c r="K189" t="s">
        <v>308</v>
      </c>
      <c r="L189">
        <v>9</v>
      </c>
      <c r="M189">
        <v>49</v>
      </c>
      <c r="N189" t="s">
        <v>309</v>
      </c>
      <c r="O189">
        <v>49035</v>
      </c>
      <c r="P189" t="s">
        <v>234</v>
      </c>
      <c r="Q189">
        <v>490350</v>
      </c>
      <c r="R189">
        <v>62</v>
      </c>
      <c r="S189">
        <v>90</v>
      </c>
      <c r="T189" t="s">
        <v>178</v>
      </c>
      <c r="U189">
        <v>1</v>
      </c>
      <c r="V189" t="s">
        <v>324</v>
      </c>
      <c r="W189">
        <v>62</v>
      </c>
      <c r="X189" t="s">
        <v>260</v>
      </c>
      <c r="Y189" t="s">
        <v>429</v>
      </c>
      <c r="Z189" t="s">
        <v>429</v>
      </c>
      <c r="AA189" t="s">
        <v>429</v>
      </c>
      <c r="AB189" t="s">
        <v>429</v>
      </c>
      <c r="AC189" t="s">
        <v>429</v>
      </c>
      <c r="AD189" t="s">
        <v>429</v>
      </c>
      <c r="AE189" t="s">
        <v>429</v>
      </c>
      <c r="AF189">
        <v>5</v>
      </c>
      <c r="AG189" t="s">
        <v>310</v>
      </c>
      <c r="AH189" t="s">
        <v>429</v>
      </c>
      <c r="AI189" t="s">
        <v>429</v>
      </c>
      <c r="AJ189" t="s">
        <v>429</v>
      </c>
      <c r="AK189" t="s">
        <v>429</v>
      </c>
      <c r="AL189" t="s">
        <v>429</v>
      </c>
      <c r="AM189" t="s">
        <v>429</v>
      </c>
      <c r="AN189">
        <v>7313.34</v>
      </c>
      <c r="AO189" t="s">
        <v>429</v>
      </c>
      <c r="AP189" t="s">
        <v>429</v>
      </c>
    </row>
    <row r="190" spans="1:42" x14ac:dyDescent="0.35">
      <c r="A190" s="175" t="str">
        <f>"SL_2030_art_"&amp;S190&amp;"_"&amp;R190</f>
        <v>SL_2030_art_90_61</v>
      </c>
      <c r="B190" s="175" t="str">
        <f t="shared" si="9"/>
        <v>Combination Short Haul Truck</v>
      </c>
      <c r="C190" s="200">
        <f t="shared" si="10"/>
        <v>9.5195217525549519E-3</v>
      </c>
      <c r="D190" s="275">
        <f t="shared" si="11"/>
        <v>69.573424728547863</v>
      </c>
      <c r="E190">
        <v>7308.5</v>
      </c>
      <c r="F190">
        <v>1</v>
      </c>
      <c r="G190">
        <v>1</v>
      </c>
      <c r="H190">
        <v>2029</v>
      </c>
      <c r="I190">
        <v>1</v>
      </c>
      <c r="J190">
        <v>5</v>
      </c>
      <c r="K190" t="s">
        <v>308</v>
      </c>
      <c r="L190">
        <v>9</v>
      </c>
      <c r="M190">
        <v>49</v>
      </c>
      <c r="N190" t="s">
        <v>309</v>
      </c>
      <c r="O190">
        <v>49035</v>
      </c>
      <c r="P190" t="s">
        <v>234</v>
      </c>
      <c r="Q190">
        <v>490350</v>
      </c>
      <c r="R190">
        <v>61</v>
      </c>
      <c r="S190">
        <v>90</v>
      </c>
      <c r="T190" t="s">
        <v>178</v>
      </c>
      <c r="U190">
        <v>1</v>
      </c>
      <c r="V190" t="s">
        <v>324</v>
      </c>
      <c r="W190">
        <v>61</v>
      </c>
      <c r="X190" t="s">
        <v>259</v>
      </c>
      <c r="Y190" t="s">
        <v>429</v>
      </c>
      <c r="Z190" t="s">
        <v>429</v>
      </c>
      <c r="AA190" t="s">
        <v>429</v>
      </c>
      <c r="AB190" t="s">
        <v>429</v>
      </c>
      <c r="AC190" t="s">
        <v>429</v>
      </c>
      <c r="AD190" t="s">
        <v>429</v>
      </c>
      <c r="AE190" t="s">
        <v>429</v>
      </c>
      <c r="AF190">
        <v>5</v>
      </c>
      <c r="AG190" t="s">
        <v>310</v>
      </c>
      <c r="AH190" t="s">
        <v>429</v>
      </c>
      <c r="AI190" t="s">
        <v>429</v>
      </c>
      <c r="AJ190" t="s">
        <v>429</v>
      </c>
      <c r="AK190" t="s">
        <v>429</v>
      </c>
      <c r="AL190" t="s">
        <v>429</v>
      </c>
      <c r="AM190" t="s">
        <v>429</v>
      </c>
      <c r="AN190">
        <v>7308.5</v>
      </c>
      <c r="AO190" t="s">
        <v>429</v>
      </c>
      <c r="AP190" t="s">
        <v>429</v>
      </c>
    </row>
    <row r="191" spans="1:42" x14ac:dyDescent="0.35">
      <c r="A191" s="175" t="str">
        <f>"SL_2030_art_"&amp;S191&amp;"_"&amp;R191</f>
        <v>SL_2030_art_90_54</v>
      </c>
      <c r="B191" s="175" t="str">
        <f t="shared" si="9"/>
        <v>Motor Home</v>
      </c>
      <c r="C191" s="200">
        <f t="shared" si="10"/>
        <v>1.2837666565879628E-3</v>
      </c>
      <c r="D191" s="275">
        <f t="shared" si="11"/>
        <v>8.9304842335544663</v>
      </c>
      <c r="E191">
        <v>6956.47</v>
      </c>
      <c r="F191">
        <v>1</v>
      </c>
      <c r="G191">
        <v>1</v>
      </c>
      <c r="H191">
        <v>2029</v>
      </c>
      <c r="I191">
        <v>1</v>
      </c>
      <c r="J191">
        <v>5</v>
      </c>
      <c r="K191" t="s">
        <v>308</v>
      </c>
      <c r="L191">
        <v>9</v>
      </c>
      <c r="M191">
        <v>49</v>
      </c>
      <c r="N191" t="s">
        <v>309</v>
      </c>
      <c r="O191">
        <v>49035</v>
      </c>
      <c r="P191" t="s">
        <v>234</v>
      </c>
      <c r="Q191">
        <v>490350</v>
      </c>
      <c r="R191">
        <v>54</v>
      </c>
      <c r="S191">
        <v>90</v>
      </c>
      <c r="T191" t="s">
        <v>178</v>
      </c>
      <c r="U191">
        <v>1</v>
      </c>
      <c r="V191" t="s">
        <v>324</v>
      </c>
      <c r="W191">
        <v>54</v>
      </c>
      <c r="X191" t="s">
        <v>258</v>
      </c>
      <c r="Y191" t="s">
        <v>429</v>
      </c>
      <c r="Z191" t="s">
        <v>429</v>
      </c>
      <c r="AA191" t="s">
        <v>429</v>
      </c>
      <c r="AB191" t="s">
        <v>429</v>
      </c>
      <c r="AC191" t="s">
        <v>429</v>
      </c>
      <c r="AD191" t="s">
        <v>429</v>
      </c>
      <c r="AE191" t="s">
        <v>429</v>
      </c>
      <c r="AF191">
        <v>5</v>
      </c>
      <c r="AG191" t="s">
        <v>310</v>
      </c>
      <c r="AH191" t="s">
        <v>429</v>
      </c>
      <c r="AI191" t="s">
        <v>429</v>
      </c>
      <c r="AJ191" t="s">
        <v>429</v>
      </c>
      <c r="AK191" t="s">
        <v>429</v>
      </c>
      <c r="AL191" t="s">
        <v>429</v>
      </c>
      <c r="AM191" t="s">
        <v>429</v>
      </c>
      <c r="AN191">
        <v>6956.47</v>
      </c>
      <c r="AO191" t="s">
        <v>429</v>
      </c>
      <c r="AP191" t="s">
        <v>429</v>
      </c>
    </row>
    <row r="192" spans="1:42" x14ac:dyDescent="0.35">
      <c r="A192" s="175" t="str">
        <f>"SL_2030_art_"&amp;S192&amp;"_"&amp;R192</f>
        <v>SL_2030_art_90_53</v>
      </c>
      <c r="B192" s="175" t="str">
        <f t="shared" si="9"/>
        <v>Single Long Haul Truck</v>
      </c>
      <c r="C192" s="200">
        <f t="shared" si="10"/>
        <v>2.2119525715996965E-3</v>
      </c>
      <c r="D192" s="275">
        <f t="shared" si="11"/>
        <v>12.498682244875518</v>
      </c>
      <c r="E192">
        <v>5650.52</v>
      </c>
      <c r="F192">
        <v>1</v>
      </c>
      <c r="G192">
        <v>1</v>
      </c>
      <c r="H192">
        <v>2029</v>
      </c>
      <c r="I192">
        <v>1</v>
      </c>
      <c r="J192">
        <v>5</v>
      </c>
      <c r="K192" t="s">
        <v>308</v>
      </c>
      <c r="L192">
        <v>9</v>
      </c>
      <c r="M192">
        <v>49</v>
      </c>
      <c r="N192" t="s">
        <v>309</v>
      </c>
      <c r="O192">
        <v>49035</v>
      </c>
      <c r="P192" t="s">
        <v>234</v>
      </c>
      <c r="Q192">
        <v>490350</v>
      </c>
      <c r="R192">
        <v>53</v>
      </c>
      <c r="S192">
        <v>90</v>
      </c>
      <c r="T192" t="s">
        <v>178</v>
      </c>
      <c r="U192">
        <v>1</v>
      </c>
      <c r="V192" t="s">
        <v>324</v>
      </c>
      <c r="W192">
        <v>53</v>
      </c>
      <c r="X192" t="s">
        <v>257</v>
      </c>
      <c r="Y192" t="s">
        <v>429</v>
      </c>
      <c r="Z192" t="s">
        <v>429</v>
      </c>
      <c r="AA192" t="s">
        <v>429</v>
      </c>
      <c r="AB192" t="s">
        <v>429</v>
      </c>
      <c r="AC192" t="s">
        <v>429</v>
      </c>
      <c r="AD192" t="s">
        <v>429</v>
      </c>
      <c r="AE192" t="s">
        <v>429</v>
      </c>
      <c r="AF192">
        <v>5</v>
      </c>
      <c r="AG192" t="s">
        <v>310</v>
      </c>
      <c r="AH192" t="s">
        <v>429</v>
      </c>
      <c r="AI192" t="s">
        <v>429</v>
      </c>
      <c r="AJ192" t="s">
        <v>429</v>
      </c>
      <c r="AK192" t="s">
        <v>429</v>
      </c>
      <c r="AL192" t="s">
        <v>429</v>
      </c>
      <c r="AM192" t="s">
        <v>429</v>
      </c>
      <c r="AN192">
        <v>5650.52</v>
      </c>
      <c r="AO192" t="s">
        <v>429</v>
      </c>
      <c r="AP192" t="s">
        <v>429</v>
      </c>
    </row>
    <row r="193" spans="1:42" x14ac:dyDescent="0.35">
      <c r="A193" s="175" t="str">
        <f>"SL_2030_art_"&amp;S193&amp;"_"&amp;R193</f>
        <v>SL_2030_art_90_52</v>
      </c>
      <c r="B193" s="175" t="str">
        <f t="shared" si="9"/>
        <v>Single Short Haul Truck</v>
      </c>
      <c r="C193" s="200">
        <f t="shared" si="10"/>
        <v>3.2442364239260696E-2</v>
      </c>
      <c r="D193" s="275">
        <f t="shared" si="11"/>
        <v>183.82135559243264</v>
      </c>
      <c r="E193">
        <v>5666.09</v>
      </c>
      <c r="F193">
        <v>1</v>
      </c>
      <c r="G193">
        <v>1</v>
      </c>
      <c r="H193">
        <v>2029</v>
      </c>
      <c r="I193">
        <v>1</v>
      </c>
      <c r="J193">
        <v>5</v>
      </c>
      <c r="K193" t="s">
        <v>308</v>
      </c>
      <c r="L193">
        <v>9</v>
      </c>
      <c r="M193">
        <v>49</v>
      </c>
      <c r="N193" t="s">
        <v>309</v>
      </c>
      <c r="O193">
        <v>49035</v>
      </c>
      <c r="P193" t="s">
        <v>234</v>
      </c>
      <c r="Q193">
        <v>490350</v>
      </c>
      <c r="R193">
        <v>52</v>
      </c>
      <c r="S193">
        <v>90</v>
      </c>
      <c r="T193" t="s">
        <v>178</v>
      </c>
      <c r="U193">
        <v>1</v>
      </c>
      <c r="V193" t="s">
        <v>324</v>
      </c>
      <c r="W193">
        <v>52</v>
      </c>
      <c r="X193" t="s">
        <v>256</v>
      </c>
      <c r="Y193" t="s">
        <v>429</v>
      </c>
      <c r="Z193" t="s">
        <v>429</v>
      </c>
      <c r="AA193" t="s">
        <v>429</v>
      </c>
      <c r="AB193" t="s">
        <v>429</v>
      </c>
      <c r="AC193" t="s">
        <v>429</v>
      </c>
      <c r="AD193" t="s">
        <v>429</v>
      </c>
      <c r="AE193" t="s">
        <v>429</v>
      </c>
      <c r="AF193">
        <v>5</v>
      </c>
      <c r="AG193" t="s">
        <v>310</v>
      </c>
      <c r="AH193" t="s">
        <v>429</v>
      </c>
      <c r="AI193" t="s">
        <v>429</v>
      </c>
      <c r="AJ193" t="s">
        <v>429</v>
      </c>
      <c r="AK193" t="s">
        <v>429</v>
      </c>
      <c r="AL193" t="s">
        <v>429</v>
      </c>
      <c r="AM193" t="s">
        <v>429</v>
      </c>
      <c r="AN193">
        <v>5666.09</v>
      </c>
      <c r="AO193" t="s">
        <v>429</v>
      </c>
      <c r="AP193" t="s">
        <v>429</v>
      </c>
    </row>
    <row r="194" spans="1:42" x14ac:dyDescent="0.35">
      <c r="A194" s="175" t="str">
        <f>"SL_2030_art_"&amp;S194&amp;"_"&amp;R194</f>
        <v>SL_2030_art_90_51</v>
      </c>
      <c r="B194" s="175" t="str">
        <f t="shared" si="9"/>
        <v>Refuse Truck</v>
      </c>
      <c r="C194" s="200">
        <f t="shared" si="10"/>
        <v>3.8330425395972039E-4</v>
      </c>
      <c r="D194" s="275">
        <f t="shared" si="11"/>
        <v>3.0574762112627245</v>
      </c>
      <c r="E194">
        <v>7976.63</v>
      </c>
      <c r="F194">
        <v>1</v>
      </c>
      <c r="G194">
        <v>1</v>
      </c>
      <c r="H194">
        <v>2029</v>
      </c>
      <c r="I194">
        <v>1</v>
      </c>
      <c r="J194">
        <v>5</v>
      </c>
      <c r="K194" t="s">
        <v>308</v>
      </c>
      <c r="L194">
        <v>9</v>
      </c>
      <c r="M194">
        <v>49</v>
      </c>
      <c r="N194" t="s">
        <v>309</v>
      </c>
      <c r="O194">
        <v>49035</v>
      </c>
      <c r="P194" t="s">
        <v>234</v>
      </c>
      <c r="Q194">
        <v>490350</v>
      </c>
      <c r="R194">
        <v>51</v>
      </c>
      <c r="S194">
        <v>90</v>
      </c>
      <c r="T194" t="s">
        <v>178</v>
      </c>
      <c r="U194">
        <v>1</v>
      </c>
      <c r="V194" t="s">
        <v>324</v>
      </c>
      <c r="W194">
        <v>51</v>
      </c>
      <c r="X194" t="s">
        <v>255</v>
      </c>
      <c r="Y194" t="s">
        <v>429</v>
      </c>
      <c r="Z194" t="s">
        <v>429</v>
      </c>
      <c r="AA194" t="s">
        <v>429</v>
      </c>
      <c r="AB194" t="s">
        <v>429</v>
      </c>
      <c r="AC194" t="s">
        <v>429</v>
      </c>
      <c r="AD194" t="s">
        <v>429</v>
      </c>
      <c r="AE194" t="s">
        <v>429</v>
      </c>
      <c r="AF194">
        <v>5</v>
      </c>
      <c r="AG194" t="s">
        <v>310</v>
      </c>
      <c r="AH194" t="s">
        <v>429</v>
      </c>
      <c r="AI194" t="s">
        <v>429</v>
      </c>
      <c r="AJ194" t="s">
        <v>429</v>
      </c>
      <c r="AK194" t="s">
        <v>429</v>
      </c>
      <c r="AL194" t="s">
        <v>429</v>
      </c>
      <c r="AM194" t="s">
        <v>429</v>
      </c>
      <c r="AN194">
        <v>7976.63</v>
      </c>
      <c r="AO194" t="s">
        <v>429</v>
      </c>
      <c r="AP194" t="s">
        <v>429</v>
      </c>
    </row>
    <row r="195" spans="1:42" x14ac:dyDescent="0.35">
      <c r="A195" s="175" t="str">
        <f>"SL_2030_art_"&amp;S195&amp;"_"&amp;R195</f>
        <v>SL_2030_art_90_43</v>
      </c>
      <c r="B195" s="175" t="str">
        <f t="shared" si="9"/>
        <v>School Bus</v>
      </c>
      <c r="C195" s="200">
        <f t="shared" si="10"/>
        <v>1.2194193935541923E-3</v>
      </c>
      <c r="D195" s="275">
        <f t="shared" si="11"/>
        <v>7.9991229494489193</v>
      </c>
      <c r="E195">
        <v>6559.78</v>
      </c>
      <c r="F195">
        <v>1</v>
      </c>
      <c r="G195">
        <v>1</v>
      </c>
      <c r="H195">
        <v>2029</v>
      </c>
      <c r="I195">
        <v>1</v>
      </c>
      <c r="J195">
        <v>5</v>
      </c>
      <c r="K195" t="s">
        <v>308</v>
      </c>
      <c r="L195">
        <v>9</v>
      </c>
      <c r="M195">
        <v>49</v>
      </c>
      <c r="N195" t="s">
        <v>309</v>
      </c>
      <c r="O195">
        <v>49035</v>
      </c>
      <c r="P195" t="s">
        <v>234</v>
      </c>
      <c r="Q195">
        <v>490350</v>
      </c>
      <c r="R195">
        <v>43</v>
      </c>
      <c r="S195">
        <v>90</v>
      </c>
      <c r="T195" t="s">
        <v>178</v>
      </c>
      <c r="U195">
        <v>1</v>
      </c>
      <c r="V195" t="s">
        <v>324</v>
      </c>
      <c r="W195">
        <v>43</v>
      </c>
      <c r="X195" t="s">
        <v>254</v>
      </c>
      <c r="Y195" t="s">
        <v>429</v>
      </c>
      <c r="Z195" t="s">
        <v>429</v>
      </c>
      <c r="AA195" t="s">
        <v>429</v>
      </c>
      <c r="AB195" t="s">
        <v>429</v>
      </c>
      <c r="AC195" t="s">
        <v>429</v>
      </c>
      <c r="AD195" t="s">
        <v>429</v>
      </c>
      <c r="AE195" t="s">
        <v>429</v>
      </c>
      <c r="AF195">
        <v>5</v>
      </c>
      <c r="AG195" t="s">
        <v>310</v>
      </c>
      <c r="AH195" t="s">
        <v>429</v>
      </c>
      <c r="AI195" t="s">
        <v>429</v>
      </c>
      <c r="AJ195" t="s">
        <v>429</v>
      </c>
      <c r="AK195" t="s">
        <v>429</v>
      </c>
      <c r="AL195" t="s">
        <v>429</v>
      </c>
      <c r="AM195" t="s">
        <v>429</v>
      </c>
      <c r="AN195">
        <v>6559.78</v>
      </c>
      <c r="AO195" t="s">
        <v>429</v>
      </c>
      <c r="AP195" t="s">
        <v>429</v>
      </c>
    </row>
    <row r="196" spans="1:42" x14ac:dyDescent="0.35">
      <c r="A196" s="175" t="str">
        <f>"SL_2030_art_"&amp;S196&amp;"_"&amp;R196</f>
        <v>SL_2030_art_90_42</v>
      </c>
      <c r="B196" s="175" t="str">
        <f t="shared" si="9"/>
        <v>Transit Bus</v>
      </c>
      <c r="C196" s="200">
        <f t="shared" si="10"/>
        <v>8.5238775907189597E-4</v>
      </c>
      <c r="D196" s="275">
        <f t="shared" si="11"/>
        <v>6.3946385401901358</v>
      </c>
      <c r="E196">
        <v>7502.03</v>
      </c>
      <c r="F196">
        <v>1</v>
      </c>
      <c r="G196">
        <v>1</v>
      </c>
      <c r="H196">
        <v>2029</v>
      </c>
      <c r="I196">
        <v>1</v>
      </c>
      <c r="J196">
        <v>5</v>
      </c>
      <c r="K196" t="s">
        <v>308</v>
      </c>
      <c r="L196">
        <v>9</v>
      </c>
      <c r="M196">
        <v>49</v>
      </c>
      <c r="N196" t="s">
        <v>309</v>
      </c>
      <c r="O196">
        <v>49035</v>
      </c>
      <c r="P196" t="s">
        <v>234</v>
      </c>
      <c r="Q196">
        <v>490350</v>
      </c>
      <c r="R196">
        <v>42</v>
      </c>
      <c r="S196">
        <v>90</v>
      </c>
      <c r="T196" t="s">
        <v>178</v>
      </c>
      <c r="U196">
        <v>1</v>
      </c>
      <c r="V196" t="s">
        <v>324</v>
      </c>
      <c r="W196">
        <v>42</v>
      </c>
      <c r="X196" t="s">
        <v>253</v>
      </c>
      <c r="Y196" t="s">
        <v>429</v>
      </c>
      <c r="Z196" t="s">
        <v>429</v>
      </c>
      <c r="AA196" t="s">
        <v>429</v>
      </c>
      <c r="AB196" t="s">
        <v>429</v>
      </c>
      <c r="AC196" t="s">
        <v>429</v>
      </c>
      <c r="AD196" t="s">
        <v>429</v>
      </c>
      <c r="AE196" t="s">
        <v>429</v>
      </c>
      <c r="AF196">
        <v>5</v>
      </c>
      <c r="AG196" t="s">
        <v>310</v>
      </c>
      <c r="AH196" t="s">
        <v>429</v>
      </c>
      <c r="AI196" t="s">
        <v>429</v>
      </c>
      <c r="AJ196" t="s">
        <v>429</v>
      </c>
      <c r="AK196" t="s">
        <v>429</v>
      </c>
      <c r="AL196" t="s">
        <v>429</v>
      </c>
      <c r="AM196" t="s">
        <v>429</v>
      </c>
      <c r="AN196">
        <v>7502.03</v>
      </c>
      <c r="AO196" t="s">
        <v>429</v>
      </c>
      <c r="AP196" t="s">
        <v>429</v>
      </c>
    </row>
    <row r="197" spans="1:42" x14ac:dyDescent="0.35">
      <c r="A197" s="175" t="str">
        <f>"SL_2030_art_"&amp;S197&amp;"_"&amp;R197</f>
        <v>SL_2030_art_90_41</v>
      </c>
      <c r="B197" s="175" t="str">
        <f t="shared" si="9"/>
        <v>Intercity Bus</v>
      </c>
      <c r="C197" s="200">
        <f t="shared" si="10"/>
        <v>2.7298775368493609E-3</v>
      </c>
      <c r="D197" s="275">
        <f t="shared" si="11"/>
        <v>20.256919768313839</v>
      </c>
      <c r="E197">
        <v>7420.45</v>
      </c>
      <c r="F197">
        <v>1</v>
      </c>
      <c r="G197">
        <v>1</v>
      </c>
      <c r="H197">
        <v>2029</v>
      </c>
      <c r="I197">
        <v>1</v>
      </c>
      <c r="J197">
        <v>5</v>
      </c>
      <c r="K197" t="s">
        <v>308</v>
      </c>
      <c r="L197">
        <v>9</v>
      </c>
      <c r="M197">
        <v>49</v>
      </c>
      <c r="N197" t="s">
        <v>309</v>
      </c>
      <c r="O197">
        <v>49035</v>
      </c>
      <c r="P197" t="s">
        <v>234</v>
      </c>
      <c r="Q197">
        <v>490350</v>
      </c>
      <c r="R197">
        <v>41</v>
      </c>
      <c r="S197">
        <v>90</v>
      </c>
      <c r="T197" t="s">
        <v>178</v>
      </c>
      <c r="U197">
        <v>1</v>
      </c>
      <c r="V197" t="s">
        <v>324</v>
      </c>
      <c r="W197">
        <v>41</v>
      </c>
      <c r="X197" t="s">
        <v>430</v>
      </c>
      <c r="Y197" t="s">
        <v>429</v>
      </c>
      <c r="Z197" t="s">
        <v>429</v>
      </c>
      <c r="AA197" t="s">
        <v>429</v>
      </c>
      <c r="AB197" t="s">
        <v>429</v>
      </c>
      <c r="AC197" t="s">
        <v>429</v>
      </c>
      <c r="AD197" t="s">
        <v>429</v>
      </c>
      <c r="AE197" t="s">
        <v>429</v>
      </c>
      <c r="AF197">
        <v>5</v>
      </c>
      <c r="AG197" t="s">
        <v>310</v>
      </c>
      <c r="AH197" t="s">
        <v>429</v>
      </c>
      <c r="AI197" t="s">
        <v>429</v>
      </c>
      <c r="AJ197" t="s">
        <v>429</v>
      </c>
      <c r="AK197" t="s">
        <v>429</v>
      </c>
      <c r="AL197" t="s">
        <v>429</v>
      </c>
      <c r="AM197" t="s">
        <v>429</v>
      </c>
      <c r="AN197">
        <v>7420.45</v>
      </c>
      <c r="AO197" t="s">
        <v>429</v>
      </c>
      <c r="AP197" t="s">
        <v>429</v>
      </c>
    </row>
    <row r="198" spans="1:42" x14ac:dyDescent="0.35">
      <c r="A198" s="175" t="str">
        <f>"SL_2030_art_"&amp;S198&amp;"_"&amp;R198</f>
        <v>SL_2030_art_90_32</v>
      </c>
      <c r="B198" s="175" t="str">
        <f t="shared" si="9"/>
        <v>Light Commercial Truck</v>
      </c>
      <c r="C198" s="200">
        <f t="shared" si="10"/>
        <v>5.1391187787771235E-2</v>
      </c>
      <c r="D198" s="275">
        <f t="shared" si="11"/>
        <v>165.00271445395285</v>
      </c>
      <c r="E198">
        <v>3210.72</v>
      </c>
      <c r="F198">
        <v>1</v>
      </c>
      <c r="G198">
        <v>1</v>
      </c>
      <c r="H198">
        <v>2029</v>
      </c>
      <c r="I198">
        <v>1</v>
      </c>
      <c r="J198">
        <v>5</v>
      </c>
      <c r="K198" t="s">
        <v>308</v>
      </c>
      <c r="L198">
        <v>9</v>
      </c>
      <c r="M198">
        <v>49</v>
      </c>
      <c r="N198" t="s">
        <v>309</v>
      </c>
      <c r="O198">
        <v>49035</v>
      </c>
      <c r="P198" t="s">
        <v>234</v>
      </c>
      <c r="Q198">
        <v>490350</v>
      </c>
      <c r="R198">
        <v>32</v>
      </c>
      <c r="S198">
        <v>90</v>
      </c>
      <c r="T198" t="s">
        <v>178</v>
      </c>
      <c r="U198">
        <v>1</v>
      </c>
      <c r="V198" t="s">
        <v>324</v>
      </c>
      <c r="W198">
        <v>32</v>
      </c>
      <c r="X198" t="s">
        <v>251</v>
      </c>
      <c r="Y198" t="s">
        <v>429</v>
      </c>
      <c r="Z198" t="s">
        <v>429</v>
      </c>
      <c r="AA198" t="s">
        <v>429</v>
      </c>
      <c r="AB198" t="s">
        <v>429</v>
      </c>
      <c r="AC198" t="s">
        <v>429</v>
      </c>
      <c r="AD198" t="s">
        <v>429</v>
      </c>
      <c r="AE198" t="s">
        <v>429</v>
      </c>
      <c r="AF198">
        <v>5</v>
      </c>
      <c r="AG198" t="s">
        <v>310</v>
      </c>
      <c r="AH198" t="s">
        <v>429</v>
      </c>
      <c r="AI198" t="s">
        <v>429</v>
      </c>
      <c r="AJ198" t="s">
        <v>429</v>
      </c>
      <c r="AK198" t="s">
        <v>429</v>
      </c>
      <c r="AL198" t="s">
        <v>429</v>
      </c>
      <c r="AM198" t="s">
        <v>429</v>
      </c>
      <c r="AN198">
        <v>3210.72</v>
      </c>
      <c r="AO198" t="s">
        <v>429</v>
      </c>
      <c r="AP198" t="s">
        <v>429</v>
      </c>
    </row>
    <row r="199" spans="1:42" x14ac:dyDescent="0.35">
      <c r="A199" s="175" t="str">
        <f>"SL_2030_art_"&amp;S199&amp;"_"&amp;R199</f>
        <v>SL_2030_art_90_31</v>
      </c>
      <c r="B199" s="175" t="str">
        <f t="shared" si="9"/>
        <v>Passenger Truck</v>
      </c>
      <c r="C199" s="200">
        <f t="shared" si="10"/>
        <v>0.4289082842690477</v>
      </c>
      <c r="D199" s="275">
        <f t="shared" si="11"/>
        <v>1272.3435580356017</v>
      </c>
      <c r="E199">
        <v>2966.47</v>
      </c>
      <c r="F199">
        <v>1</v>
      </c>
      <c r="G199">
        <v>1</v>
      </c>
      <c r="H199">
        <v>2029</v>
      </c>
      <c r="I199">
        <v>1</v>
      </c>
      <c r="J199">
        <v>5</v>
      </c>
      <c r="K199" t="s">
        <v>308</v>
      </c>
      <c r="L199">
        <v>9</v>
      </c>
      <c r="M199">
        <v>49</v>
      </c>
      <c r="N199" t="s">
        <v>309</v>
      </c>
      <c r="O199">
        <v>49035</v>
      </c>
      <c r="P199" t="s">
        <v>234</v>
      </c>
      <c r="Q199">
        <v>490350</v>
      </c>
      <c r="R199">
        <v>31</v>
      </c>
      <c r="S199">
        <v>90</v>
      </c>
      <c r="T199" t="s">
        <v>178</v>
      </c>
      <c r="U199">
        <v>1</v>
      </c>
      <c r="V199" t="s">
        <v>324</v>
      </c>
      <c r="W199">
        <v>31</v>
      </c>
      <c r="X199" t="s">
        <v>250</v>
      </c>
      <c r="Y199" t="s">
        <v>429</v>
      </c>
      <c r="Z199" t="s">
        <v>429</v>
      </c>
      <c r="AA199" t="s">
        <v>429</v>
      </c>
      <c r="AB199" t="s">
        <v>429</v>
      </c>
      <c r="AC199" t="s">
        <v>429</v>
      </c>
      <c r="AD199" t="s">
        <v>429</v>
      </c>
      <c r="AE199" t="s">
        <v>429</v>
      </c>
      <c r="AF199">
        <v>5</v>
      </c>
      <c r="AG199" t="s">
        <v>310</v>
      </c>
      <c r="AH199" t="s">
        <v>429</v>
      </c>
      <c r="AI199" t="s">
        <v>429</v>
      </c>
      <c r="AJ199" t="s">
        <v>429</v>
      </c>
      <c r="AK199" t="s">
        <v>429</v>
      </c>
      <c r="AL199" t="s">
        <v>429</v>
      </c>
      <c r="AM199" t="s">
        <v>429</v>
      </c>
      <c r="AN199">
        <v>2966.47</v>
      </c>
      <c r="AO199" t="s">
        <v>429</v>
      </c>
      <c r="AP199" t="s">
        <v>429</v>
      </c>
    </row>
    <row r="200" spans="1:42" x14ac:dyDescent="0.35">
      <c r="A200" s="175" t="str">
        <f>"SL_2030_art_"&amp;S200&amp;"_"&amp;R200</f>
        <v>SL_2030_art_90_21</v>
      </c>
      <c r="B200" s="175" t="str">
        <f t="shared" si="9"/>
        <v>Passenger Car</v>
      </c>
      <c r="C200" s="200">
        <f t="shared" si="10"/>
        <v>0.43941661470667287</v>
      </c>
      <c r="D200" s="275">
        <f t="shared" si="11"/>
        <v>980.28134325067526</v>
      </c>
      <c r="E200">
        <v>2230.87</v>
      </c>
      <c r="F200">
        <v>1</v>
      </c>
      <c r="G200">
        <v>1</v>
      </c>
      <c r="H200">
        <v>2029</v>
      </c>
      <c r="I200">
        <v>1</v>
      </c>
      <c r="J200">
        <v>5</v>
      </c>
      <c r="K200" t="s">
        <v>308</v>
      </c>
      <c r="L200">
        <v>9</v>
      </c>
      <c r="M200">
        <v>49</v>
      </c>
      <c r="N200" t="s">
        <v>309</v>
      </c>
      <c r="O200">
        <v>49035</v>
      </c>
      <c r="P200" t="s">
        <v>234</v>
      </c>
      <c r="Q200">
        <v>490350</v>
      </c>
      <c r="R200">
        <v>21</v>
      </c>
      <c r="S200">
        <v>90</v>
      </c>
      <c r="T200" t="s">
        <v>178</v>
      </c>
      <c r="U200">
        <v>1</v>
      </c>
      <c r="V200" t="s">
        <v>324</v>
      </c>
      <c r="W200">
        <v>21</v>
      </c>
      <c r="X200" t="s">
        <v>249</v>
      </c>
      <c r="Y200" t="s">
        <v>429</v>
      </c>
      <c r="Z200" t="s">
        <v>429</v>
      </c>
      <c r="AA200" t="s">
        <v>429</v>
      </c>
      <c r="AB200" t="s">
        <v>429</v>
      </c>
      <c r="AC200" t="s">
        <v>429</v>
      </c>
      <c r="AD200" t="s">
        <v>429</v>
      </c>
      <c r="AE200" t="s">
        <v>429</v>
      </c>
      <c r="AF200">
        <v>5</v>
      </c>
      <c r="AG200" t="s">
        <v>310</v>
      </c>
      <c r="AH200" t="s">
        <v>429</v>
      </c>
      <c r="AI200" t="s">
        <v>429</v>
      </c>
      <c r="AJ200" t="s">
        <v>429</v>
      </c>
      <c r="AK200" t="s">
        <v>429</v>
      </c>
      <c r="AL200" t="s">
        <v>429</v>
      </c>
      <c r="AM200" t="s">
        <v>429</v>
      </c>
      <c r="AN200">
        <v>2230.87</v>
      </c>
      <c r="AO200" t="s">
        <v>429</v>
      </c>
      <c r="AP200" t="s">
        <v>429</v>
      </c>
    </row>
    <row r="201" spans="1:42" x14ac:dyDescent="0.35">
      <c r="A201" s="175" t="str">
        <f>"SL_2030_art_"&amp;S201&amp;"_"&amp;R201</f>
        <v>SL_2030_art_90_11</v>
      </c>
      <c r="B201" s="175" t="str">
        <f t="shared" si="9"/>
        <v>Motorcycle</v>
      </c>
      <c r="C201" s="200">
        <f t="shared" si="10"/>
        <v>2.2142331538286685E-3</v>
      </c>
      <c r="D201" s="275">
        <f t="shared" si="11"/>
        <v>2.9612047082727697</v>
      </c>
      <c r="E201">
        <v>1337.35</v>
      </c>
      <c r="F201">
        <v>1</v>
      </c>
      <c r="G201">
        <v>1</v>
      </c>
      <c r="H201">
        <v>2029</v>
      </c>
      <c r="I201">
        <v>1</v>
      </c>
      <c r="J201">
        <v>5</v>
      </c>
      <c r="K201" t="s">
        <v>308</v>
      </c>
      <c r="L201">
        <v>9</v>
      </c>
      <c r="M201">
        <v>49</v>
      </c>
      <c r="N201" t="s">
        <v>309</v>
      </c>
      <c r="O201">
        <v>49035</v>
      </c>
      <c r="P201" t="s">
        <v>234</v>
      </c>
      <c r="Q201">
        <v>490350</v>
      </c>
      <c r="R201">
        <v>11</v>
      </c>
      <c r="S201">
        <v>90</v>
      </c>
      <c r="T201" t="s">
        <v>178</v>
      </c>
      <c r="U201">
        <v>1</v>
      </c>
      <c r="V201" t="s">
        <v>324</v>
      </c>
      <c r="W201">
        <v>11</v>
      </c>
      <c r="X201" t="s">
        <v>248</v>
      </c>
      <c r="Y201" t="s">
        <v>429</v>
      </c>
      <c r="Z201" t="s">
        <v>429</v>
      </c>
      <c r="AA201" t="s">
        <v>429</v>
      </c>
      <c r="AB201" t="s">
        <v>429</v>
      </c>
      <c r="AC201" t="s">
        <v>429</v>
      </c>
      <c r="AD201" t="s">
        <v>429</v>
      </c>
      <c r="AE201" t="s">
        <v>429</v>
      </c>
      <c r="AF201">
        <v>5</v>
      </c>
      <c r="AG201" t="s">
        <v>310</v>
      </c>
      <c r="AH201" t="s">
        <v>429</v>
      </c>
      <c r="AI201" t="s">
        <v>429</v>
      </c>
      <c r="AJ201" t="s">
        <v>429</v>
      </c>
      <c r="AK201" t="s">
        <v>429</v>
      </c>
      <c r="AL201" t="s">
        <v>429</v>
      </c>
      <c r="AM201" t="s">
        <v>429</v>
      </c>
      <c r="AN201">
        <v>1337.35</v>
      </c>
      <c r="AO201" t="s">
        <v>429</v>
      </c>
      <c r="AP201" t="s">
        <v>429</v>
      </c>
    </row>
    <row r="202" spans="1:42" x14ac:dyDescent="0.35">
      <c r="A202" s="175" t="str">
        <f>"SL_2030_art_"&amp;S202&amp;"_"&amp;R202</f>
        <v>SL_2030_art_87_62</v>
      </c>
      <c r="B202" s="175" t="str">
        <f t="shared" si="9"/>
        <v>Combination Long Haul Truck</v>
      </c>
      <c r="C202" s="200">
        <f t="shared" si="10"/>
        <v>2.7427085919241152E-2</v>
      </c>
      <c r="D202" s="275">
        <f t="shared" si="11"/>
        <v>1.2615856126960708E-2</v>
      </c>
      <c r="E202">
        <v>0.459978</v>
      </c>
      <c r="F202">
        <v>1</v>
      </c>
      <c r="G202">
        <v>1</v>
      </c>
      <c r="H202">
        <v>2029</v>
      </c>
      <c r="I202">
        <v>1</v>
      </c>
      <c r="J202">
        <v>5</v>
      </c>
      <c r="K202" t="s">
        <v>308</v>
      </c>
      <c r="L202">
        <v>9</v>
      </c>
      <c r="M202">
        <v>49</v>
      </c>
      <c r="N202" t="s">
        <v>309</v>
      </c>
      <c r="O202">
        <v>49035</v>
      </c>
      <c r="P202" t="s">
        <v>234</v>
      </c>
      <c r="Q202">
        <v>490350</v>
      </c>
      <c r="R202">
        <v>62</v>
      </c>
      <c r="S202">
        <v>87</v>
      </c>
      <c r="T202" t="s">
        <v>175</v>
      </c>
      <c r="U202">
        <v>15</v>
      </c>
      <c r="V202" t="s">
        <v>323</v>
      </c>
      <c r="W202">
        <v>62</v>
      </c>
      <c r="X202" t="s">
        <v>260</v>
      </c>
      <c r="Y202" t="s">
        <v>429</v>
      </c>
      <c r="Z202" t="s">
        <v>429</v>
      </c>
      <c r="AA202" t="s">
        <v>429</v>
      </c>
      <c r="AB202" t="s">
        <v>429</v>
      </c>
      <c r="AC202" t="s">
        <v>429</v>
      </c>
      <c r="AD202" t="s">
        <v>429</v>
      </c>
      <c r="AE202" t="s">
        <v>429</v>
      </c>
      <c r="AF202">
        <v>5</v>
      </c>
      <c r="AG202" t="s">
        <v>310</v>
      </c>
      <c r="AH202" t="s">
        <v>429</v>
      </c>
      <c r="AI202" t="s">
        <v>429</v>
      </c>
      <c r="AJ202" t="s">
        <v>429</v>
      </c>
      <c r="AK202" t="s">
        <v>429</v>
      </c>
      <c r="AL202" t="s">
        <v>429</v>
      </c>
      <c r="AM202" t="s">
        <v>429</v>
      </c>
      <c r="AN202">
        <v>0.459978</v>
      </c>
      <c r="AO202" t="s">
        <v>429</v>
      </c>
      <c r="AP202" t="s">
        <v>429</v>
      </c>
    </row>
    <row r="203" spans="1:42" x14ac:dyDescent="0.35">
      <c r="A203" s="175" t="str">
        <f>"SL_2030_art_"&amp;S203&amp;"_"&amp;R203</f>
        <v>SL_2030_art_87_62</v>
      </c>
      <c r="B203" s="175" t="str">
        <f t="shared" si="9"/>
        <v>Combination Long Haul Truck</v>
      </c>
      <c r="C203" s="200">
        <f t="shared" si="10"/>
        <v>2.7427085919241152E-2</v>
      </c>
      <c r="D203" s="275">
        <f t="shared" si="11"/>
        <v>5.9628404684444608E-2</v>
      </c>
      <c r="E203">
        <v>2.1740699999999999</v>
      </c>
      <c r="F203">
        <v>1</v>
      </c>
      <c r="G203">
        <v>1</v>
      </c>
      <c r="H203">
        <v>2029</v>
      </c>
      <c r="I203">
        <v>1</v>
      </c>
      <c r="J203">
        <v>5</v>
      </c>
      <c r="K203" t="s">
        <v>308</v>
      </c>
      <c r="L203">
        <v>9</v>
      </c>
      <c r="M203">
        <v>49</v>
      </c>
      <c r="N203" t="s">
        <v>309</v>
      </c>
      <c r="O203">
        <v>49035</v>
      </c>
      <c r="P203" t="s">
        <v>234</v>
      </c>
      <c r="Q203">
        <v>490350</v>
      </c>
      <c r="R203">
        <v>62</v>
      </c>
      <c r="S203">
        <v>87</v>
      </c>
      <c r="T203" t="s">
        <v>175</v>
      </c>
      <c r="U203">
        <v>1</v>
      </c>
      <c r="V203" t="s">
        <v>324</v>
      </c>
      <c r="W203">
        <v>62</v>
      </c>
      <c r="X203" t="s">
        <v>260</v>
      </c>
      <c r="Y203" t="s">
        <v>429</v>
      </c>
      <c r="Z203" t="s">
        <v>429</v>
      </c>
      <c r="AA203" t="s">
        <v>429</v>
      </c>
      <c r="AB203" t="s">
        <v>429</v>
      </c>
      <c r="AC203" t="s">
        <v>429</v>
      </c>
      <c r="AD203" t="s">
        <v>429</v>
      </c>
      <c r="AE203" t="s">
        <v>429</v>
      </c>
      <c r="AF203">
        <v>5</v>
      </c>
      <c r="AG203" t="s">
        <v>310</v>
      </c>
      <c r="AH203" t="s">
        <v>429</v>
      </c>
      <c r="AI203" t="s">
        <v>429</v>
      </c>
      <c r="AJ203" t="s">
        <v>429</v>
      </c>
      <c r="AK203" t="s">
        <v>429</v>
      </c>
      <c r="AL203" t="s">
        <v>429</v>
      </c>
      <c r="AM203" t="s">
        <v>429</v>
      </c>
      <c r="AN203">
        <v>2.1740699999999999</v>
      </c>
      <c r="AO203" t="s">
        <v>429</v>
      </c>
      <c r="AP203" t="s">
        <v>429</v>
      </c>
    </row>
    <row r="204" spans="1:42" x14ac:dyDescent="0.35">
      <c r="A204" s="175" t="str">
        <f>"SL_2030_art_"&amp;S204&amp;"_"&amp;R204</f>
        <v>SL_2030_art_87_61</v>
      </c>
      <c r="B204" s="175" t="str">
        <f t="shared" si="9"/>
        <v>Combination Short Haul Truck</v>
      </c>
      <c r="C204" s="200">
        <f t="shared" si="10"/>
        <v>9.5195217525549519E-3</v>
      </c>
      <c r="D204" s="275">
        <f t="shared" si="11"/>
        <v>4.3302971719327123E-3</v>
      </c>
      <c r="E204">
        <v>0.45488600000000001</v>
      </c>
      <c r="F204">
        <v>1</v>
      </c>
      <c r="G204">
        <v>1</v>
      </c>
      <c r="H204">
        <v>2029</v>
      </c>
      <c r="I204">
        <v>1</v>
      </c>
      <c r="J204">
        <v>5</v>
      </c>
      <c r="K204" t="s">
        <v>308</v>
      </c>
      <c r="L204">
        <v>9</v>
      </c>
      <c r="M204">
        <v>49</v>
      </c>
      <c r="N204" t="s">
        <v>309</v>
      </c>
      <c r="O204">
        <v>49035</v>
      </c>
      <c r="P204" t="s">
        <v>234</v>
      </c>
      <c r="Q204">
        <v>490350</v>
      </c>
      <c r="R204">
        <v>61</v>
      </c>
      <c r="S204">
        <v>87</v>
      </c>
      <c r="T204" t="s">
        <v>175</v>
      </c>
      <c r="U204">
        <v>15</v>
      </c>
      <c r="V204" t="s">
        <v>323</v>
      </c>
      <c r="W204">
        <v>61</v>
      </c>
      <c r="X204" t="s">
        <v>259</v>
      </c>
      <c r="Y204" t="s">
        <v>429</v>
      </c>
      <c r="Z204" t="s">
        <v>429</v>
      </c>
      <c r="AA204" t="s">
        <v>429</v>
      </c>
      <c r="AB204" t="s">
        <v>429</v>
      </c>
      <c r="AC204" t="s">
        <v>429</v>
      </c>
      <c r="AD204" t="s">
        <v>429</v>
      </c>
      <c r="AE204" t="s">
        <v>429</v>
      </c>
      <c r="AF204">
        <v>5</v>
      </c>
      <c r="AG204" t="s">
        <v>310</v>
      </c>
      <c r="AH204" t="s">
        <v>429</v>
      </c>
      <c r="AI204" t="s">
        <v>429</v>
      </c>
      <c r="AJ204" t="s">
        <v>429</v>
      </c>
      <c r="AK204" t="s">
        <v>429</v>
      </c>
      <c r="AL204" t="s">
        <v>429</v>
      </c>
      <c r="AM204" t="s">
        <v>429</v>
      </c>
      <c r="AN204">
        <v>0.45488600000000001</v>
      </c>
      <c r="AO204" t="s">
        <v>429</v>
      </c>
      <c r="AP204" t="s">
        <v>429</v>
      </c>
    </row>
    <row r="205" spans="1:42" x14ac:dyDescent="0.35">
      <c r="A205" s="175" t="str">
        <f>"SL_2030_art_"&amp;S205&amp;"_"&amp;R205</f>
        <v>SL_2030_art_87_61</v>
      </c>
      <c r="B205" s="175" t="str">
        <f t="shared" si="9"/>
        <v>Combination Short Haul Truck</v>
      </c>
      <c r="C205" s="200">
        <f t="shared" si="10"/>
        <v>9.5195217525549519E-3</v>
      </c>
      <c r="D205" s="275">
        <f t="shared" si="11"/>
        <v>3.9719157365142759E-7</v>
      </c>
      <c r="E205">
        <v>4.1723900000000002E-5</v>
      </c>
      <c r="F205">
        <v>1</v>
      </c>
      <c r="G205">
        <v>1</v>
      </c>
      <c r="H205">
        <v>2029</v>
      </c>
      <c r="I205">
        <v>1</v>
      </c>
      <c r="J205">
        <v>5</v>
      </c>
      <c r="K205" t="s">
        <v>308</v>
      </c>
      <c r="L205">
        <v>9</v>
      </c>
      <c r="M205">
        <v>49</v>
      </c>
      <c r="N205" t="s">
        <v>309</v>
      </c>
      <c r="O205">
        <v>49035</v>
      </c>
      <c r="P205" t="s">
        <v>234</v>
      </c>
      <c r="Q205">
        <v>490350</v>
      </c>
      <c r="R205">
        <v>61</v>
      </c>
      <c r="S205">
        <v>87</v>
      </c>
      <c r="T205" t="s">
        <v>175</v>
      </c>
      <c r="U205">
        <v>13</v>
      </c>
      <c r="V205" t="s">
        <v>325</v>
      </c>
      <c r="W205">
        <v>61</v>
      </c>
      <c r="X205" t="s">
        <v>259</v>
      </c>
      <c r="Y205" t="s">
        <v>429</v>
      </c>
      <c r="Z205" t="s">
        <v>429</v>
      </c>
      <c r="AA205" t="s">
        <v>429</v>
      </c>
      <c r="AB205" t="s">
        <v>429</v>
      </c>
      <c r="AC205" t="s">
        <v>429</v>
      </c>
      <c r="AD205" t="s">
        <v>429</v>
      </c>
      <c r="AE205" t="s">
        <v>429</v>
      </c>
      <c r="AF205">
        <v>5</v>
      </c>
      <c r="AG205" t="s">
        <v>310</v>
      </c>
      <c r="AH205" t="s">
        <v>429</v>
      </c>
      <c r="AI205" t="s">
        <v>429</v>
      </c>
      <c r="AJ205" t="s">
        <v>429</v>
      </c>
      <c r="AK205" t="s">
        <v>429</v>
      </c>
      <c r="AL205" t="s">
        <v>429</v>
      </c>
      <c r="AM205" t="s">
        <v>429</v>
      </c>
      <c r="AN205">
        <v>4.1723900000000002E-5</v>
      </c>
      <c r="AO205" t="s">
        <v>429</v>
      </c>
      <c r="AP205" t="s">
        <v>429</v>
      </c>
    </row>
    <row r="206" spans="1:42" x14ac:dyDescent="0.35">
      <c r="A206" s="175" t="str">
        <f>"SL_2030_art_"&amp;S206&amp;"_"&amp;R206</f>
        <v>SL_2030_art_87_61</v>
      </c>
      <c r="B206" s="175" t="str">
        <f t="shared" si="9"/>
        <v>Combination Short Haul Truck</v>
      </c>
      <c r="C206" s="200">
        <f t="shared" si="10"/>
        <v>9.5195217525549519E-3</v>
      </c>
      <c r="D206" s="275">
        <f t="shared" si="11"/>
        <v>2.3473236737450003E-10</v>
      </c>
      <c r="E206">
        <v>2.4658000000000001E-8</v>
      </c>
      <c r="F206">
        <v>1</v>
      </c>
      <c r="G206">
        <v>1</v>
      </c>
      <c r="H206">
        <v>2029</v>
      </c>
      <c r="I206">
        <v>1</v>
      </c>
      <c r="J206">
        <v>5</v>
      </c>
      <c r="K206" t="s">
        <v>308</v>
      </c>
      <c r="L206">
        <v>9</v>
      </c>
      <c r="M206">
        <v>49</v>
      </c>
      <c r="N206" t="s">
        <v>309</v>
      </c>
      <c r="O206">
        <v>49035</v>
      </c>
      <c r="P206" t="s">
        <v>234</v>
      </c>
      <c r="Q206">
        <v>490350</v>
      </c>
      <c r="R206">
        <v>61</v>
      </c>
      <c r="S206">
        <v>87</v>
      </c>
      <c r="T206" t="s">
        <v>175</v>
      </c>
      <c r="U206">
        <v>11</v>
      </c>
      <c r="V206" t="s">
        <v>326</v>
      </c>
      <c r="W206">
        <v>61</v>
      </c>
      <c r="X206" t="s">
        <v>259</v>
      </c>
      <c r="Y206" t="s">
        <v>429</v>
      </c>
      <c r="Z206" t="s">
        <v>429</v>
      </c>
      <c r="AA206" t="s">
        <v>429</v>
      </c>
      <c r="AB206" t="s">
        <v>429</v>
      </c>
      <c r="AC206" t="s">
        <v>429</v>
      </c>
      <c r="AD206" t="s">
        <v>429</v>
      </c>
      <c r="AE206" t="s">
        <v>429</v>
      </c>
      <c r="AF206">
        <v>5</v>
      </c>
      <c r="AG206" t="s">
        <v>310</v>
      </c>
      <c r="AH206" t="s">
        <v>429</v>
      </c>
      <c r="AI206" t="s">
        <v>429</v>
      </c>
      <c r="AJ206" t="s">
        <v>429</v>
      </c>
      <c r="AK206" t="s">
        <v>429</v>
      </c>
      <c r="AL206" t="s">
        <v>429</v>
      </c>
      <c r="AM206" t="s">
        <v>429</v>
      </c>
      <c r="AN206">
        <v>2.4658000000000001E-8</v>
      </c>
      <c r="AO206" t="s">
        <v>429</v>
      </c>
      <c r="AP206" t="s">
        <v>429</v>
      </c>
    </row>
    <row r="207" spans="1:42" x14ac:dyDescent="0.35">
      <c r="A207" s="175" t="str">
        <f>"SL_2030_art_"&amp;S207&amp;"_"&amp;R207</f>
        <v>SL_2030_art_87_61</v>
      </c>
      <c r="B207" s="175" t="str">
        <f t="shared" si="9"/>
        <v>Combination Short Haul Truck</v>
      </c>
      <c r="C207" s="200">
        <f t="shared" si="10"/>
        <v>9.5195217525549519E-3</v>
      </c>
      <c r="D207" s="275">
        <f t="shared" si="11"/>
        <v>2.8247372091573835E-2</v>
      </c>
      <c r="E207">
        <v>2.9673099999999999</v>
      </c>
      <c r="F207">
        <v>1</v>
      </c>
      <c r="G207">
        <v>1</v>
      </c>
      <c r="H207">
        <v>2029</v>
      </c>
      <c r="I207">
        <v>1</v>
      </c>
      <c r="J207">
        <v>5</v>
      </c>
      <c r="K207" t="s">
        <v>308</v>
      </c>
      <c r="L207">
        <v>9</v>
      </c>
      <c r="M207">
        <v>49</v>
      </c>
      <c r="N207" t="s">
        <v>309</v>
      </c>
      <c r="O207">
        <v>49035</v>
      </c>
      <c r="P207" t="s">
        <v>234</v>
      </c>
      <c r="Q207">
        <v>490350</v>
      </c>
      <c r="R207">
        <v>61</v>
      </c>
      <c r="S207">
        <v>87</v>
      </c>
      <c r="T207" t="s">
        <v>175</v>
      </c>
      <c r="U207">
        <v>1</v>
      </c>
      <c r="V207" t="s">
        <v>324</v>
      </c>
      <c r="W207">
        <v>61</v>
      </c>
      <c r="X207" t="s">
        <v>259</v>
      </c>
      <c r="Y207" t="s">
        <v>429</v>
      </c>
      <c r="Z207" t="s">
        <v>429</v>
      </c>
      <c r="AA207" t="s">
        <v>429</v>
      </c>
      <c r="AB207" t="s">
        <v>429</v>
      </c>
      <c r="AC207" t="s">
        <v>429</v>
      </c>
      <c r="AD207" t="s">
        <v>429</v>
      </c>
      <c r="AE207" t="s">
        <v>429</v>
      </c>
      <c r="AF207">
        <v>5</v>
      </c>
      <c r="AG207" t="s">
        <v>310</v>
      </c>
      <c r="AH207" t="s">
        <v>429</v>
      </c>
      <c r="AI207" t="s">
        <v>429</v>
      </c>
      <c r="AJ207" t="s">
        <v>429</v>
      </c>
      <c r="AK207" t="s">
        <v>429</v>
      </c>
      <c r="AL207" t="s">
        <v>429</v>
      </c>
      <c r="AM207" t="s">
        <v>429</v>
      </c>
      <c r="AN207">
        <v>2.9673099999999999</v>
      </c>
      <c r="AO207" t="s">
        <v>429</v>
      </c>
      <c r="AP207" t="s">
        <v>429</v>
      </c>
    </row>
    <row r="208" spans="1:42" x14ac:dyDescent="0.35">
      <c r="A208" s="175" t="str">
        <f>"SL_2030_art_"&amp;S208&amp;"_"&amp;R208</f>
        <v>SL_2030_art_87_54</v>
      </c>
      <c r="B208" s="175" t="str">
        <f t="shared" si="9"/>
        <v>Motor Home</v>
      </c>
      <c r="C208" s="200">
        <f t="shared" si="10"/>
        <v>1.2837666565879628E-3</v>
      </c>
      <c r="D208" s="275">
        <f t="shared" si="11"/>
        <v>2.0316762730495443E-4</v>
      </c>
      <c r="E208">
        <v>0.15825900000000001</v>
      </c>
      <c r="F208">
        <v>1</v>
      </c>
      <c r="G208">
        <v>1</v>
      </c>
      <c r="H208">
        <v>2029</v>
      </c>
      <c r="I208">
        <v>1</v>
      </c>
      <c r="J208">
        <v>5</v>
      </c>
      <c r="K208" t="s">
        <v>308</v>
      </c>
      <c r="L208">
        <v>9</v>
      </c>
      <c r="M208">
        <v>49</v>
      </c>
      <c r="N208" t="s">
        <v>309</v>
      </c>
      <c r="O208">
        <v>49035</v>
      </c>
      <c r="P208" t="s">
        <v>234</v>
      </c>
      <c r="Q208">
        <v>490350</v>
      </c>
      <c r="R208">
        <v>54</v>
      </c>
      <c r="S208">
        <v>87</v>
      </c>
      <c r="T208" t="s">
        <v>175</v>
      </c>
      <c r="U208">
        <v>15</v>
      </c>
      <c r="V208" t="s">
        <v>323</v>
      </c>
      <c r="W208">
        <v>54</v>
      </c>
      <c r="X208" t="s">
        <v>258</v>
      </c>
      <c r="Y208" t="s">
        <v>429</v>
      </c>
      <c r="Z208" t="s">
        <v>429</v>
      </c>
      <c r="AA208" t="s">
        <v>429</v>
      </c>
      <c r="AB208" t="s">
        <v>429</v>
      </c>
      <c r="AC208" t="s">
        <v>429</v>
      </c>
      <c r="AD208" t="s">
        <v>429</v>
      </c>
      <c r="AE208" t="s">
        <v>429</v>
      </c>
      <c r="AF208">
        <v>5</v>
      </c>
      <c r="AG208" t="s">
        <v>310</v>
      </c>
      <c r="AH208" t="s">
        <v>429</v>
      </c>
      <c r="AI208" t="s">
        <v>429</v>
      </c>
      <c r="AJ208" t="s">
        <v>429</v>
      </c>
      <c r="AK208" t="s">
        <v>429</v>
      </c>
      <c r="AL208" t="s">
        <v>429</v>
      </c>
      <c r="AM208" t="s">
        <v>429</v>
      </c>
      <c r="AN208">
        <v>0.15825900000000001</v>
      </c>
      <c r="AO208" t="s">
        <v>429</v>
      </c>
      <c r="AP208" t="s">
        <v>429</v>
      </c>
    </row>
    <row r="209" spans="1:42" x14ac:dyDescent="0.35">
      <c r="A209" s="175" t="str">
        <f>"SL_2030_art_"&amp;S209&amp;"_"&amp;R209</f>
        <v>SL_2030_art_87_54</v>
      </c>
      <c r="B209" s="175" t="str">
        <f t="shared" si="9"/>
        <v>Motor Home</v>
      </c>
      <c r="C209" s="200">
        <f t="shared" si="10"/>
        <v>1.2837666565879628E-3</v>
      </c>
      <c r="D209" s="275">
        <f t="shared" si="11"/>
        <v>1.0734856782388545E-3</v>
      </c>
      <c r="E209">
        <v>0.83620000000000005</v>
      </c>
      <c r="F209">
        <v>1</v>
      </c>
      <c r="G209">
        <v>1</v>
      </c>
      <c r="H209">
        <v>2029</v>
      </c>
      <c r="I209">
        <v>1</v>
      </c>
      <c r="J209">
        <v>5</v>
      </c>
      <c r="K209" t="s">
        <v>308</v>
      </c>
      <c r="L209">
        <v>9</v>
      </c>
      <c r="M209">
        <v>49</v>
      </c>
      <c r="N209" t="s">
        <v>309</v>
      </c>
      <c r="O209">
        <v>49035</v>
      </c>
      <c r="P209" t="s">
        <v>234</v>
      </c>
      <c r="Q209">
        <v>490350</v>
      </c>
      <c r="R209">
        <v>54</v>
      </c>
      <c r="S209">
        <v>87</v>
      </c>
      <c r="T209" t="s">
        <v>175</v>
      </c>
      <c r="U209">
        <v>13</v>
      </c>
      <c r="V209" t="s">
        <v>325</v>
      </c>
      <c r="W209">
        <v>54</v>
      </c>
      <c r="X209" t="s">
        <v>258</v>
      </c>
      <c r="Y209" t="s">
        <v>429</v>
      </c>
      <c r="Z209" t="s">
        <v>429</v>
      </c>
      <c r="AA209" t="s">
        <v>429</v>
      </c>
      <c r="AB209" t="s">
        <v>429</v>
      </c>
      <c r="AC209" t="s">
        <v>429</v>
      </c>
      <c r="AD209" t="s">
        <v>429</v>
      </c>
      <c r="AE209" t="s">
        <v>429</v>
      </c>
      <c r="AF209">
        <v>5</v>
      </c>
      <c r="AG209" t="s">
        <v>310</v>
      </c>
      <c r="AH209" t="s">
        <v>429</v>
      </c>
      <c r="AI209" t="s">
        <v>429</v>
      </c>
      <c r="AJ209" t="s">
        <v>429</v>
      </c>
      <c r="AK209" t="s">
        <v>429</v>
      </c>
      <c r="AL209" t="s">
        <v>429</v>
      </c>
      <c r="AM209" t="s">
        <v>429</v>
      </c>
      <c r="AN209">
        <v>0.83620000000000005</v>
      </c>
      <c r="AO209" t="s">
        <v>429</v>
      </c>
      <c r="AP209" t="s">
        <v>429</v>
      </c>
    </row>
    <row r="210" spans="1:42" x14ac:dyDescent="0.35">
      <c r="A210" s="175" t="str">
        <f>"SL_2030_art_"&amp;S210&amp;"_"&amp;R210</f>
        <v>SL_2030_art_87_54</v>
      </c>
      <c r="B210" s="175" t="str">
        <f t="shared" si="9"/>
        <v>Motor Home</v>
      </c>
      <c r="C210" s="200">
        <f t="shared" si="10"/>
        <v>1.2837666565879628E-3</v>
      </c>
      <c r="D210" s="275">
        <f t="shared" si="11"/>
        <v>9.6227554031195237E-7</v>
      </c>
      <c r="E210">
        <v>7.49572E-4</v>
      </c>
      <c r="F210">
        <v>1</v>
      </c>
      <c r="G210">
        <v>1</v>
      </c>
      <c r="H210">
        <v>2029</v>
      </c>
      <c r="I210">
        <v>1</v>
      </c>
      <c r="J210">
        <v>5</v>
      </c>
      <c r="K210" t="s">
        <v>308</v>
      </c>
      <c r="L210">
        <v>9</v>
      </c>
      <c r="M210">
        <v>49</v>
      </c>
      <c r="N210" t="s">
        <v>309</v>
      </c>
      <c r="O210">
        <v>49035</v>
      </c>
      <c r="P210" t="s">
        <v>234</v>
      </c>
      <c r="Q210">
        <v>490350</v>
      </c>
      <c r="R210">
        <v>54</v>
      </c>
      <c r="S210">
        <v>87</v>
      </c>
      <c r="T210" t="s">
        <v>175</v>
      </c>
      <c r="U210">
        <v>11</v>
      </c>
      <c r="V210" t="s">
        <v>326</v>
      </c>
      <c r="W210">
        <v>54</v>
      </c>
      <c r="X210" t="s">
        <v>258</v>
      </c>
      <c r="Y210" t="s">
        <v>429</v>
      </c>
      <c r="Z210" t="s">
        <v>429</v>
      </c>
      <c r="AA210" t="s">
        <v>429</v>
      </c>
      <c r="AB210" t="s">
        <v>429</v>
      </c>
      <c r="AC210" t="s">
        <v>429</v>
      </c>
      <c r="AD210" t="s">
        <v>429</v>
      </c>
      <c r="AE210" t="s">
        <v>429</v>
      </c>
      <c r="AF210">
        <v>5</v>
      </c>
      <c r="AG210" t="s">
        <v>310</v>
      </c>
      <c r="AH210" t="s">
        <v>429</v>
      </c>
      <c r="AI210" t="s">
        <v>429</v>
      </c>
      <c r="AJ210" t="s">
        <v>429</v>
      </c>
      <c r="AK210" t="s">
        <v>429</v>
      </c>
      <c r="AL210" t="s">
        <v>429</v>
      </c>
      <c r="AM210" t="s">
        <v>429</v>
      </c>
      <c r="AN210">
        <v>7.49572E-4</v>
      </c>
      <c r="AO210" t="s">
        <v>429</v>
      </c>
      <c r="AP210" t="s">
        <v>429</v>
      </c>
    </row>
    <row r="211" spans="1:42" x14ac:dyDescent="0.35">
      <c r="A211" s="175" t="str">
        <f>"SL_2030_art_"&amp;S211&amp;"_"&amp;R211</f>
        <v>SL_2030_art_87_54</v>
      </c>
      <c r="B211" s="175" t="str">
        <f t="shared" si="9"/>
        <v>Motor Home</v>
      </c>
      <c r="C211" s="200">
        <f t="shared" si="10"/>
        <v>1.2837666565879628E-3</v>
      </c>
      <c r="D211" s="275">
        <f t="shared" si="11"/>
        <v>3.5289975129609145E-3</v>
      </c>
      <c r="E211">
        <v>2.7489400000000002</v>
      </c>
      <c r="F211">
        <v>1</v>
      </c>
      <c r="G211">
        <v>1</v>
      </c>
      <c r="H211">
        <v>2029</v>
      </c>
      <c r="I211">
        <v>1</v>
      </c>
      <c r="J211">
        <v>5</v>
      </c>
      <c r="K211" t="s">
        <v>308</v>
      </c>
      <c r="L211">
        <v>9</v>
      </c>
      <c r="M211">
        <v>49</v>
      </c>
      <c r="N211" t="s">
        <v>309</v>
      </c>
      <c r="O211">
        <v>49035</v>
      </c>
      <c r="P211" t="s">
        <v>234</v>
      </c>
      <c r="Q211">
        <v>490350</v>
      </c>
      <c r="R211">
        <v>54</v>
      </c>
      <c r="S211">
        <v>87</v>
      </c>
      <c r="T211" t="s">
        <v>175</v>
      </c>
      <c r="U211">
        <v>1</v>
      </c>
      <c r="V211" t="s">
        <v>324</v>
      </c>
      <c r="W211">
        <v>54</v>
      </c>
      <c r="X211" t="s">
        <v>258</v>
      </c>
      <c r="Y211" t="s">
        <v>429</v>
      </c>
      <c r="Z211" t="s">
        <v>429</v>
      </c>
      <c r="AA211" t="s">
        <v>429</v>
      </c>
      <c r="AB211" t="s">
        <v>429</v>
      </c>
      <c r="AC211" t="s">
        <v>429</v>
      </c>
      <c r="AD211" t="s">
        <v>429</v>
      </c>
      <c r="AE211" t="s">
        <v>429</v>
      </c>
      <c r="AF211">
        <v>5</v>
      </c>
      <c r="AG211" t="s">
        <v>310</v>
      </c>
      <c r="AH211" t="s">
        <v>429</v>
      </c>
      <c r="AI211" t="s">
        <v>429</v>
      </c>
      <c r="AJ211" t="s">
        <v>429</v>
      </c>
      <c r="AK211" t="s">
        <v>429</v>
      </c>
      <c r="AL211" t="s">
        <v>429</v>
      </c>
      <c r="AM211" t="s">
        <v>429</v>
      </c>
      <c r="AN211">
        <v>2.7489400000000002</v>
      </c>
      <c r="AO211" t="s">
        <v>429</v>
      </c>
      <c r="AP211" t="s">
        <v>429</v>
      </c>
    </row>
    <row r="212" spans="1:42" x14ac:dyDescent="0.35">
      <c r="A212" s="175" t="str">
        <f>"SL_2030_art_"&amp;S212&amp;"_"&amp;R212</f>
        <v>SL_2030_art_87_53</v>
      </c>
      <c r="B212" s="175" t="str">
        <f t="shared" ref="B212:B275" si="12">VLOOKUP(R212,$AS$8:$AT$21,2,FALSE)</f>
        <v>Single Long Haul Truck</v>
      </c>
      <c r="C212" s="200">
        <f t="shared" ref="C212:C275" si="13">VLOOKUP(R212,$AS$8:$CT$22,Funding_Year-1996,FALSE)</f>
        <v>2.2119525715996965E-3</v>
      </c>
      <c r="D212" s="275">
        <f t="shared" ref="D212:D275" si="14">E212*C212</f>
        <v>3.5395443855481184E-4</v>
      </c>
      <c r="E212">
        <v>0.16001899999999999</v>
      </c>
      <c r="F212">
        <v>1</v>
      </c>
      <c r="G212">
        <v>1</v>
      </c>
      <c r="H212">
        <v>2029</v>
      </c>
      <c r="I212">
        <v>1</v>
      </c>
      <c r="J212">
        <v>5</v>
      </c>
      <c r="K212" t="s">
        <v>308</v>
      </c>
      <c r="L212">
        <v>9</v>
      </c>
      <c r="M212">
        <v>49</v>
      </c>
      <c r="N212" t="s">
        <v>309</v>
      </c>
      <c r="O212">
        <v>49035</v>
      </c>
      <c r="P212" t="s">
        <v>234</v>
      </c>
      <c r="Q212">
        <v>490350</v>
      </c>
      <c r="R212">
        <v>53</v>
      </c>
      <c r="S212">
        <v>87</v>
      </c>
      <c r="T212" t="s">
        <v>175</v>
      </c>
      <c r="U212">
        <v>15</v>
      </c>
      <c r="V212" t="s">
        <v>323</v>
      </c>
      <c r="W212">
        <v>53</v>
      </c>
      <c r="X212" t="s">
        <v>257</v>
      </c>
      <c r="Y212" t="s">
        <v>429</v>
      </c>
      <c r="Z212" t="s">
        <v>429</v>
      </c>
      <c r="AA212" t="s">
        <v>429</v>
      </c>
      <c r="AB212" t="s">
        <v>429</v>
      </c>
      <c r="AC212" t="s">
        <v>429</v>
      </c>
      <c r="AD212" t="s">
        <v>429</v>
      </c>
      <c r="AE212" t="s">
        <v>429</v>
      </c>
      <c r="AF212">
        <v>5</v>
      </c>
      <c r="AG212" t="s">
        <v>310</v>
      </c>
      <c r="AH212" t="s">
        <v>429</v>
      </c>
      <c r="AI212" t="s">
        <v>429</v>
      </c>
      <c r="AJ212" t="s">
        <v>429</v>
      </c>
      <c r="AK212" t="s">
        <v>429</v>
      </c>
      <c r="AL212" t="s">
        <v>429</v>
      </c>
      <c r="AM212" t="s">
        <v>429</v>
      </c>
      <c r="AN212">
        <v>0.16001899999999999</v>
      </c>
      <c r="AO212" t="s">
        <v>429</v>
      </c>
      <c r="AP212" t="s">
        <v>429</v>
      </c>
    </row>
    <row r="213" spans="1:42" x14ac:dyDescent="0.35">
      <c r="A213" s="175" t="str">
        <f>"SL_2030_art_"&amp;S213&amp;"_"&amp;R213</f>
        <v>SL_2030_art_87_53</v>
      </c>
      <c r="B213" s="175" t="str">
        <f t="shared" si="12"/>
        <v>Single Long Haul Truck</v>
      </c>
      <c r="C213" s="200">
        <f t="shared" si="13"/>
        <v>2.2119525715996965E-3</v>
      </c>
      <c r="D213" s="275">
        <f t="shared" si="14"/>
        <v>7.9210685174756614E-4</v>
      </c>
      <c r="E213">
        <v>0.358103</v>
      </c>
      <c r="F213">
        <v>1</v>
      </c>
      <c r="G213">
        <v>1</v>
      </c>
      <c r="H213">
        <v>2029</v>
      </c>
      <c r="I213">
        <v>1</v>
      </c>
      <c r="J213">
        <v>5</v>
      </c>
      <c r="K213" t="s">
        <v>308</v>
      </c>
      <c r="L213">
        <v>9</v>
      </c>
      <c r="M213">
        <v>49</v>
      </c>
      <c r="N213" t="s">
        <v>309</v>
      </c>
      <c r="O213">
        <v>49035</v>
      </c>
      <c r="P213" t="s">
        <v>234</v>
      </c>
      <c r="Q213">
        <v>490350</v>
      </c>
      <c r="R213">
        <v>53</v>
      </c>
      <c r="S213">
        <v>87</v>
      </c>
      <c r="T213" t="s">
        <v>175</v>
      </c>
      <c r="U213">
        <v>13</v>
      </c>
      <c r="V213" t="s">
        <v>325</v>
      </c>
      <c r="W213">
        <v>53</v>
      </c>
      <c r="X213" t="s">
        <v>257</v>
      </c>
      <c r="Y213" t="s">
        <v>429</v>
      </c>
      <c r="Z213" t="s">
        <v>429</v>
      </c>
      <c r="AA213" t="s">
        <v>429</v>
      </c>
      <c r="AB213" t="s">
        <v>429</v>
      </c>
      <c r="AC213" t="s">
        <v>429</v>
      </c>
      <c r="AD213" t="s">
        <v>429</v>
      </c>
      <c r="AE213" t="s">
        <v>429</v>
      </c>
      <c r="AF213">
        <v>5</v>
      </c>
      <c r="AG213" t="s">
        <v>310</v>
      </c>
      <c r="AH213" t="s">
        <v>429</v>
      </c>
      <c r="AI213" t="s">
        <v>429</v>
      </c>
      <c r="AJ213" t="s">
        <v>429</v>
      </c>
      <c r="AK213" t="s">
        <v>429</v>
      </c>
      <c r="AL213" t="s">
        <v>429</v>
      </c>
      <c r="AM213" t="s">
        <v>429</v>
      </c>
      <c r="AN213">
        <v>0.358103</v>
      </c>
      <c r="AO213" t="s">
        <v>429</v>
      </c>
      <c r="AP213" t="s">
        <v>429</v>
      </c>
    </row>
    <row r="214" spans="1:42" x14ac:dyDescent="0.35">
      <c r="A214" s="175" t="str">
        <f>"SL_2030_art_"&amp;S214&amp;"_"&amp;R214</f>
        <v>SL_2030_art_87_53</v>
      </c>
      <c r="B214" s="175" t="str">
        <f t="shared" si="12"/>
        <v>Single Long Haul Truck</v>
      </c>
      <c r="C214" s="200">
        <f t="shared" si="13"/>
        <v>2.2119525715996965E-3</v>
      </c>
      <c r="D214" s="275">
        <f t="shared" si="14"/>
        <v>7.2642513208648476E-7</v>
      </c>
      <c r="E214">
        <v>3.2840899999999999E-4</v>
      </c>
      <c r="F214">
        <v>1</v>
      </c>
      <c r="G214">
        <v>1</v>
      </c>
      <c r="H214">
        <v>2029</v>
      </c>
      <c r="I214">
        <v>1</v>
      </c>
      <c r="J214">
        <v>5</v>
      </c>
      <c r="K214" t="s">
        <v>308</v>
      </c>
      <c r="L214">
        <v>9</v>
      </c>
      <c r="M214">
        <v>49</v>
      </c>
      <c r="N214" t="s">
        <v>309</v>
      </c>
      <c r="O214">
        <v>49035</v>
      </c>
      <c r="P214" t="s">
        <v>234</v>
      </c>
      <c r="Q214">
        <v>490350</v>
      </c>
      <c r="R214">
        <v>53</v>
      </c>
      <c r="S214">
        <v>87</v>
      </c>
      <c r="T214" t="s">
        <v>175</v>
      </c>
      <c r="U214">
        <v>11</v>
      </c>
      <c r="V214" t="s">
        <v>326</v>
      </c>
      <c r="W214">
        <v>53</v>
      </c>
      <c r="X214" t="s">
        <v>257</v>
      </c>
      <c r="Y214" t="s">
        <v>429</v>
      </c>
      <c r="Z214" t="s">
        <v>429</v>
      </c>
      <c r="AA214" t="s">
        <v>429</v>
      </c>
      <c r="AB214" t="s">
        <v>429</v>
      </c>
      <c r="AC214" t="s">
        <v>429</v>
      </c>
      <c r="AD214" t="s">
        <v>429</v>
      </c>
      <c r="AE214" t="s">
        <v>429</v>
      </c>
      <c r="AF214">
        <v>5</v>
      </c>
      <c r="AG214" t="s">
        <v>310</v>
      </c>
      <c r="AH214" t="s">
        <v>429</v>
      </c>
      <c r="AI214" t="s">
        <v>429</v>
      </c>
      <c r="AJ214" t="s">
        <v>429</v>
      </c>
      <c r="AK214" t="s">
        <v>429</v>
      </c>
      <c r="AL214" t="s">
        <v>429</v>
      </c>
      <c r="AM214" t="s">
        <v>429</v>
      </c>
      <c r="AN214">
        <v>3.2840899999999999E-4</v>
      </c>
      <c r="AO214" t="s">
        <v>429</v>
      </c>
      <c r="AP214" t="s">
        <v>429</v>
      </c>
    </row>
    <row r="215" spans="1:42" x14ac:dyDescent="0.35">
      <c r="A215" s="175" t="str">
        <f>"SL_2030_art_"&amp;S215&amp;"_"&amp;R215</f>
        <v>SL_2030_art_87_53</v>
      </c>
      <c r="B215" s="175" t="str">
        <f t="shared" si="12"/>
        <v>Single Long Haul Truck</v>
      </c>
      <c r="C215" s="200">
        <f t="shared" si="13"/>
        <v>2.2119525715996965E-3</v>
      </c>
      <c r="D215" s="275">
        <f t="shared" si="14"/>
        <v>5.7259046658944069E-3</v>
      </c>
      <c r="E215">
        <v>2.5886200000000001</v>
      </c>
      <c r="F215">
        <v>1</v>
      </c>
      <c r="G215">
        <v>1</v>
      </c>
      <c r="H215">
        <v>2029</v>
      </c>
      <c r="I215">
        <v>1</v>
      </c>
      <c r="J215">
        <v>5</v>
      </c>
      <c r="K215" t="s">
        <v>308</v>
      </c>
      <c r="L215">
        <v>9</v>
      </c>
      <c r="M215">
        <v>49</v>
      </c>
      <c r="N215" t="s">
        <v>309</v>
      </c>
      <c r="O215">
        <v>49035</v>
      </c>
      <c r="P215" t="s">
        <v>234</v>
      </c>
      <c r="Q215">
        <v>490350</v>
      </c>
      <c r="R215">
        <v>53</v>
      </c>
      <c r="S215">
        <v>87</v>
      </c>
      <c r="T215" t="s">
        <v>175</v>
      </c>
      <c r="U215">
        <v>1</v>
      </c>
      <c r="V215" t="s">
        <v>324</v>
      </c>
      <c r="W215">
        <v>53</v>
      </c>
      <c r="X215" t="s">
        <v>257</v>
      </c>
      <c r="Y215" t="s">
        <v>429</v>
      </c>
      <c r="Z215" t="s">
        <v>429</v>
      </c>
      <c r="AA215" t="s">
        <v>429</v>
      </c>
      <c r="AB215" t="s">
        <v>429</v>
      </c>
      <c r="AC215" t="s">
        <v>429</v>
      </c>
      <c r="AD215" t="s">
        <v>429</v>
      </c>
      <c r="AE215" t="s">
        <v>429</v>
      </c>
      <c r="AF215">
        <v>5</v>
      </c>
      <c r="AG215" t="s">
        <v>310</v>
      </c>
      <c r="AH215" t="s">
        <v>429</v>
      </c>
      <c r="AI215" t="s">
        <v>429</v>
      </c>
      <c r="AJ215" t="s">
        <v>429</v>
      </c>
      <c r="AK215" t="s">
        <v>429</v>
      </c>
      <c r="AL215" t="s">
        <v>429</v>
      </c>
      <c r="AM215" t="s">
        <v>429</v>
      </c>
      <c r="AN215">
        <v>2.5886200000000001</v>
      </c>
      <c r="AO215" t="s">
        <v>429</v>
      </c>
      <c r="AP215" t="s">
        <v>429</v>
      </c>
    </row>
    <row r="216" spans="1:42" x14ac:dyDescent="0.35">
      <c r="A216" s="175" t="str">
        <f>"SL_2030_art_"&amp;S216&amp;"_"&amp;R216</f>
        <v>SL_2030_art_87_52</v>
      </c>
      <c r="B216" s="175" t="str">
        <f t="shared" si="12"/>
        <v>Single Short Haul Truck</v>
      </c>
      <c r="C216" s="200">
        <f t="shared" si="13"/>
        <v>3.2442364239260696E-2</v>
      </c>
      <c r="D216" s="275">
        <f t="shared" si="14"/>
        <v>5.3559423546237868E-3</v>
      </c>
      <c r="E216">
        <v>0.16509099999999999</v>
      </c>
      <c r="F216">
        <v>1</v>
      </c>
      <c r="G216">
        <v>1</v>
      </c>
      <c r="H216">
        <v>2029</v>
      </c>
      <c r="I216">
        <v>1</v>
      </c>
      <c r="J216">
        <v>5</v>
      </c>
      <c r="K216" t="s">
        <v>308</v>
      </c>
      <c r="L216">
        <v>9</v>
      </c>
      <c r="M216">
        <v>49</v>
      </c>
      <c r="N216" t="s">
        <v>309</v>
      </c>
      <c r="O216">
        <v>49035</v>
      </c>
      <c r="P216" t="s">
        <v>234</v>
      </c>
      <c r="Q216">
        <v>490350</v>
      </c>
      <c r="R216">
        <v>52</v>
      </c>
      <c r="S216">
        <v>87</v>
      </c>
      <c r="T216" t="s">
        <v>175</v>
      </c>
      <c r="U216">
        <v>15</v>
      </c>
      <c r="V216" t="s">
        <v>323</v>
      </c>
      <c r="W216">
        <v>52</v>
      </c>
      <c r="X216" t="s">
        <v>256</v>
      </c>
      <c r="Y216" t="s">
        <v>429</v>
      </c>
      <c r="Z216" t="s">
        <v>429</v>
      </c>
      <c r="AA216" t="s">
        <v>429</v>
      </c>
      <c r="AB216" t="s">
        <v>429</v>
      </c>
      <c r="AC216" t="s">
        <v>429</v>
      </c>
      <c r="AD216" t="s">
        <v>429</v>
      </c>
      <c r="AE216" t="s">
        <v>429</v>
      </c>
      <c r="AF216">
        <v>5</v>
      </c>
      <c r="AG216" t="s">
        <v>310</v>
      </c>
      <c r="AH216" t="s">
        <v>429</v>
      </c>
      <c r="AI216" t="s">
        <v>429</v>
      </c>
      <c r="AJ216" t="s">
        <v>429</v>
      </c>
      <c r="AK216" t="s">
        <v>429</v>
      </c>
      <c r="AL216" t="s">
        <v>429</v>
      </c>
      <c r="AM216" t="s">
        <v>429</v>
      </c>
      <c r="AN216">
        <v>0.16509099999999999</v>
      </c>
      <c r="AO216" t="s">
        <v>429</v>
      </c>
      <c r="AP216" t="s">
        <v>429</v>
      </c>
    </row>
    <row r="217" spans="1:42" x14ac:dyDescent="0.35">
      <c r="A217" s="175" t="str">
        <f>"SL_2030_art_"&amp;S217&amp;"_"&amp;R217</f>
        <v>SL_2030_art_87_52</v>
      </c>
      <c r="B217" s="175" t="str">
        <f t="shared" si="12"/>
        <v>Single Short Haul Truck</v>
      </c>
      <c r="C217" s="200">
        <f t="shared" si="13"/>
        <v>3.2442364239260696E-2</v>
      </c>
      <c r="D217" s="275">
        <f t="shared" si="14"/>
        <v>1.0457731227797208E-2</v>
      </c>
      <c r="E217">
        <v>0.32234800000000002</v>
      </c>
      <c r="F217">
        <v>1</v>
      </c>
      <c r="G217">
        <v>1</v>
      </c>
      <c r="H217">
        <v>2029</v>
      </c>
      <c r="I217">
        <v>1</v>
      </c>
      <c r="J217">
        <v>5</v>
      </c>
      <c r="K217" t="s">
        <v>308</v>
      </c>
      <c r="L217">
        <v>9</v>
      </c>
      <c r="M217">
        <v>49</v>
      </c>
      <c r="N217" t="s">
        <v>309</v>
      </c>
      <c r="O217">
        <v>49035</v>
      </c>
      <c r="P217" t="s">
        <v>234</v>
      </c>
      <c r="Q217">
        <v>490350</v>
      </c>
      <c r="R217">
        <v>52</v>
      </c>
      <c r="S217">
        <v>87</v>
      </c>
      <c r="T217" t="s">
        <v>175</v>
      </c>
      <c r="U217">
        <v>13</v>
      </c>
      <c r="V217" t="s">
        <v>325</v>
      </c>
      <c r="W217">
        <v>52</v>
      </c>
      <c r="X217" t="s">
        <v>256</v>
      </c>
      <c r="Y217" t="s">
        <v>429</v>
      </c>
      <c r="Z217" t="s">
        <v>429</v>
      </c>
      <c r="AA217" t="s">
        <v>429</v>
      </c>
      <c r="AB217" t="s">
        <v>429</v>
      </c>
      <c r="AC217" t="s">
        <v>429</v>
      </c>
      <c r="AD217" t="s">
        <v>429</v>
      </c>
      <c r="AE217" t="s">
        <v>429</v>
      </c>
      <c r="AF217">
        <v>5</v>
      </c>
      <c r="AG217" t="s">
        <v>310</v>
      </c>
      <c r="AH217" t="s">
        <v>429</v>
      </c>
      <c r="AI217" t="s">
        <v>429</v>
      </c>
      <c r="AJ217" t="s">
        <v>429</v>
      </c>
      <c r="AK217" t="s">
        <v>429</v>
      </c>
      <c r="AL217" t="s">
        <v>429</v>
      </c>
      <c r="AM217" t="s">
        <v>429</v>
      </c>
      <c r="AN217">
        <v>0.32234800000000002</v>
      </c>
      <c r="AO217" t="s">
        <v>429</v>
      </c>
      <c r="AP217" t="s">
        <v>429</v>
      </c>
    </row>
    <row r="218" spans="1:42" x14ac:dyDescent="0.35">
      <c r="A218" s="175" t="str">
        <f>"SL_2030_art_"&amp;S218&amp;"_"&amp;R218</f>
        <v>SL_2030_art_87_52</v>
      </c>
      <c r="B218" s="175" t="str">
        <f t="shared" si="12"/>
        <v>Single Short Haul Truck</v>
      </c>
      <c r="C218" s="200">
        <f t="shared" si="13"/>
        <v>3.2442364239260696E-2</v>
      </c>
      <c r="D218" s="275">
        <f t="shared" si="14"/>
        <v>1.0208865851717838E-5</v>
      </c>
      <c r="E218">
        <v>3.1467700000000002E-4</v>
      </c>
      <c r="F218">
        <v>1</v>
      </c>
      <c r="G218">
        <v>1</v>
      </c>
      <c r="H218">
        <v>2029</v>
      </c>
      <c r="I218">
        <v>1</v>
      </c>
      <c r="J218">
        <v>5</v>
      </c>
      <c r="K218" t="s">
        <v>308</v>
      </c>
      <c r="L218">
        <v>9</v>
      </c>
      <c r="M218">
        <v>49</v>
      </c>
      <c r="N218" t="s">
        <v>309</v>
      </c>
      <c r="O218">
        <v>49035</v>
      </c>
      <c r="P218" t="s">
        <v>234</v>
      </c>
      <c r="Q218">
        <v>490350</v>
      </c>
      <c r="R218">
        <v>52</v>
      </c>
      <c r="S218">
        <v>87</v>
      </c>
      <c r="T218" t="s">
        <v>175</v>
      </c>
      <c r="U218">
        <v>11</v>
      </c>
      <c r="V218" t="s">
        <v>326</v>
      </c>
      <c r="W218">
        <v>52</v>
      </c>
      <c r="X218" t="s">
        <v>256</v>
      </c>
      <c r="Y218" t="s">
        <v>429</v>
      </c>
      <c r="Z218" t="s">
        <v>429</v>
      </c>
      <c r="AA218" t="s">
        <v>429</v>
      </c>
      <c r="AB218" t="s">
        <v>429</v>
      </c>
      <c r="AC218" t="s">
        <v>429</v>
      </c>
      <c r="AD218" t="s">
        <v>429</v>
      </c>
      <c r="AE218" t="s">
        <v>429</v>
      </c>
      <c r="AF218">
        <v>5</v>
      </c>
      <c r="AG218" t="s">
        <v>310</v>
      </c>
      <c r="AH218" t="s">
        <v>429</v>
      </c>
      <c r="AI218" t="s">
        <v>429</v>
      </c>
      <c r="AJ218" t="s">
        <v>429</v>
      </c>
      <c r="AK218" t="s">
        <v>429</v>
      </c>
      <c r="AL218" t="s">
        <v>429</v>
      </c>
      <c r="AM218" t="s">
        <v>429</v>
      </c>
      <c r="AN218">
        <v>3.1467700000000002E-4</v>
      </c>
      <c r="AO218" t="s">
        <v>429</v>
      </c>
      <c r="AP218" t="s">
        <v>429</v>
      </c>
    </row>
    <row r="219" spans="1:42" x14ac:dyDescent="0.35">
      <c r="A219" s="175" t="str">
        <f>"SL_2030_art_"&amp;S219&amp;"_"&amp;R219</f>
        <v>SL_2030_art_87_52</v>
      </c>
      <c r="B219" s="175" t="str">
        <f t="shared" si="12"/>
        <v>Single Short Haul Truck</v>
      </c>
      <c r="C219" s="200">
        <f t="shared" si="13"/>
        <v>3.2442364239260696E-2</v>
      </c>
      <c r="D219" s="275">
        <f t="shared" si="14"/>
        <v>8.7608009238984361E-2</v>
      </c>
      <c r="E219">
        <v>2.7004199999999998</v>
      </c>
      <c r="F219">
        <v>1</v>
      </c>
      <c r="G219">
        <v>1</v>
      </c>
      <c r="H219">
        <v>2029</v>
      </c>
      <c r="I219">
        <v>1</v>
      </c>
      <c r="J219">
        <v>5</v>
      </c>
      <c r="K219" t="s">
        <v>308</v>
      </c>
      <c r="L219">
        <v>9</v>
      </c>
      <c r="M219">
        <v>49</v>
      </c>
      <c r="N219" t="s">
        <v>309</v>
      </c>
      <c r="O219">
        <v>49035</v>
      </c>
      <c r="P219" t="s">
        <v>234</v>
      </c>
      <c r="Q219">
        <v>490350</v>
      </c>
      <c r="R219">
        <v>52</v>
      </c>
      <c r="S219">
        <v>87</v>
      </c>
      <c r="T219" t="s">
        <v>175</v>
      </c>
      <c r="U219">
        <v>1</v>
      </c>
      <c r="V219" t="s">
        <v>324</v>
      </c>
      <c r="W219">
        <v>52</v>
      </c>
      <c r="X219" t="s">
        <v>256</v>
      </c>
      <c r="Y219" t="s">
        <v>429</v>
      </c>
      <c r="Z219" t="s">
        <v>429</v>
      </c>
      <c r="AA219" t="s">
        <v>429</v>
      </c>
      <c r="AB219" t="s">
        <v>429</v>
      </c>
      <c r="AC219" t="s">
        <v>429</v>
      </c>
      <c r="AD219" t="s">
        <v>429</v>
      </c>
      <c r="AE219" t="s">
        <v>429</v>
      </c>
      <c r="AF219">
        <v>5</v>
      </c>
      <c r="AG219" t="s">
        <v>310</v>
      </c>
      <c r="AH219" t="s">
        <v>429</v>
      </c>
      <c r="AI219" t="s">
        <v>429</v>
      </c>
      <c r="AJ219" t="s">
        <v>429</v>
      </c>
      <c r="AK219" t="s">
        <v>429</v>
      </c>
      <c r="AL219" t="s">
        <v>429</v>
      </c>
      <c r="AM219" t="s">
        <v>429</v>
      </c>
      <c r="AN219">
        <v>2.7004199999999998</v>
      </c>
      <c r="AO219" t="s">
        <v>429</v>
      </c>
      <c r="AP219" t="s">
        <v>429</v>
      </c>
    </row>
    <row r="220" spans="1:42" x14ac:dyDescent="0.35">
      <c r="A220" s="175" t="str">
        <f>"SL_2030_art_"&amp;S220&amp;"_"&amp;R220</f>
        <v>SL_2030_art_87_51</v>
      </c>
      <c r="B220" s="175" t="str">
        <f t="shared" si="12"/>
        <v>Refuse Truck</v>
      </c>
      <c r="C220" s="200">
        <f t="shared" si="13"/>
        <v>3.8330425395972039E-4</v>
      </c>
      <c r="D220" s="275">
        <f t="shared" si="14"/>
        <v>1.1506793703870808E-4</v>
      </c>
      <c r="E220">
        <v>0.30020000000000002</v>
      </c>
      <c r="F220">
        <v>1</v>
      </c>
      <c r="G220">
        <v>1</v>
      </c>
      <c r="H220">
        <v>2029</v>
      </c>
      <c r="I220">
        <v>1</v>
      </c>
      <c r="J220">
        <v>5</v>
      </c>
      <c r="K220" t="s">
        <v>308</v>
      </c>
      <c r="L220">
        <v>9</v>
      </c>
      <c r="M220">
        <v>49</v>
      </c>
      <c r="N220" t="s">
        <v>309</v>
      </c>
      <c r="O220">
        <v>49035</v>
      </c>
      <c r="P220" t="s">
        <v>234</v>
      </c>
      <c r="Q220">
        <v>490350</v>
      </c>
      <c r="R220">
        <v>51</v>
      </c>
      <c r="S220">
        <v>87</v>
      </c>
      <c r="T220" t="s">
        <v>175</v>
      </c>
      <c r="U220">
        <v>15</v>
      </c>
      <c r="V220" t="s">
        <v>323</v>
      </c>
      <c r="W220">
        <v>51</v>
      </c>
      <c r="X220" t="s">
        <v>255</v>
      </c>
      <c r="Y220" t="s">
        <v>429</v>
      </c>
      <c r="Z220" t="s">
        <v>429</v>
      </c>
      <c r="AA220" t="s">
        <v>429</v>
      </c>
      <c r="AB220" t="s">
        <v>429</v>
      </c>
      <c r="AC220" t="s">
        <v>429</v>
      </c>
      <c r="AD220" t="s">
        <v>429</v>
      </c>
      <c r="AE220" t="s">
        <v>429</v>
      </c>
      <c r="AF220">
        <v>5</v>
      </c>
      <c r="AG220" t="s">
        <v>310</v>
      </c>
      <c r="AH220" t="s">
        <v>429</v>
      </c>
      <c r="AI220" t="s">
        <v>429</v>
      </c>
      <c r="AJ220" t="s">
        <v>429</v>
      </c>
      <c r="AK220" t="s">
        <v>429</v>
      </c>
      <c r="AL220" t="s">
        <v>429</v>
      </c>
      <c r="AM220" t="s">
        <v>429</v>
      </c>
      <c r="AN220">
        <v>0.30020000000000002</v>
      </c>
      <c r="AO220" t="s">
        <v>429</v>
      </c>
      <c r="AP220" t="s">
        <v>429</v>
      </c>
    </row>
    <row r="221" spans="1:42" x14ac:dyDescent="0.35">
      <c r="A221" s="175" t="str">
        <f>"SL_2030_art_"&amp;S221&amp;"_"&amp;R221</f>
        <v>SL_2030_art_87_51</v>
      </c>
      <c r="B221" s="175" t="str">
        <f t="shared" si="12"/>
        <v>Refuse Truck</v>
      </c>
      <c r="C221" s="200">
        <f t="shared" si="13"/>
        <v>3.8330425395972039E-4</v>
      </c>
      <c r="D221" s="275">
        <f t="shared" si="14"/>
        <v>4.4409247559519247E-6</v>
      </c>
      <c r="E221">
        <v>1.15859E-2</v>
      </c>
      <c r="F221">
        <v>1</v>
      </c>
      <c r="G221">
        <v>1</v>
      </c>
      <c r="H221">
        <v>2029</v>
      </c>
      <c r="I221">
        <v>1</v>
      </c>
      <c r="J221">
        <v>5</v>
      </c>
      <c r="K221" t="s">
        <v>308</v>
      </c>
      <c r="L221">
        <v>9</v>
      </c>
      <c r="M221">
        <v>49</v>
      </c>
      <c r="N221" t="s">
        <v>309</v>
      </c>
      <c r="O221">
        <v>49035</v>
      </c>
      <c r="P221" t="s">
        <v>234</v>
      </c>
      <c r="Q221">
        <v>490350</v>
      </c>
      <c r="R221">
        <v>51</v>
      </c>
      <c r="S221">
        <v>87</v>
      </c>
      <c r="T221" t="s">
        <v>175</v>
      </c>
      <c r="U221">
        <v>13</v>
      </c>
      <c r="V221" t="s">
        <v>325</v>
      </c>
      <c r="W221">
        <v>51</v>
      </c>
      <c r="X221" t="s">
        <v>255</v>
      </c>
      <c r="Y221" t="s">
        <v>429</v>
      </c>
      <c r="Z221" t="s">
        <v>429</v>
      </c>
      <c r="AA221" t="s">
        <v>429</v>
      </c>
      <c r="AB221" t="s">
        <v>429</v>
      </c>
      <c r="AC221" t="s">
        <v>429</v>
      </c>
      <c r="AD221" t="s">
        <v>429</v>
      </c>
      <c r="AE221" t="s">
        <v>429</v>
      </c>
      <c r="AF221">
        <v>5</v>
      </c>
      <c r="AG221" t="s">
        <v>310</v>
      </c>
      <c r="AH221" t="s">
        <v>429</v>
      </c>
      <c r="AI221" t="s">
        <v>429</v>
      </c>
      <c r="AJ221" t="s">
        <v>429</v>
      </c>
      <c r="AK221" t="s">
        <v>429</v>
      </c>
      <c r="AL221" t="s">
        <v>429</v>
      </c>
      <c r="AM221" t="s">
        <v>429</v>
      </c>
      <c r="AN221">
        <v>1.15859E-2</v>
      </c>
      <c r="AO221" t="s">
        <v>429</v>
      </c>
      <c r="AP221" t="s">
        <v>429</v>
      </c>
    </row>
    <row r="222" spans="1:42" x14ac:dyDescent="0.35">
      <c r="A222" s="175" t="str">
        <f>"SL_2030_art_"&amp;S222&amp;"_"&amp;R222</f>
        <v>SL_2030_art_87_51</v>
      </c>
      <c r="B222" s="175" t="str">
        <f t="shared" si="12"/>
        <v>Refuse Truck</v>
      </c>
      <c r="C222" s="200">
        <f t="shared" si="13"/>
        <v>3.8330425395972039E-4</v>
      </c>
      <c r="D222" s="275">
        <f t="shared" si="14"/>
        <v>2.3111521644628321E-9</v>
      </c>
      <c r="E222">
        <v>6.0295499999999997E-6</v>
      </c>
      <c r="F222">
        <v>1</v>
      </c>
      <c r="G222">
        <v>1</v>
      </c>
      <c r="H222">
        <v>2029</v>
      </c>
      <c r="I222">
        <v>1</v>
      </c>
      <c r="J222">
        <v>5</v>
      </c>
      <c r="K222" t="s">
        <v>308</v>
      </c>
      <c r="L222">
        <v>9</v>
      </c>
      <c r="M222">
        <v>49</v>
      </c>
      <c r="N222" t="s">
        <v>309</v>
      </c>
      <c r="O222">
        <v>49035</v>
      </c>
      <c r="P222" t="s">
        <v>234</v>
      </c>
      <c r="Q222">
        <v>490350</v>
      </c>
      <c r="R222">
        <v>51</v>
      </c>
      <c r="S222">
        <v>87</v>
      </c>
      <c r="T222" t="s">
        <v>175</v>
      </c>
      <c r="U222">
        <v>11</v>
      </c>
      <c r="V222" t="s">
        <v>326</v>
      </c>
      <c r="W222">
        <v>51</v>
      </c>
      <c r="X222" t="s">
        <v>255</v>
      </c>
      <c r="Y222" t="s">
        <v>429</v>
      </c>
      <c r="Z222" t="s">
        <v>429</v>
      </c>
      <c r="AA222" t="s">
        <v>429</v>
      </c>
      <c r="AB222" t="s">
        <v>429</v>
      </c>
      <c r="AC222" t="s">
        <v>429</v>
      </c>
      <c r="AD222" t="s">
        <v>429</v>
      </c>
      <c r="AE222" t="s">
        <v>429</v>
      </c>
      <c r="AF222">
        <v>5</v>
      </c>
      <c r="AG222" t="s">
        <v>310</v>
      </c>
      <c r="AH222" t="s">
        <v>429</v>
      </c>
      <c r="AI222" t="s">
        <v>429</v>
      </c>
      <c r="AJ222" t="s">
        <v>429</v>
      </c>
      <c r="AK222" t="s">
        <v>429</v>
      </c>
      <c r="AL222" t="s">
        <v>429</v>
      </c>
      <c r="AM222" t="s">
        <v>429</v>
      </c>
      <c r="AN222">
        <v>6.0295499999999997E-6</v>
      </c>
      <c r="AO222" t="s">
        <v>429</v>
      </c>
      <c r="AP222" t="s">
        <v>429</v>
      </c>
    </row>
    <row r="223" spans="1:42" x14ac:dyDescent="0.35">
      <c r="A223" s="175" t="str">
        <f>"SL_2030_art_"&amp;S223&amp;"_"&amp;R223</f>
        <v>SL_2030_art_87_51</v>
      </c>
      <c r="B223" s="175" t="str">
        <f t="shared" si="12"/>
        <v>Refuse Truck</v>
      </c>
      <c r="C223" s="200">
        <f t="shared" si="13"/>
        <v>3.8330425395972039E-4</v>
      </c>
      <c r="D223" s="275">
        <f t="shared" si="14"/>
        <v>1.848745411613444E-3</v>
      </c>
      <c r="E223">
        <v>4.8231799999999998</v>
      </c>
      <c r="F223">
        <v>1</v>
      </c>
      <c r="G223">
        <v>1</v>
      </c>
      <c r="H223">
        <v>2029</v>
      </c>
      <c r="I223">
        <v>1</v>
      </c>
      <c r="J223">
        <v>5</v>
      </c>
      <c r="K223" t="s">
        <v>308</v>
      </c>
      <c r="L223">
        <v>9</v>
      </c>
      <c r="M223">
        <v>49</v>
      </c>
      <c r="N223" t="s">
        <v>309</v>
      </c>
      <c r="O223">
        <v>49035</v>
      </c>
      <c r="P223" t="s">
        <v>234</v>
      </c>
      <c r="Q223">
        <v>490350</v>
      </c>
      <c r="R223">
        <v>51</v>
      </c>
      <c r="S223">
        <v>87</v>
      </c>
      <c r="T223" t="s">
        <v>175</v>
      </c>
      <c r="U223">
        <v>1</v>
      </c>
      <c r="V223" t="s">
        <v>324</v>
      </c>
      <c r="W223">
        <v>51</v>
      </c>
      <c r="X223" t="s">
        <v>255</v>
      </c>
      <c r="Y223" t="s">
        <v>429</v>
      </c>
      <c r="Z223" t="s">
        <v>429</v>
      </c>
      <c r="AA223" t="s">
        <v>429</v>
      </c>
      <c r="AB223" t="s">
        <v>429</v>
      </c>
      <c r="AC223" t="s">
        <v>429</v>
      </c>
      <c r="AD223" t="s">
        <v>429</v>
      </c>
      <c r="AE223" t="s">
        <v>429</v>
      </c>
      <c r="AF223">
        <v>5</v>
      </c>
      <c r="AG223" t="s">
        <v>310</v>
      </c>
      <c r="AH223" t="s">
        <v>429</v>
      </c>
      <c r="AI223" t="s">
        <v>429</v>
      </c>
      <c r="AJ223" t="s">
        <v>429</v>
      </c>
      <c r="AK223" t="s">
        <v>429</v>
      </c>
      <c r="AL223" t="s">
        <v>429</v>
      </c>
      <c r="AM223" t="s">
        <v>429</v>
      </c>
      <c r="AN223">
        <v>4.8231799999999998</v>
      </c>
      <c r="AO223" t="s">
        <v>429</v>
      </c>
      <c r="AP223" t="s">
        <v>429</v>
      </c>
    </row>
    <row r="224" spans="1:42" x14ac:dyDescent="0.35">
      <c r="A224" s="175" t="str">
        <f>"SL_2030_art_"&amp;S224&amp;"_"&amp;R224</f>
        <v>SL_2030_art_87_43</v>
      </c>
      <c r="B224" s="175" t="str">
        <f t="shared" si="12"/>
        <v>School Bus</v>
      </c>
      <c r="C224" s="200">
        <f t="shared" si="13"/>
        <v>1.2194193935541923E-3</v>
      </c>
      <c r="D224" s="275">
        <f t="shared" si="14"/>
        <v>2.6451279659159472E-4</v>
      </c>
      <c r="E224">
        <v>0.216917</v>
      </c>
      <c r="F224">
        <v>1</v>
      </c>
      <c r="G224">
        <v>1</v>
      </c>
      <c r="H224">
        <v>2029</v>
      </c>
      <c r="I224">
        <v>1</v>
      </c>
      <c r="J224">
        <v>5</v>
      </c>
      <c r="K224" t="s">
        <v>308</v>
      </c>
      <c r="L224">
        <v>9</v>
      </c>
      <c r="M224">
        <v>49</v>
      </c>
      <c r="N224" t="s">
        <v>309</v>
      </c>
      <c r="O224">
        <v>49035</v>
      </c>
      <c r="P224" t="s">
        <v>234</v>
      </c>
      <c r="Q224">
        <v>490350</v>
      </c>
      <c r="R224">
        <v>43</v>
      </c>
      <c r="S224">
        <v>87</v>
      </c>
      <c r="T224" t="s">
        <v>175</v>
      </c>
      <c r="U224">
        <v>15</v>
      </c>
      <c r="V224" t="s">
        <v>323</v>
      </c>
      <c r="W224">
        <v>43</v>
      </c>
      <c r="X224" t="s">
        <v>254</v>
      </c>
      <c r="Y224" t="s">
        <v>429</v>
      </c>
      <c r="Z224" t="s">
        <v>429</v>
      </c>
      <c r="AA224" t="s">
        <v>429</v>
      </c>
      <c r="AB224" t="s">
        <v>429</v>
      </c>
      <c r="AC224" t="s">
        <v>429</v>
      </c>
      <c r="AD224" t="s">
        <v>429</v>
      </c>
      <c r="AE224" t="s">
        <v>429</v>
      </c>
      <c r="AF224">
        <v>5</v>
      </c>
      <c r="AG224" t="s">
        <v>310</v>
      </c>
      <c r="AH224" t="s">
        <v>429</v>
      </c>
      <c r="AI224" t="s">
        <v>429</v>
      </c>
      <c r="AJ224" t="s">
        <v>429</v>
      </c>
      <c r="AK224" t="s">
        <v>429</v>
      </c>
      <c r="AL224" t="s">
        <v>429</v>
      </c>
      <c r="AM224" t="s">
        <v>429</v>
      </c>
      <c r="AN224">
        <v>0.216917</v>
      </c>
      <c r="AO224" t="s">
        <v>429</v>
      </c>
      <c r="AP224" t="s">
        <v>429</v>
      </c>
    </row>
    <row r="225" spans="1:42" x14ac:dyDescent="0.35">
      <c r="A225" s="175" t="str">
        <f>"SL_2030_art_"&amp;S225&amp;"_"&amp;R225</f>
        <v>SL_2030_art_87_43</v>
      </c>
      <c r="B225" s="175" t="str">
        <f t="shared" si="12"/>
        <v>School Bus</v>
      </c>
      <c r="C225" s="200">
        <f t="shared" si="13"/>
        <v>1.2194193935541923E-3</v>
      </c>
      <c r="D225" s="275">
        <f t="shared" si="14"/>
        <v>1.7762916480085853E-5</v>
      </c>
      <c r="E225">
        <v>1.45667E-2</v>
      </c>
      <c r="F225">
        <v>1</v>
      </c>
      <c r="G225">
        <v>1</v>
      </c>
      <c r="H225">
        <v>2029</v>
      </c>
      <c r="I225">
        <v>1</v>
      </c>
      <c r="J225">
        <v>5</v>
      </c>
      <c r="K225" t="s">
        <v>308</v>
      </c>
      <c r="L225">
        <v>9</v>
      </c>
      <c r="M225">
        <v>49</v>
      </c>
      <c r="N225" t="s">
        <v>309</v>
      </c>
      <c r="O225">
        <v>49035</v>
      </c>
      <c r="P225" t="s">
        <v>234</v>
      </c>
      <c r="Q225">
        <v>490350</v>
      </c>
      <c r="R225">
        <v>43</v>
      </c>
      <c r="S225">
        <v>87</v>
      </c>
      <c r="T225" t="s">
        <v>175</v>
      </c>
      <c r="U225">
        <v>13</v>
      </c>
      <c r="V225" t="s">
        <v>325</v>
      </c>
      <c r="W225">
        <v>43</v>
      </c>
      <c r="X225" t="s">
        <v>254</v>
      </c>
      <c r="Y225" t="s">
        <v>429</v>
      </c>
      <c r="Z225" t="s">
        <v>429</v>
      </c>
      <c r="AA225" t="s">
        <v>429</v>
      </c>
      <c r="AB225" t="s">
        <v>429</v>
      </c>
      <c r="AC225" t="s">
        <v>429</v>
      </c>
      <c r="AD225" t="s">
        <v>429</v>
      </c>
      <c r="AE225" t="s">
        <v>429</v>
      </c>
      <c r="AF225">
        <v>5</v>
      </c>
      <c r="AG225" t="s">
        <v>310</v>
      </c>
      <c r="AH225" t="s">
        <v>429</v>
      </c>
      <c r="AI225" t="s">
        <v>429</v>
      </c>
      <c r="AJ225" t="s">
        <v>429</v>
      </c>
      <c r="AK225" t="s">
        <v>429</v>
      </c>
      <c r="AL225" t="s">
        <v>429</v>
      </c>
      <c r="AM225" t="s">
        <v>429</v>
      </c>
      <c r="AN225">
        <v>1.45667E-2</v>
      </c>
      <c r="AO225" t="s">
        <v>429</v>
      </c>
      <c r="AP225" t="s">
        <v>429</v>
      </c>
    </row>
    <row r="226" spans="1:42" x14ac:dyDescent="0.35">
      <c r="A226" s="175" t="str">
        <f>"SL_2030_art_"&amp;S226&amp;"_"&amp;R226</f>
        <v>SL_2030_art_87_43</v>
      </c>
      <c r="B226" s="175" t="str">
        <f t="shared" si="12"/>
        <v>School Bus</v>
      </c>
      <c r="C226" s="200">
        <f t="shared" si="13"/>
        <v>1.2194193935541923E-3</v>
      </c>
      <c r="D226" s="275">
        <f t="shared" si="14"/>
        <v>2.2505482385496818E-8</v>
      </c>
      <c r="E226">
        <v>1.8455900000000001E-5</v>
      </c>
      <c r="F226">
        <v>1</v>
      </c>
      <c r="G226">
        <v>1</v>
      </c>
      <c r="H226">
        <v>2029</v>
      </c>
      <c r="I226">
        <v>1</v>
      </c>
      <c r="J226">
        <v>5</v>
      </c>
      <c r="K226" t="s">
        <v>308</v>
      </c>
      <c r="L226">
        <v>9</v>
      </c>
      <c r="M226">
        <v>49</v>
      </c>
      <c r="N226" t="s">
        <v>309</v>
      </c>
      <c r="O226">
        <v>49035</v>
      </c>
      <c r="P226" t="s">
        <v>234</v>
      </c>
      <c r="Q226">
        <v>490350</v>
      </c>
      <c r="R226">
        <v>43</v>
      </c>
      <c r="S226">
        <v>87</v>
      </c>
      <c r="T226" t="s">
        <v>175</v>
      </c>
      <c r="U226">
        <v>11</v>
      </c>
      <c r="V226" t="s">
        <v>326</v>
      </c>
      <c r="W226">
        <v>43</v>
      </c>
      <c r="X226" t="s">
        <v>254</v>
      </c>
      <c r="Y226" t="s">
        <v>429</v>
      </c>
      <c r="Z226" t="s">
        <v>429</v>
      </c>
      <c r="AA226" t="s">
        <v>429</v>
      </c>
      <c r="AB226" t="s">
        <v>429</v>
      </c>
      <c r="AC226" t="s">
        <v>429</v>
      </c>
      <c r="AD226" t="s">
        <v>429</v>
      </c>
      <c r="AE226" t="s">
        <v>429</v>
      </c>
      <c r="AF226">
        <v>5</v>
      </c>
      <c r="AG226" t="s">
        <v>310</v>
      </c>
      <c r="AH226" t="s">
        <v>429</v>
      </c>
      <c r="AI226" t="s">
        <v>429</v>
      </c>
      <c r="AJ226" t="s">
        <v>429</v>
      </c>
      <c r="AK226" t="s">
        <v>429</v>
      </c>
      <c r="AL226" t="s">
        <v>429</v>
      </c>
      <c r="AM226" t="s">
        <v>429</v>
      </c>
      <c r="AN226">
        <v>1.8455900000000001E-5</v>
      </c>
      <c r="AO226" t="s">
        <v>429</v>
      </c>
      <c r="AP226" t="s">
        <v>429</v>
      </c>
    </row>
    <row r="227" spans="1:42" x14ac:dyDescent="0.35">
      <c r="A227" s="175" t="str">
        <f>"SL_2030_art_"&amp;S227&amp;"_"&amp;R227</f>
        <v>SL_2030_art_87_43</v>
      </c>
      <c r="B227" s="175" t="str">
        <f t="shared" si="12"/>
        <v>School Bus</v>
      </c>
      <c r="C227" s="200">
        <f t="shared" si="13"/>
        <v>1.2194193935541923E-3</v>
      </c>
      <c r="D227" s="275">
        <f t="shared" si="14"/>
        <v>2.4239496763130879E-3</v>
      </c>
      <c r="E227">
        <v>1.9877899999999999</v>
      </c>
      <c r="F227">
        <v>1</v>
      </c>
      <c r="G227">
        <v>1</v>
      </c>
      <c r="H227">
        <v>2029</v>
      </c>
      <c r="I227">
        <v>1</v>
      </c>
      <c r="J227">
        <v>5</v>
      </c>
      <c r="K227" t="s">
        <v>308</v>
      </c>
      <c r="L227">
        <v>9</v>
      </c>
      <c r="M227">
        <v>49</v>
      </c>
      <c r="N227" t="s">
        <v>309</v>
      </c>
      <c r="O227">
        <v>49035</v>
      </c>
      <c r="P227" t="s">
        <v>234</v>
      </c>
      <c r="Q227">
        <v>490350</v>
      </c>
      <c r="R227">
        <v>43</v>
      </c>
      <c r="S227">
        <v>87</v>
      </c>
      <c r="T227" t="s">
        <v>175</v>
      </c>
      <c r="U227">
        <v>1</v>
      </c>
      <c r="V227" t="s">
        <v>324</v>
      </c>
      <c r="W227">
        <v>43</v>
      </c>
      <c r="X227" t="s">
        <v>254</v>
      </c>
      <c r="Y227" t="s">
        <v>429</v>
      </c>
      <c r="Z227" t="s">
        <v>429</v>
      </c>
      <c r="AA227" t="s">
        <v>429</v>
      </c>
      <c r="AB227" t="s">
        <v>429</v>
      </c>
      <c r="AC227" t="s">
        <v>429</v>
      </c>
      <c r="AD227" t="s">
        <v>429</v>
      </c>
      <c r="AE227" t="s">
        <v>429</v>
      </c>
      <c r="AF227">
        <v>5</v>
      </c>
      <c r="AG227" t="s">
        <v>310</v>
      </c>
      <c r="AH227" t="s">
        <v>429</v>
      </c>
      <c r="AI227" t="s">
        <v>429</v>
      </c>
      <c r="AJ227" t="s">
        <v>429</v>
      </c>
      <c r="AK227" t="s">
        <v>429</v>
      </c>
      <c r="AL227" t="s">
        <v>429</v>
      </c>
      <c r="AM227" t="s">
        <v>429</v>
      </c>
      <c r="AN227">
        <v>1.9877899999999999</v>
      </c>
      <c r="AO227" t="s">
        <v>429</v>
      </c>
      <c r="AP227" t="s">
        <v>429</v>
      </c>
    </row>
    <row r="228" spans="1:42" x14ac:dyDescent="0.35">
      <c r="A228" s="175" t="str">
        <f>"SL_2030_art_"&amp;S228&amp;"_"&amp;R228</f>
        <v>SL_2030_art_87_42</v>
      </c>
      <c r="B228" s="175" t="str">
        <f t="shared" si="12"/>
        <v>Transit Bus</v>
      </c>
      <c r="C228" s="200">
        <f t="shared" si="13"/>
        <v>8.5238775907189597E-4</v>
      </c>
      <c r="D228" s="275">
        <f t="shared" si="14"/>
        <v>1.8912182926855876E-4</v>
      </c>
      <c r="E228">
        <v>0.22187299999999999</v>
      </c>
      <c r="F228">
        <v>1</v>
      </c>
      <c r="G228">
        <v>1</v>
      </c>
      <c r="H228">
        <v>2029</v>
      </c>
      <c r="I228">
        <v>1</v>
      </c>
      <c r="J228">
        <v>5</v>
      </c>
      <c r="K228" t="s">
        <v>308</v>
      </c>
      <c r="L228">
        <v>9</v>
      </c>
      <c r="M228">
        <v>49</v>
      </c>
      <c r="N228" t="s">
        <v>309</v>
      </c>
      <c r="O228">
        <v>49035</v>
      </c>
      <c r="P228" t="s">
        <v>234</v>
      </c>
      <c r="Q228">
        <v>490350</v>
      </c>
      <c r="R228">
        <v>42</v>
      </c>
      <c r="S228">
        <v>87</v>
      </c>
      <c r="T228" t="s">
        <v>175</v>
      </c>
      <c r="U228">
        <v>15</v>
      </c>
      <c r="V228" t="s">
        <v>323</v>
      </c>
      <c r="W228">
        <v>42</v>
      </c>
      <c r="X228" t="s">
        <v>253</v>
      </c>
      <c r="Y228" t="s">
        <v>429</v>
      </c>
      <c r="Z228" t="s">
        <v>429</v>
      </c>
      <c r="AA228" t="s">
        <v>429</v>
      </c>
      <c r="AB228" t="s">
        <v>429</v>
      </c>
      <c r="AC228" t="s">
        <v>429</v>
      </c>
      <c r="AD228" t="s">
        <v>429</v>
      </c>
      <c r="AE228" t="s">
        <v>429</v>
      </c>
      <c r="AF228">
        <v>5</v>
      </c>
      <c r="AG228" t="s">
        <v>310</v>
      </c>
      <c r="AH228" t="s">
        <v>429</v>
      </c>
      <c r="AI228" t="s">
        <v>429</v>
      </c>
      <c r="AJ228" t="s">
        <v>429</v>
      </c>
      <c r="AK228" t="s">
        <v>429</v>
      </c>
      <c r="AL228" t="s">
        <v>429</v>
      </c>
      <c r="AM228" t="s">
        <v>429</v>
      </c>
      <c r="AN228">
        <v>0.22187299999999999</v>
      </c>
      <c r="AO228" t="s">
        <v>429</v>
      </c>
      <c r="AP228" t="s">
        <v>429</v>
      </c>
    </row>
    <row r="229" spans="1:42" x14ac:dyDescent="0.35">
      <c r="A229" s="175" t="str">
        <f>"SL_2030_art_"&amp;S229&amp;"_"&amp;R229</f>
        <v>SL_2030_art_87_42</v>
      </c>
      <c r="B229" s="175" t="str">
        <f t="shared" si="12"/>
        <v>Transit Bus</v>
      </c>
      <c r="C229" s="200">
        <f t="shared" si="13"/>
        <v>8.5238775907189597E-4</v>
      </c>
      <c r="D229" s="275">
        <f t="shared" si="14"/>
        <v>1.0307498976576903E-4</v>
      </c>
      <c r="E229">
        <v>0.120925</v>
      </c>
      <c r="F229">
        <v>1</v>
      </c>
      <c r="G229">
        <v>1</v>
      </c>
      <c r="H229">
        <v>2029</v>
      </c>
      <c r="I229">
        <v>1</v>
      </c>
      <c r="J229">
        <v>5</v>
      </c>
      <c r="K229" t="s">
        <v>308</v>
      </c>
      <c r="L229">
        <v>9</v>
      </c>
      <c r="M229">
        <v>49</v>
      </c>
      <c r="N229" t="s">
        <v>309</v>
      </c>
      <c r="O229">
        <v>49035</v>
      </c>
      <c r="P229" t="s">
        <v>234</v>
      </c>
      <c r="Q229">
        <v>490350</v>
      </c>
      <c r="R229">
        <v>42</v>
      </c>
      <c r="S229">
        <v>87</v>
      </c>
      <c r="T229" t="s">
        <v>175</v>
      </c>
      <c r="U229">
        <v>13</v>
      </c>
      <c r="V229" t="s">
        <v>325</v>
      </c>
      <c r="W229">
        <v>42</v>
      </c>
      <c r="X229" t="s">
        <v>253</v>
      </c>
      <c r="Y229" t="s">
        <v>429</v>
      </c>
      <c r="Z229" t="s">
        <v>429</v>
      </c>
      <c r="AA229" t="s">
        <v>429</v>
      </c>
      <c r="AB229" t="s">
        <v>429</v>
      </c>
      <c r="AC229" t="s">
        <v>429</v>
      </c>
      <c r="AD229" t="s">
        <v>429</v>
      </c>
      <c r="AE229" t="s">
        <v>429</v>
      </c>
      <c r="AF229">
        <v>5</v>
      </c>
      <c r="AG229" t="s">
        <v>310</v>
      </c>
      <c r="AH229" t="s">
        <v>429</v>
      </c>
      <c r="AI229" t="s">
        <v>429</v>
      </c>
      <c r="AJ229" t="s">
        <v>429</v>
      </c>
      <c r="AK229" t="s">
        <v>429</v>
      </c>
      <c r="AL229" t="s">
        <v>429</v>
      </c>
      <c r="AM229" t="s">
        <v>429</v>
      </c>
      <c r="AN229">
        <v>0.120925</v>
      </c>
      <c r="AO229" t="s">
        <v>429</v>
      </c>
      <c r="AP229" t="s">
        <v>429</v>
      </c>
    </row>
    <row r="230" spans="1:42" x14ac:dyDescent="0.35">
      <c r="A230" s="175" t="str">
        <f>"SL_2030_art_"&amp;S230&amp;"_"&amp;R230</f>
        <v>SL_2030_art_87_42</v>
      </c>
      <c r="B230" s="175" t="str">
        <f t="shared" si="12"/>
        <v>Transit Bus</v>
      </c>
      <c r="C230" s="200">
        <f t="shared" si="13"/>
        <v>8.5238775907189597E-4</v>
      </c>
      <c r="D230" s="275">
        <f t="shared" si="14"/>
        <v>1.6571014707789008E-7</v>
      </c>
      <c r="E230">
        <v>1.9440700000000001E-4</v>
      </c>
      <c r="F230">
        <v>1</v>
      </c>
      <c r="G230">
        <v>1</v>
      </c>
      <c r="H230">
        <v>2029</v>
      </c>
      <c r="I230">
        <v>1</v>
      </c>
      <c r="J230">
        <v>5</v>
      </c>
      <c r="K230" t="s">
        <v>308</v>
      </c>
      <c r="L230">
        <v>9</v>
      </c>
      <c r="M230">
        <v>49</v>
      </c>
      <c r="N230" t="s">
        <v>309</v>
      </c>
      <c r="O230">
        <v>49035</v>
      </c>
      <c r="P230" t="s">
        <v>234</v>
      </c>
      <c r="Q230">
        <v>490350</v>
      </c>
      <c r="R230">
        <v>42</v>
      </c>
      <c r="S230">
        <v>87</v>
      </c>
      <c r="T230" t="s">
        <v>175</v>
      </c>
      <c r="U230">
        <v>11</v>
      </c>
      <c r="V230" t="s">
        <v>326</v>
      </c>
      <c r="W230">
        <v>42</v>
      </c>
      <c r="X230" t="s">
        <v>253</v>
      </c>
      <c r="Y230" t="s">
        <v>429</v>
      </c>
      <c r="Z230" t="s">
        <v>429</v>
      </c>
      <c r="AA230" t="s">
        <v>429</v>
      </c>
      <c r="AB230" t="s">
        <v>429</v>
      </c>
      <c r="AC230" t="s">
        <v>429</v>
      </c>
      <c r="AD230" t="s">
        <v>429</v>
      </c>
      <c r="AE230" t="s">
        <v>429</v>
      </c>
      <c r="AF230">
        <v>5</v>
      </c>
      <c r="AG230" t="s">
        <v>310</v>
      </c>
      <c r="AH230" t="s">
        <v>429</v>
      </c>
      <c r="AI230" t="s">
        <v>429</v>
      </c>
      <c r="AJ230" t="s">
        <v>429</v>
      </c>
      <c r="AK230" t="s">
        <v>429</v>
      </c>
      <c r="AL230" t="s">
        <v>429</v>
      </c>
      <c r="AM230" t="s">
        <v>429</v>
      </c>
      <c r="AN230">
        <v>1.9440700000000001E-4</v>
      </c>
      <c r="AO230" t="s">
        <v>429</v>
      </c>
      <c r="AP230" t="s">
        <v>429</v>
      </c>
    </row>
    <row r="231" spans="1:42" x14ac:dyDescent="0.35">
      <c r="A231" s="175" t="str">
        <f>"SL_2030_art_"&amp;S231&amp;"_"&amp;R231</f>
        <v>SL_2030_art_87_42</v>
      </c>
      <c r="B231" s="175" t="str">
        <f t="shared" si="12"/>
        <v>Transit Bus</v>
      </c>
      <c r="C231" s="200">
        <f t="shared" si="13"/>
        <v>8.5238775907189597E-4</v>
      </c>
      <c r="D231" s="275">
        <f t="shared" si="14"/>
        <v>1.736680391965853E-3</v>
      </c>
      <c r="E231">
        <v>2.0374300000000001</v>
      </c>
      <c r="F231">
        <v>1</v>
      </c>
      <c r="G231">
        <v>1</v>
      </c>
      <c r="H231">
        <v>2029</v>
      </c>
      <c r="I231">
        <v>1</v>
      </c>
      <c r="J231">
        <v>5</v>
      </c>
      <c r="K231" t="s">
        <v>308</v>
      </c>
      <c r="L231">
        <v>9</v>
      </c>
      <c r="M231">
        <v>49</v>
      </c>
      <c r="N231" t="s">
        <v>309</v>
      </c>
      <c r="O231">
        <v>49035</v>
      </c>
      <c r="P231" t="s">
        <v>234</v>
      </c>
      <c r="Q231">
        <v>490350</v>
      </c>
      <c r="R231">
        <v>42</v>
      </c>
      <c r="S231">
        <v>87</v>
      </c>
      <c r="T231" t="s">
        <v>175</v>
      </c>
      <c r="U231">
        <v>1</v>
      </c>
      <c r="V231" t="s">
        <v>324</v>
      </c>
      <c r="W231">
        <v>42</v>
      </c>
      <c r="X231" t="s">
        <v>253</v>
      </c>
      <c r="Y231" t="s">
        <v>429</v>
      </c>
      <c r="Z231" t="s">
        <v>429</v>
      </c>
      <c r="AA231" t="s">
        <v>429</v>
      </c>
      <c r="AB231" t="s">
        <v>429</v>
      </c>
      <c r="AC231" t="s">
        <v>429</v>
      </c>
      <c r="AD231" t="s">
        <v>429</v>
      </c>
      <c r="AE231" t="s">
        <v>429</v>
      </c>
      <c r="AF231">
        <v>5</v>
      </c>
      <c r="AG231" t="s">
        <v>310</v>
      </c>
      <c r="AH231" t="s">
        <v>429</v>
      </c>
      <c r="AI231" t="s">
        <v>429</v>
      </c>
      <c r="AJ231" t="s">
        <v>429</v>
      </c>
      <c r="AK231" t="s">
        <v>429</v>
      </c>
      <c r="AL231" t="s">
        <v>429</v>
      </c>
      <c r="AM231" t="s">
        <v>429</v>
      </c>
      <c r="AN231">
        <v>2.0374300000000001</v>
      </c>
      <c r="AO231" t="s">
        <v>429</v>
      </c>
      <c r="AP231" t="s">
        <v>429</v>
      </c>
    </row>
    <row r="232" spans="1:42" x14ac:dyDescent="0.35">
      <c r="A232" s="175" t="str">
        <f>"SL_2030_art_"&amp;S232&amp;"_"&amp;R232</f>
        <v>SL_2030_art_87_41</v>
      </c>
      <c r="B232" s="175" t="str">
        <f t="shared" si="12"/>
        <v>Intercity Bus</v>
      </c>
      <c r="C232" s="200">
        <f t="shared" si="13"/>
        <v>2.7298775368493609E-3</v>
      </c>
      <c r="D232" s="275">
        <f t="shared" si="14"/>
        <v>6.3375744944480026E-4</v>
      </c>
      <c r="E232">
        <v>0.232156</v>
      </c>
      <c r="F232">
        <v>1</v>
      </c>
      <c r="G232">
        <v>1</v>
      </c>
      <c r="H232">
        <v>2029</v>
      </c>
      <c r="I232">
        <v>1</v>
      </c>
      <c r="J232">
        <v>5</v>
      </c>
      <c r="K232" t="s">
        <v>308</v>
      </c>
      <c r="L232">
        <v>9</v>
      </c>
      <c r="M232">
        <v>49</v>
      </c>
      <c r="N232" t="s">
        <v>309</v>
      </c>
      <c r="O232">
        <v>49035</v>
      </c>
      <c r="P232" t="s">
        <v>234</v>
      </c>
      <c r="Q232">
        <v>490350</v>
      </c>
      <c r="R232">
        <v>41</v>
      </c>
      <c r="S232">
        <v>87</v>
      </c>
      <c r="T232" t="s">
        <v>175</v>
      </c>
      <c r="U232">
        <v>15</v>
      </c>
      <c r="V232" t="s">
        <v>323</v>
      </c>
      <c r="W232">
        <v>41</v>
      </c>
      <c r="X232" t="s">
        <v>430</v>
      </c>
      <c r="Y232" t="s">
        <v>429</v>
      </c>
      <c r="Z232" t="s">
        <v>429</v>
      </c>
      <c r="AA232" t="s">
        <v>429</v>
      </c>
      <c r="AB232" t="s">
        <v>429</v>
      </c>
      <c r="AC232" t="s">
        <v>429</v>
      </c>
      <c r="AD232" t="s">
        <v>429</v>
      </c>
      <c r="AE232" t="s">
        <v>429</v>
      </c>
      <c r="AF232">
        <v>5</v>
      </c>
      <c r="AG232" t="s">
        <v>310</v>
      </c>
      <c r="AH232" t="s">
        <v>429</v>
      </c>
      <c r="AI232" t="s">
        <v>429</v>
      </c>
      <c r="AJ232" t="s">
        <v>429</v>
      </c>
      <c r="AK232" t="s">
        <v>429</v>
      </c>
      <c r="AL232" t="s">
        <v>429</v>
      </c>
      <c r="AM232" t="s">
        <v>429</v>
      </c>
      <c r="AN232">
        <v>0.232156</v>
      </c>
      <c r="AO232" t="s">
        <v>429</v>
      </c>
      <c r="AP232" t="s">
        <v>429</v>
      </c>
    </row>
    <row r="233" spans="1:42" x14ac:dyDescent="0.35">
      <c r="A233" s="175" t="str">
        <f>"SL_2030_art_"&amp;S233&amp;"_"&amp;R233</f>
        <v>SL_2030_art_87_41</v>
      </c>
      <c r="B233" s="175" t="str">
        <f t="shared" si="12"/>
        <v>Intercity Bus</v>
      </c>
      <c r="C233" s="200">
        <f t="shared" si="13"/>
        <v>2.7298775368493609E-3</v>
      </c>
      <c r="D233" s="275">
        <f t="shared" si="14"/>
        <v>3.6001624955969371E-4</v>
      </c>
      <c r="E233">
        <v>0.13188</v>
      </c>
      <c r="F233">
        <v>1</v>
      </c>
      <c r="G233">
        <v>1</v>
      </c>
      <c r="H233">
        <v>2029</v>
      </c>
      <c r="I233">
        <v>1</v>
      </c>
      <c r="J233">
        <v>5</v>
      </c>
      <c r="K233" t="s">
        <v>308</v>
      </c>
      <c r="L233">
        <v>9</v>
      </c>
      <c r="M233">
        <v>49</v>
      </c>
      <c r="N233" t="s">
        <v>309</v>
      </c>
      <c r="O233">
        <v>49035</v>
      </c>
      <c r="P233" t="s">
        <v>234</v>
      </c>
      <c r="Q233">
        <v>490350</v>
      </c>
      <c r="R233">
        <v>41</v>
      </c>
      <c r="S233">
        <v>87</v>
      </c>
      <c r="T233" t="s">
        <v>175</v>
      </c>
      <c r="U233">
        <v>13</v>
      </c>
      <c r="V233" t="s">
        <v>325</v>
      </c>
      <c r="W233">
        <v>41</v>
      </c>
      <c r="X233" t="s">
        <v>430</v>
      </c>
      <c r="Y233" t="s">
        <v>429</v>
      </c>
      <c r="Z233" t="s">
        <v>429</v>
      </c>
      <c r="AA233" t="s">
        <v>429</v>
      </c>
      <c r="AB233" t="s">
        <v>429</v>
      </c>
      <c r="AC233" t="s">
        <v>429</v>
      </c>
      <c r="AD233" t="s">
        <v>429</v>
      </c>
      <c r="AE233" t="s">
        <v>429</v>
      </c>
      <c r="AF233">
        <v>5</v>
      </c>
      <c r="AG233" t="s">
        <v>310</v>
      </c>
      <c r="AH233" t="s">
        <v>429</v>
      </c>
      <c r="AI233" t="s">
        <v>429</v>
      </c>
      <c r="AJ233" t="s">
        <v>429</v>
      </c>
      <c r="AK233" t="s">
        <v>429</v>
      </c>
      <c r="AL233" t="s">
        <v>429</v>
      </c>
      <c r="AM233" t="s">
        <v>429</v>
      </c>
      <c r="AN233">
        <v>0.13188</v>
      </c>
      <c r="AO233" t="s">
        <v>429</v>
      </c>
      <c r="AP233" t="s">
        <v>429</v>
      </c>
    </row>
    <row r="234" spans="1:42" x14ac:dyDescent="0.35">
      <c r="A234" s="175" t="str">
        <f>"SL_2030_art_"&amp;S234&amp;"_"&amp;R234</f>
        <v>SL_2030_art_87_41</v>
      </c>
      <c r="B234" s="175" t="str">
        <f t="shared" si="12"/>
        <v>Intercity Bus</v>
      </c>
      <c r="C234" s="200">
        <f t="shared" si="13"/>
        <v>2.7298775368493609E-3</v>
      </c>
      <c r="D234" s="275">
        <f t="shared" si="14"/>
        <v>4.9107767010383146E-7</v>
      </c>
      <c r="E234">
        <v>1.7988999999999999E-4</v>
      </c>
      <c r="F234">
        <v>1</v>
      </c>
      <c r="G234">
        <v>1</v>
      </c>
      <c r="H234">
        <v>2029</v>
      </c>
      <c r="I234">
        <v>1</v>
      </c>
      <c r="J234">
        <v>5</v>
      </c>
      <c r="K234" t="s">
        <v>308</v>
      </c>
      <c r="L234">
        <v>9</v>
      </c>
      <c r="M234">
        <v>49</v>
      </c>
      <c r="N234" t="s">
        <v>309</v>
      </c>
      <c r="O234">
        <v>49035</v>
      </c>
      <c r="P234" t="s">
        <v>234</v>
      </c>
      <c r="Q234">
        <v>490350</v>
      </c>
      <c r="R234">
        <v>41</v>
      </c>
      <c r="S234">
        <v>87</v>
      </c>
      <c r="T234" t="s">
        <v>175</v>
      </c>
      <c r="U234">
        <v>11</v>
      </c>
      <c r="V234" t="s">
        <v>326</v>
      </c>
      <c r="W234">
        <v>41</v>
      </c>
      <c r="X234" t="s">
        <v>430</v>
      </c>
      <c r="Y234" t="s">
        <v>429</v>
      </c>
      <c r="Z234" t="s">
        <v>429</v>
      </c>
      <c r="AA234" t="s">
        <v>429</v>
      </c>
      <c r="AB234" t="s">
        <v>429</v>
      </c>
      <c r="AC234" t="s">
        <v>429</v>
      </c>
      <c r="AD234" t="s">
        <v>429</v>
      </c>
      <c r="AE234" t="s">
        <v>429</v>
      </c>
      <c r="AF234">
        <v>5</v>
      </c>
      <c r="AG234" t="s">
        <v>310</v>
      </c>
      <c r="AH234" t="s">
        <v>429</v>
      </c>
      <c r="AI234" t="s">
        <v>429</v>
      </c>
      <c r="AJ234" t="s">
        <v>429</v>
      </c>
      <c r="AK234" t="s">
        <v>429</v>
      </c>
      <c r="AL234" t="s">
        <v>429</v>
      </c>
      <c r="AM234" t="s">
        <v>429</v>
      </c>
      <c r="AN234">
        <v>1.7988999999999999E-4</v>
      </c>
      <c r="AO234" t="s">
        <v>429</v>
      </c>
      <c r="AP234" t="s">
        <v>429</v>
      </c>
    </row>
    <row r="235" spans="1:42" x14ac:dyDescent="0.35">
      <c r="A235" s="175" t="str">
        <f>"SL_2030_art_"&amp;S235&amp;"_"&amp;R235</f>
        <v>SL_2030_art_87_41</v>
      </c>
      <c r="B235" s="175" t="str">
        <f t="shared" si="12"/>
        <v>Intercity Bus</v>
      </c>
      <c r="C235" s="200">
        <f t="shared" si="13"/>
        <v>2.7298775368493609E-3</v>
      </c>
      <c r="D235" s="275">
        <f t="shared" si="14"/>
        <v>7.0533483846099039E-3</v>
      </c>
      <c r="E235">
        <v>2.5837599999999998</v>
      </c>
      <c r="F235">
        <v>1</v>
      </c>
      <c r="G235">
        <v>1</v>
      </c>
      <c r="H235">
        <v>2029</v>
      </c>
      <c r="I235">
        <v>1</v>
      </c>
      <c r="J235">
        <v>5</v>
      </c>
      <c r="K235" t="s">
        <v>308</v>
      </c>
      <c r="L235">
        <v>9</v>
      </c>
      <c r="M235">
        <v>49</v>
      </c>
      <c r="N235" t="s">
        <v>309</v>
      </c>
      <c r="O235">
        <v>49035</v>
      </c>
      <c r="P235" t="s">
        <v>234</v>
      </c>
      <c r="Q235">
        <v>490350</v>
      </c>
      <c r="R235">
        <v>41</v>
      </c>
      <c r="S235">
        <v>87</v>
      </c>
      <c r="T235" t="s">
        <v>175</v>
      </c>
      <c r="U235">
        <v>1</v>
      </c>
      <c r="V235" t="s">
        <v>324</v>
      </c>
      <c r="W235">
        <v>41</v>
      </c>
      <c r="X235" t="s">
        <v>430</v>
      </c>
      <c r="Y235" t="s">
        <v>429</v>
      </c>
      <c r="Z235" t="s">
        <v>429</v>
      </c>
      <c r="AA235" t="s">
        <v>429</v>
      </c>
      <c r="AB235" t="s">
        <v>429</v>
      </c>
      <c r="AC235" t="s">
        <v>429</v>
      </c>
      <c r="AD235" t="s">
        <v>429</v>
      </c>
      <c r="AE235" t="s">
        <v>429</v>
      </c>
      <c r="AF235">
        <v>5</v>
      </c>
      <c r="AG235" t="s">
        <v>310</v>
      </c>
      <c r="AH235" t="s">
        <v>429</v>
      </c>
      <c r="AI235" t="s">
        <v>429</v>
      </c>
      <c r="AJ235" t="s">
        <v>429</v>
      </c>
      <c r="AK235" t="s">
        <v>429</v>
      </c>
      <c r="AL235" t="s">
        <v>429</v>
      </c>
      <c r="AM235" t="s">
        <v>429</v>
      </c>
      <c r="AN235">
        <v>2.5837599999999998</v>
      </c>
      <c r="AO235" t="s">
        <v>429</v>
      </c>
      <c r="AP235" t="s">
        <v>429</v>
      </c>
    </row>
    <row r="236" spans="1:42" x14ac:dyDescent="0.35">
      <c r="A236" s="175" t="str">
        <f>"SL_2030_art_"&amp;S236&amp;"_"&amp;R236</f>
        <v>SL_2030_art_87_32</v>
      </c>
      <c r="B236" s="175" t="str">
        <f t="shared" si="12"/>
        <v>Light Commercial Truck</v>
      </c>
      <c r="C236" s="200">
        <f t="shared" si="13"/>
        <v>5.1391187787771235E-2</v>
      </c>
      <c r="D236" s="275">
        <f t="shared" si="14"/>
        <v>2.0536535334246837E-4</v>
      </c>
      <c r="E236">
        <v>3.9961199999999997E-3</v>
      </c>
      <c r="F236">
        <v>1</v>
      </c>
      <c r="G236">
        <v>1</v>
      </c>
      <c r="H236">
        <v>2029</v>
      </c>
      <c r="I236">
        <v>1</v>
      </c>
      <c r="J236">
        <v>5</v>
      </c>
      <c r="K236" t="s">
        <v>308</v>
      </c>
      <c r="L236">
        <v>9</v>
      </c>
      <c r="M236">
        <v>49</v>
      </c>
      <c r="N236" t="s">
        <v>309</v>
      </c>
      <c r="O236">
        <v>49035</v>
      </c>
      <c r="P236" t="s">
        <v>234</v>
      </c>
      <c r="Q236">
        <v>490350</v>
      </c>
      <c r="R236">
        <v>32</v>
      </c>
      <c r="S236">
        <v>87</v>
      </c>
      <c r="T236" t="s">
        <v>175</v>
      </c>
      <c r="U236">
        <v>15</v>
      </c>
      <c r="V236" t="s">
        <v>323</v>
      </c>
      <c r="W236">
        <v>32</v>
      </c>
      <c r="X236" t="s">
        <v>251</v>
      </c>
      <c r="Y236" t="s">
        <v>429</v>
      </c>
      <c r="Z236" t="s">
        <v>429</v>
      </c>
      <c r="AA236" t="s">
        <v>429</v>
      </c>
      <c r="AB236" t="s">
        <v>429</v>
      </c>
      <c r="AC236" t="s">
        <v>429</v>
      </c>
      <c r="AD236" t="s">
        <v>429</v>
      </c>
      <c r="AE236" t="s">
        <v>429</v>
      </c>
      <c r="AF236">
        <v>5</v>
      </c>
      <c r="AG236" t="s">
        <v>310</v>
      </c>
      <c r="AH236" t="s">
        <v>429</v>
      </c>
      <c r="AI236" t="s">
        <v>429</v>
      </c>
      <c r="AJ236" t="s">
        <v>429</v>
      </c>
      <c r="AK236" t="s">
        <v>429</v>
      </c>
      <c r="AL236" t="s">
        <v>429</v>
      </c>
      <c r="AM236" t="s">
        <v>429</v>
      </c>
      <c r="AN236">
        <v>3.9961199999999997E-3</v>
      </c>
      <c r="AO236" t="s">
        <v>429</v>
      </c>
      <c r="AP236" t="s">
        <v>429</v>
      </c>
    </row>
    <row r="237" spans="1:42" x14ac:dyDescent="0.35">
      <c r="A237" s="175" t="str">
        <f>"SL_2030_art_"&amp;S237&amp;"_"&amp;R237</f>
        <v>SL_2030_art_87_32</v>
      </c>
      <c r="B237" s="175" t="str">
        <f t="shared" si="12"/>
        <v>Light Commercial Truck</v>
      </c>
      <c r="C237" s="200">
        <f t="shared" si="13"/>
        <v>5.1391187787771235E-2</v>
      </c>
      <c r="D237" s="275">
        <f t="shared" si="14"/>
        <v>2.291106516598081E-2</v>
      </c>
      <c r="E237">
        <v>0.44581700000000002</v>
      </c>
      <c r="F237">
        <v>1</v>
      </c>
      <c r="G237">
        <v>1</v>
      </c>
      <c r="H237">
        <v>2029</v>
      </c>
      <c r="I237">
        <v>1</v>
      </c>
      <c r="J237">
        <v>5</v>
      </c>
      <c r="K237" t="s">
        <v>308</v>
      </c>
      <c r="L237">
        <v>9</v>
      </c>
      <c r="M237">
        <v>49</v>
      </c>
      <c r="N237" t="s">
        <v>309</v>
      </c>
      <c r="O237">
        <v>49035</v>
      </c>
      <c r="P237" t="s">
        <v>234</v>
      </c>
      <c r="Q237">
        <v>490350</v>
      </c>
      <c r="R237">
        <v>32</v>
      </c>
      <c r="S237">
        <v>87</v>
      </c>
      <c r="T237" t="s">
        <v>175</v>
      </c>
      <c r="U237">
        <v>13</v>
      </c>
      <c r="V237" t="s">
        <v>325</v>
      </c>
      <c r="W237">
        <v>32</v>
      </c>
      <c r="X237" t="s">
        <v>251</v>
      </c>
      <c r="Y237" t="s">
        <v>429</v>
      </c>
      <c r="Z237" t="s">
        <v>429</v>
      </c>
      <c r="AA237" t="s">
        <v>429</v>
      </c>
      <c r="AB237" t="s">
        <v>429</v>
      </c>
      <c r="AC237" t="s">
        <v>429</v>
      </c>
      <c r="AD237" t="s">
        <v>429</v>
      </c>
      <c r="AE237" t="s">
        <v>429</v>
      </c>
      <c r="AF237">
        <v>5</v>
      </c>
      <c r="AG237" t="s">
        <v>310</v>
      </c>
      <c r="AH237" t="s">
        <v>429</v>
      </c>
      <c r="AI237" t="s">
        <v>429</v>
      </c>
      <c r="AJ237" t="s">
        <v>429</v>
      </c>
      <c r="AK237" t="s">
        <v>429</v>
      </c>
      <c r="AL237" t="s">
        <v>429</v>
      </c>
      <c r="AM237" t="s">
        <v>429</v>
      </c>
      <c r="AN237">
        <v>0.44581700000000002</v>
      </c>
      <c r="AO237" t="s">
        <v>429</v>
      </c>
      <c r="AP237" t="s">
        <v>429</v>
      </c>
    </row>
    <row r="238" spans="1:42" x14ac:dyDescent="0.35">
      <c r="A238" s="175" t="str">
        <f>"SL_2030_art_"&amp;S238&amp;"_"&amp;R238</f>
        <v>SL_2030_art_87_32</v>
      </c>
      <c r="B238" s="175" t="str">
        <f t="shared" si="12"/>
        <v>Light Commercial Truck</v>
      </c>
      <c r="C238" s="200">
        <f t="shared" si="13"/>
        <v>5.1391187787771235E-2</v>
      </c>
      <c r="D238" s="275">
        <f t="shared" si="14"/>
        <v>4.7898899621653242E-5</v>
      </c>
      <c r="E238">
        <v>9.3204500000000005E-4</v>
      </c>
      <c r="F238">
        <v>1</v>
      </c>
      <c r="G238">
        <v>1</v>
      </c>
      <c r="H238">
        <v>2029</v>
      </c>
      <c r="I238">
        <v>1</v>
      </c>
      <c r="J238">
        <v>5</v>
      </c>
      <c r="K238" t="s">
        <v>308</v>
      </c>
      <c r="L238">
        <v>9</v>
      </c>
      <c r="M238">
        <v>49</v>
      </c>
      <c r="N238" t="s">
        <v>309</v>
      </c>
      <c r="O238">
        <v>49035</v>
      </c>
      <c r="P238" t="s">
        <v>234</v>
      </c>
      <c r="Q238">
        <v>490350</v>
      </c>
      <c r="R238">
        <v>32</v>
      </c>
      <c r="S238">
        <v>87</v>
      </c>
      <c r="T238" t="s">
        <v>175</v>
      </c>
      <c r="U238">
        <v>11</v>
      </c>
      <c r="V238" t="s">
        <v>326</v>
      </c>
      <c r="W238">
        <v>32</v>
      </c>
      <c r="X238" t="s">
        <v>251</v>
      </c>
      <c r="Y238" t="s">
        <v>429</v>
      </c>
      <c r="Z238" t="s">
        <v>429</v>
      </c>
      <c r="AA238" t="s">
        <v>429</v>
      </c>
      <c r="AB238" t="s">
        <v>429</v>
      </c>
      <c r="AC238" t="s">
        <v>429</v>
      </c>
      <c r="AD238" t="s">
        <v>429</v>
      </c>
      <c r="AE238" t="s">
        <v>429</v>
      </c>
      <c r="AF238">
        <v>5</v>
      </c>
      <c r="AG238" t="s">
        <v>310</v>
      </c>
      <c r="AH238" t="s">
        <v>429</v>
      </c>
      <c r="AI238" t="s">
        <v>429</v>
      </c>
      <c r="AJ238" t="s">
        <v>429</v>
      </c>
      <c r="AK238" t="s">
        <v>429</v>
      </c>
      <c r="AL238" t="s">
        <v>429</v>
      </c>
      <c r="AM238" t="s">
        <v>429</v>
      </c>
      <c r="AN238">
        <v>9.3204500000000005E-4</v>
      </c>
      <c r="AO238" t="s">
        <v>429</v>
      </c>
      <c r="AP238" t="s">
        <v>429</v>
      </c>
    </row>
    <row r="239" spans="1:42" x14ac:dyDescent="0.35">
      <c r="A239" s="175" t="str">
        <f>"SL_2030_art_"&amp;S239&amp;"_"&amp;R239</f>
        <v>SL_2030_art_87_32</v>
      </c>
      <c r="B239" s="175" t="str">
        <f t="shared" si="12"/>
        <v>Light Commercial Truck</v>
      </c>
      <c r="C239" s="200">
        <f t="shared" si="13"/>
        <v>5.1391187787771235E-2</v>
      </c>
      <c r="D239" s="275">
        <f t="shared" si="14"/>
        <v>1.3720162359640227E-2</v>
      </c>
      <c r="E239">
        <v>0.26697500000000002</v>
      </c>
      <c r="F239">
        <v>1</v>
      </c>
      <c r="G239">
        <v>1</v>
      </c>
      <c r="H239">
        <v>2029</v>
      </c>
      <c r="I239">
        <v>1</v>
      </c>
      <c r="J239">
        <v>5</v>
      </c>
      <c r="K239" t="s">
        <v>308</v>
      </c>
      <c r="L239">
        <v>9</v>
      </c>
      <c r="M239">
        <v>49</v>
      </c>
      <c r="N239" t="s">
        <v>309</v>
      </c>
      <c r="O239">
        <v>49035</v>
      </c>
      <c r="P239" t="s">
        <v>234</v>
      </c>
      <c r="Q239">
        <v>490350</v>
      </c>
      <c r="R239">
        <v>32</v>
      </c>
      <c r="S239">
        <v>87</v>
      </c>
      <c r="T239" t="s">
        <v>175</v>
      </c>
      <c r="U239">
        <v>1</v>
      </c>
      <c r="V239" t="s">
        <v>324</v>
      </c>
      <c r="W239">
        <v>32</v>
      </c>
      <c r="X239" t="s">
        <v>251</v>
      </c>
      <c r="Y239" t="s">
        <v>429</v>
      </c>
      <c r="Z239" t="s">
        <v>429</v>
      </c>
      <c r="AA239" t="s">
        <v>429</v>
      </c>
      <c r="AB239" t="s">
        <v>429</v>
      </c>
      <c r="AC239" t="s">
        <v>429</v>
      </c>
      <c r="AD239" t="s">
        <v>429</v>
      </c>
      <c r="AE239" t="s">
        <v>429</v>
      </c>
      <c r="AF239">
        <v>5</v>
      </c>
      <c r="AG239" t="s">
        <v>310</v>
      </c>
      <c r="AH239" t="s">
        <v>429</v>
      </c>
      <c r="AI239" t="s">
        <v>429</v>
      </c>
      <c r="AJ239" t="s">
        <v>429</v>
      </c>
      <c r="AK239" t="s">
        <v>429</v>
      </c>
      <c r="AL239" t="s">
        <v>429</v>
      </c>
      <c r="AM239" t="s">
        <v>429</v>
      </c>
      <c r="AN239">
        <v>0.26697500000000002</v>
      </c>
      <c r="AO239" t="s">
        <v>429</v>
      </c>
      <c r="AP239" t="s">
        <v>429</v>
      </c>
    </row>
    <row r="240" spans="1:42" x14ac:dyDescent="0.35">
      <c r="A240" s="175" t="str">
        <f>"SL_2030_art_"&amp;S240&amp;"_"&amp;R240</f>
        <v>SL_2030_art_87_31</v>
      </c>
      <c r="B240" s="175" t="str">
        <f t="shared" si="12"/>
        <v>Passenger Truck</v>
      </c>
      <c r="C240" s="200">
        <f t="shared" si="13"/>
        <v>0.4289082842690477</v>
      </c>
      <c r="D240" s="275">
        <f t="shared" si="14"/>
        <v>1.396002105473211E-3</v>
      </c>
      <c r="E240">
        <v>3.2547800000000001E-3</v>
      </c>
      <c r="F240">
        <v>1</v>
      </c>
      <c r="G240">
        <v>1</v>
      </c>
      <c r="H240">
        <v>2029</v>
      </c>
      <c r="I240">
        <v>1</v>
      </c>
      <c r="J240">
        <v>5</v>
      </c>
      <c r="K240" t="s">
        <v>308</v>
      </c>
      <c r="L240">
        <v>9</v>
      </c>
      <c r="M240">
        <v>49</v>
      </c>
      <c r="N240" t="s">
        <v>309</v>
      </c>
      <c r="O240">
        <v>49035</v>
      </c>
      <c r="P240" t="s">
        <v>234</v>
      </c>
      <c r="Q240">
        <v>490350</v>
      </c>
      <c r="R240">
        <v>31</v>
      </c>
      <c r="S240">
        <v>87</v>
      </c>
      <c r="T240" t="s">
        <v>175</v>
      </c>
      <c r="U240">
        <v>15</v>
      </c>
      <c r="V240" t="s">
        <v>323</v>
      </c>
      <c r="W240">
        <v>31</v>
      </c>
      <c r="X240" t="s">
        <v>250</v>
      </c>
      <c r="Y240" t="s">
        <v>429</v>
      </c>
      <c r="Z240" t="s">
        <v>429</v>
      </c>
      <c r="AA240" t="s">
        <v>429</v>
      </c>
      <c r="AB240" t="s">
        <v>429</v>
      </c>
      <c r="AC240" t="s">
        <v>429</v>
      </c>
      <c r="AD240" t="s">
        <v>429</v>
      </c>
      <c r="AE240" t="s">
        <v>429</v>
      </c>
      <c r="AF240">
        <v>5</v>
      </c>
      <c r="AG240" t="s">
        <v>310</v>
      </c>
      <c r="AH240" t="s">
        <v>429</v>
      </c>
      <c r="AI240" t="s">
        <v>429</v>
      </c>
      <c r="AJ240" t="s">
        <v>429</v>
      </c>
      <c r="AK240" t="s">
        <v>429</v>
      </c>
      <c r="AL240" t="s">
        <v>429</v>
      </c>
      <c r="AM240" t="s">
        <v>429</v>
      </c>
      <c r="AN240">
        <v>3.2547800000000001E-3</v>
      </c>
      <c r="AO240" t="s">
        <v>429</v>
      </c>
      <c r="AP240" t="s">
        <v>429</v>
      </c>
    </row>
    <row r="241" spans="1:42" x14ac:dyDescent="0.35">
      <c r="A241" s="175" t="str">
        <f>"SL_2030_art_"&amp;S241&amp;"_"&amp;R241</f>
        <v>SL_2030_art_87_31</v>
      </c>
      <c r="B241" s="175" t="str">
        <f t="shared" si="12"/>
        <v>Passenger Truck</v>
      </c>
      <c r="C241" s="200">
        <f t="shared" si="13"/>
        <v>0.4289082842690477</v>
      </c>
      <c r="D241" s="275">
        <f t="shared" si="14"/>
        <v>0.19036579507340559</v>
      </c>
      <c r="E241">
        <v>0.44383800000000001</v>
      </c>
      <c r="F241">
        <v>1</v>
      </c>
      <c r="G241">
        <v>1</v>
      </c>
      <c r="H241">
        <v>2029</v>
      </c>
      <c r="I241">
        <v>1</v>
      </c>
      <c r="J241">
        <v>5</v>
      </c>
      <c r="K241" t="s">
        <v>308</v>
      </c>
      <c r="L241">
        <v>9</v>
      </c>
      <c r="M241">
        <v>49</v>
      </c>
      <c r="N241" t="s">
        <v>309</v>
      </c>
      <c r="O241">
        <v>49035</v>
      </c>
      <c r="P241" t="s">
        <v>234</v>
      </c>
      <c r="Q241">
        <v>490350</v>
      </c>
      <c r="R241">
        <v>31</v>
      </c>
      <c r="S241">
        <v>87</v>
      </c>
      <c r="T241" t="s">
        <v>175</v>
      </c>
      <c r="U241">
        <v>13</v>
      </c>
      <c r="V241" t="s">
        <v>325</v>
      </c>
      <c r="W241">
        <v>31</v>
      </c>
      <c r="X241" t="s">
        <v>250</v>
      </c>
      <c r="Y241" t="s">
        <v>429</v>
      </c>
      <c r="Z241" t="s">
        <v>429</v>
      </c>
      <c r="AA241" t="s">
        <v>429</v>
      </c>
      <c r="AB241" t="s">
        <v>429</v>
      </c>
      <c r="AC241" t="s">
        <v>429</v>
      </c>
      <c r="AD241" t="s">
        <v>429</v>
      </c>
      <c r="AE241" t="s">
        <v>429</v>
      </c>
      <c r="AF241">
        <v>5</v>
      </c>
      <c r="AG241" t="s">
        <v>310</v>
      </c>
      <c r="AH241" t="s">
        <v>429</v>
      </c>
      <c r="AI241" t="s">
        <v>429</v>
      </c>
      <c r="AJ241" t="s">
        <v>429</v>
      </c>
      <c r="AK241" t="s">
        <v>429</v>
      </c>
      <c r="AL241" t="s">
        <v>429</v>
      </c>
      <c r="AM241" t="s">
        <v>429</v>
      </c>
      <c r="AN241">
        <v>0.44383800000000001</v>
      </c>
      <c r="AO241" t="s">
        <v>429</v>
      </c>
      <c r="AP241" t="s">
        <v>429</v>
      </c>
    </row>
    <row r="242" spans="1:42" x14ac:dyDescent="0.35">
      <c r="A242" s="175" t="str">
        <f>"SL_2030_art_"&amp;S242&amp;"_"&amp;R242</f>
        <v>SL_2030_art_87_31</v>
      </c>
      <c r="B242" s="175" t="str">
        <f t="shared" si="12"/>
        <v>Passenger Truck</v>
      </c>
      <c r="C242" s="200">
        <f t="shared" si="13"/>
        <v>0.4289082842690477</v>
      </c>
      <c r="D242" s="275">
        <f t="shared" si="14"/>
        <v>3.9973823185590981E-4</v>
      </c>
      <c r="E242">
        <v>9.3199000000000005E-4</v>
      </c>
      <c r="F242">
        <v>1</v>
      </c>
      <c r="G242">
        <v>1</v>
      </c>
      <c r="H242">
        <v>2029</v>
      </c>
      <c r="I242">
        <v>1</v>
      </c>
      <c r="J242">
        <v>5</v>
      </c>
      <c r="K242" t="s">
        <v>308</v>
      </c>
      <c r="L242">
        <v>9</v>
      </c>
      <c r="M242">
        <v>49</v>
      </c>
      <c r="N242" t="s">
        <v>309</v>
      </c>
      <c r="O242">
        <v>49035</v>
      </c>
      <c r="P242" t="s">
        <v>234</v>
      </c>
      <c r="Q242">
        <v>490350</v>
      </c>
      <c r="R242">
        <v>31</v>
      </c>
      <c r="S242">
        <v>87</v>
      </c>
      <c r="T242" t="s">
        <v>175</v>
      </c>
      <c r="U242">
        <v>11</v>
      </c>
      <c r="V242" t="s">
        <v>326</v>
      </c>
      <c r="W242">
        <v>31</v>
      </c>
      <c r="X242" t="s">
        <v>250</v>
      </c>
      <c r="Y242" t="s">
        <v>429</v>
      </c>
      <c r="Z242" t="s">
        <v>429</v>
      </c>
      <c r="AA242" t="s">
        <v>429</v>
      </c>
      <c r="AB242" t="s">
        <v>429</v>
      </c>
      <c r="AC242" t="s">
        <v>429</v>
      </c>
      <c r="AD242" t="s">
        <v>429</v>
      </c>
      <c r="AE242" t="s">
        <v>429</v>
      </c>
      <c r="AF242">
        <v>5</v>
      </c>
      <c r="AG242" t="s">
        <v>310</v>
      </c>
      <c r="AH242" t="s">
        <v>429</v>
      </c>
      <c r="AI242" t="s">
        <v>429</v>
      </c>
      <c r="AJ242" t="s">
        <v>429</v>
      </c>
      <c r="AK242" t="s">
        <v>429</v>
      </c>
      <c r="AL242" t="s">
        <v>429</v>
      </c>
      <c r="AM242" t="s">
        <v>429</v>
      </c>
      <c r="AN242">
        <v>9.3199000000000005E-4</v>
      </c>
      <c r="AO242" t="s">
        <v>429</v>
      </c>
      <c r="AP242" t="s">
        <v>429</v>
      </c>
    </row>
    <row r="243" spans="1:42" x14ac:dyDescent="0.35">
      <c r="A243" s="175" t="str">
        <f>"SL_2030_art_"&amp;S243&amp;"_"&amp;R243</f>
        <v>SL_2030_art_87_31</v>
      </c>
      <c r="B243" s="175" t="str">
        <f t="shared" si="12"/>
        <v>Passenger Truck</v>
      </c>
      <c r="C243" s="200">
        <f t="shared" si="13"/>
        <v>0.4289082842690477</v>
      </c>
      <c r="D243" s="275">
        <f t="shared" si="14"/>
        <v>8.8289483591930659E-2</v>
      </c>
      <c r="E243">
        <v>0.205847</v>
      </c>
      <c r="F243">
        <v>1</v>
      </c>
      <c r="G243">
        <v>1</v>
      </c>
      <c r="H243">
        <v>2029</v>
      </c>
      <c r="I243">
        <v>1</v>
      </c>
      <c r="J243">
        <v>5</v>
      </c>
      <c r="K243" t="s">
        <v>308</v>
      </c>
      <c r="L243">
        <v>9</v>
      </c>
      <c r="M243">
        <v>49</v>
      </c>
      <c r="N243" t="s">
        <v>309</v>
      </c>
      <c r="O243">
        <v>49035</v>
      </c>
      <c r="P243" t="s">
        <v>234</v>
      </c>
      <c r="Q243">
        <v>490350</v>
      </c>
      <c r="R243">
        <v>31</v>
      </c>
      <c r="S243">
        <v>87</v>
      </c>
      <c r="T243" t="s">
        <v>175</v>
      </c>
      <c r="U243">
        <v>1</v>
      </c>
      <c r="V243" t="s">
        <v>324</v>
      </c>
      <c r="W243">
        <v>31</v>
      </c>
      <c r="X243" t="s">
        <v>250</v>
      </c>
      <c r="Y243" t="s">
        <v>429</v>
      </c>
      <c r="Z243" t="s">
        <v>429</v>
      </c>
      <c r="AA243" t="s">
        <v>429</v>
      </c>
      <c r="AB243" t="s">
        <v>429</v>
      </c>
      <c r="AC243" t="s">
        <v>429</v>
      </c>
      <c r="AD243" t="s">
        <v>429</v>
      </c>
      <c r="AE243" t="s">
        <v>429</v>
      </c>
      <c r="AF243">
        <v>5</v>
      </c>
      <c r="AG243" t="s">
        <v>310</v>
      </c>
      <c r="AH243" t="s">
        <v>429</v>
      </c>
      <c r="AI243" t="s">
        <v>429</v>
      </c>
      <c r="AJ243" t="s">
        <v>429</v>
      </c>
      <c r="AK243" t="s">
        <v>429</v>
      </c>
      <c r="AL243" t="s">
        <v>429</v>
      </c>
      <c r="AM243" t="s">
        <v>429</v>
      </c>
      <c r="AN243">
        <v>0.205847</v>
      </c>
      <c r="AO243" t="s">
        <v>429</v>
      </c>
      <c r="AP243" t="s">
        <v>429</v>
      </c>
    </row>
    <row r="244" spans="1:42" x14ac:dyDescent="0.35">
      <c r="A244" s="175" t="str">
        <f>"SL_2030_art_"&amp;S244&amp;"_"&amp;R244</f>
        <v>SL_2030_art_87_21</v>
      </c>
      <c r="B244" s="175" t="str">
        <f t="shared" si="12"/>
        <v>Passenger Car</v>
      </c>
      <c r="C244" s="200">
        <f t="shared" si="13"/>
        <v>0.43941661470667287</v>
      </c>
      <c r="D244" s="275">
        <f t="shared" si="14"/>
        <v>3.186767932338762E-4</v>
      </c>
      <c r="E244">
        <v>7.2522699999999995E-4</v>
      </c>
      <c r="F244">
        <v>1</v>
      </c>
      <c r="G244">
        <v>1</v>
      </c>
      <c r="H244">
        <v>2029</v>
      </c>
      <c r="I244">
        <v>1</v>
      </c>
      <c r="J244">
        <v>5</v>
      </c>
      <c r="K244" t="s">
        <v>308</v>
      </c>
      <c r="L244">
        <v>9</v>
      </c>
      <c r="M244">
        <v>49</v>
      </c>
      <c r="N244" t="s">
        <v>309</v>
      </c>
      <c r="O244">
        <v>49035</v>
      </c>
      <c r="P244" t="s">
        <v>234</v>
      </c>
      <c r="Q244">
        <v>490350</v>
      </c>
      <c r="R244">
        <v>21</v>
      </c>
      <c r="S244">
        <v>87</v>
      </c>
      <c r="T244" t="s">
        <v>175</v>
      </c>
      <c r="U244">
        <v>15</v>
      </c>
      <c r="V244" t="s">
        <v>323</v>
      </c>
      <c r="W244">
        <v>21</v>
      </c>
      <c r="X244" t="s">
        <v>249</v>
      </c>
      <c r="Y244" t="s">
        <v>429</v>
      </c>
      <c r="Z244" t="s">
        <v>429</v>
      </c>
      <c r="AA244" t="s">
        <v>429</v>
      </c>
      <c r="AB244" t="s">
        <v>429</v>
      </c>
      <c r="AC244" t="s">
        <v>429</v>
      </c>
      <c r="AD244" t="s">
        <v>429</v>
      </c>
      <c r="AE244" t="s">
        <v>429</v>
      </c>
      <c r="AF244">
        <v>5</v>
      </c>
      <c r="AG244" t="s">
        <v>310</v>
      </c>
      <c r="AH244" t="s">
        <v>429</v>
      </c>
      <c r="AI244" t="s">
        <v>429</v>
      </c>
      <c r="AJ244" t="s">
        <v>429</v>
      </c>
      <c r="AK244" t="s">
        <v>429</v>
      </c>
      <c r="AL244" t="s">
        <v>429</v>
      </c>
      <c r="AM244" t="s">
        <v>429</v>
      </c>
      <c r="AN244">
        <v>7.2522699999999995E-4</v>
      </c>
      <c r="AO244" t="s">
        <v>429</v>
      </c>
      <c r="AP244" t="s">
        <v>429</v>
      </c>
    </row>
    <row r="245" spans="1:42" x14ac:dyDescent="0.35">
      <c r="A245" s="175" t="str">
        <f>"SL_2030_art_"&amp;S245&amp;"_"&amp;R245</f>
        <v>SL_2030_art_87_21</v>
      </c>
      <c r="B245" s="175" t="str">
        <f t="shared" si="12"/>
        <v>Passenger Car</v>
      </c>
      <c r="C245" s="200">
        <f t="shared" si="13"/>
        <v>0.43941661470667287</v>
      </c>
      <c r="D245" s="275">
        <f t="shared" si="14"/>
        <v>0.23577118170393888</v>
      </c>
      <c r="E245">
        <v>0.536555</v>
      </c>
      <c r="F245">
        <v>1</v>
      </c>
      <c r="G245">
        <v>1</v>
      </c>
      <c r="H245">
        <v>2029</v>
      </c>
      <c r="I245">
        <v>1</v>
      </c>
      <c r="J245">
        <v>5</v>
      </c>
      <c r="K245" t="s">
        <v>308</v>
      </c>
      <c r="L245">
        <v>9</v>
      </c>
      <c r="M245">
        <v>49</v>
      </c>
      <c r="N245" t="s">
        <v>309</v>
      </c>
      <c r="O245">
        <v>49035</v>
      </c>
      <c r="P245" t="s">
        <v>234</v>
      </c>
      <c r="Q245">
        <v>490350</v>
      </c>
      <c r="R245">
        <v>21</v>
      </c>
      <c r="S245">
        <v>87</v>
      </c>
      <c r="T245" t="s">
        <v>175</v>
      </c>
      <c r="U245">
        <v>13</v>
      </c>
      <c r="V245" t="s">
        <v>325</v>
      </c>
      <c r="W245">
        <v>21</v>
      </c>
      <c r="X245" t="s">
        <v>249</v>
      </c>
      <c r="Y245" t="s">
        <v>429</v>
      </c>
      <c r="Z245" t="s">
        <v>429</v>
      </c>
      <c r="AA245" t="s">
        <v>429</v>
      </c>
      <c r="AB245" t="s">
        <v>429</v>
      </c>
      <c r="AC245" t="s">
        <v>429</v>
      </c>
      <c r="AD245" t="s">
        <v>429</v>
      </c>
      <c r="AE245" t="s">
        <v>429</v>
      </c>
      <c r="AF245">
        <v>5</v>
      </c>
      <c r="AG245" t="s">
        <v>310</v>
      </c>
      <c r="AH245" t="s">
        <v>429</v>
      </c>
      <c r="AI245" t="s">
        <v>429</v>
      </c>
      <c r="AJ245" t="s">
        <v>429</v>
      </c>
      <c r="AK245" t="s">
        <v>429</v>
      </c>
      <c r="AL245" t="s">
        <v>429</v>
      </c>
      <c r="AM245" t="s">
        <v>429</v>
      </c>
      <c r="AN245">
        <v>0.536555</v>
      </c>
      <c r="AO245" t="s">
        <v>429</v>
      </c>
      <c r="AP245" t="s">
        <v>429</v>
      </c>
    </row>
    <row r="246" spans="1:42" x14ac:dyDescent="0.35">
      <c r="A246" s="175" t="str">
        <f>"SL_2030_art_"&amp;S246&amp;"_"&amp;R246</f>
        <v>SL_2030_art_87_21</v>
      </c>
      <c r="B246" s="175" t="str">
        <f t="shared" si="12"/>
        <v>Passenger Car</v>
      </c>
      <c r="C246" s="200">
        <f t="shared" si="13"/>
        <v>0.43941661470667287</v>
      </c>
      <c r="D246" s="275">
        <f t="shared" si="14"/>
        <v>4.6321981272533339E-4</v>
      </c>
      <c r="E246">
        <v>1.0541700000000001E-3</v>
      </c>
      <c r="F246">
        <v>1</v>
      </c>
      <c r="G246">
        <v>1</v>
      </c>
      <c r="H246">
        <v>2029</v>
      </c>
      <c r="I246">
        <v>1</v>
      </c>
      <c r="J246">
        <v>5</v>
      </c>
      <c r="K246" t="s">
        <v>308</v>
      </c>
      <c r="L246">
        <v>9</v>
      </c>
      <c r="M246">
        <v>49</v>
      </c>
      <c r="N246" t="s">
        <v>309</v>
      </c>
      <c r="O246">
        <v>49035</v>
      </c>
      <c r="P246" t="s">
        <v>234</v>
      </c>
      <c r="Q246">
        <v>490350</v>
      </c>
      <c r="R246">
        <v>21</v>
      </c>
      <c r="S246">
        <v>87</v>
      </c>
      <c r="T246" t="s">
        <v>175</v>
      </c>
      <c r="U246">
        <v>11</v>
      </c>
      <c r="V246" t="s">
        <v>326</v>
      </c>
      <c r="W246">
        <v>21</v>
      </c>
      <c r="X246" t="s">
        <v>249</v>
      </c>
      <c r="Y246" t="s">
        <v>429</v>
      </c>
      <c r="Z246" t="s">
        <v>429</v>
      </c>
      <c r="AA246" t="s">
        <v>429</v>
      </c>
      <c r="AB246" t="s">
        <v>429</v>
      </c>
      <c r="AC246" t="s">
        <v>429</v>
      </c>
      <c r="AD246" t="s">
        <v>429</v>
      </c>
      <c r="AE246" t="s">
        <v>429</v>
      </c>
      <c r="AF246">
        <v>5</v>
      </c>
      <c r="AG246" t="s">
        <v>310</v>
      </c>
      <c r="AH246" t="s">
        <v>429</v>
      </c>
      <c r="AI246" t="s">
        <v>429</v>
      </c>
      <c r="AJ246" t="s">
        <v>429</v>
      </c>
      <c r="AK246" t="s">
        <v>429</v>
      </c>
      <c r="AL246" t="s">
        <v>429</v>
      </c>
      <c r="AM246" t="s">
        <v>429</v>
      </c>
      <c r="AN246">
        <v>1.0541700000000001E-3</v>
      </c>
      <c r="AO246" t="s">
        <v>429</v>
      </c>
      <c r="AP246" t="s">
        <v>429</v>
      </c>
    </row>
    <row r="247" spans="1:42" x14ac:dyDescent="0.35">
      <c r="A247" s="175" t="str">
        <f>"SL_2030_art_"&amp;S247&amp;"_"&amp;R247</f>
        <v>SL_2030_art_87_21</v>
      </c>
      <c r="B247" s="175" t="str">
        <f t="shared" si="12"/>
        <v>Passenger Car</v>
      </c>
      <c r="C247" s="200">
        <f t="shared" si="13"/>
        <v>0.43941661470667287</v>
      </c>
      <c r="D247" s="275">
        <f t="shared" si="14"/>
        <v>2.4200518521678243E-2</v>
      </c>
      <c r="E247">
        <v>5.5074199999999997E-2</v>
      </c>
      <c r="F247">
        <v>1</v>
      </c>
      <c r="G247">
        <v>1</v>
      </c>
      <c r="H247">
        <v>2029</v>
      </c>
      <c r="I247">
        <v>1</v>
      </c>
      <c r="J247">
        <v>5</v>
      </c>
      <c r="K247" t="s">
        <v>308</v>
      </c>
      <c r="L247">
        <v>9</v>
      </c>
      <c r="M247">
        <v>49</v>
      </c>
      <c r="N247" t="s">
        <v>309</v>
      </c>
      <c r="O247">
        <v>49035</v>
      </c>
      <c r="P247" t="s">
        <v>234</v>
      </c>
      <c r="Q247">
        <v>490350</v>
      </c>
      <c r="R247">
        <v>21</v>
      </c>
      <c r="S247">
        <v>87</v>
      </c>
      <c r="T247" t="s">
        <v>175</v>
      </c>
      <c r="U247">
        <v>1</v>
      </c>
      <c r="V247" t="s">
        <v>324</v>
      </c>
      <c r="W247">
        <v>21</v>
      </c>
      <c r="X247" t="s">
        <v>249</v>
      </c>
      <c r="Y247" t="s">
        <v>429</v>
      </c>
      <c r="Z247" t="s">
        <v>429</v>
      </c>
      <c r="AA247" t="s">
        <v>429</v>
      </c>
      <c r="AB247" t="s">
        <v>429</v>
      </c>
      <c r="AC247" t="s">
        <v>429</v>
      </c>
      <c r="AD247" t="s">
        <v>429</v>
      </c>
      <c r="AE247" t="s">
        <v>429</v>
      </c>
      <c r="AF247">
        <v>5</v>
      </c>
      <c r="AG247" t="s">
        <v>310</v>
      </c>
      <c r="AH247" t="s">
        <v>429</v>
      </c>
      <c r="AI247" t="s">
        <v>429</v>
      </c>
      <c r="AJ247" t="s">
        <v>429</v>
      </c>
      <c r="AK247" t="s">
        <v>429</v>
      </c>
      <c r="AL247" t="s">
        <v>429</v>
      </c>
      <c r="AM247" t="s">
        <v>429</v>
      </c>
      <c r="AN247">
        <v>5.5074199999999997E-2</v>
      </c>
      <c r="AO247" t="s">
        <v>429</v>
      </c>
      <c r="AP247" t="s">
        <v>429</v>
      </c>
    </row>
    <row r="248" spans="1:42" x14ac:dyDescent="0.35">
      <c r="A248" s="175" t="str">
        <f>"SL_2030_art_"&amp;S248&amp;"_"&amp;R248</f>
        <v>SL_2030_art_87_11</v>
      </c>
      <c r="B248" s="175" t="str">
        <f t="shared" si="12"/>
        <v>Motorcycle</v>
      </c>
      <c r="C248" s="200">
        <f t="shared" si="13"/>
        <v>2.2142331538286685E-3</v>
      </c>
      <c r="D248" s="275">
        <f t="shared" si="14"/>
        <v>0</v>
      </c>
      <c r="E248">
        <v>0</v>
      </c>
      <c r="F248">
        <v>1</v>
      </c>
      <c r="G248">
        <v>1</v>
      </c>
      <c r="H248">
        <v>2029</v>
      </c>
      <c r="I248">
        <v>1</v>
      </c>
      <c r="J248">
        <v>5</v>
      </c>
      <c r="K248" t="s">
        <v>308</v>
      </c>
      <c r="L248">
        <v>9</v>
      </c>
      <c r="M248">
        <v>49</v>
      </c>
      <c r="N248" t="s">
        <v>309</v>
      </c>
      <c r="O248">
        <v>49035</v>
      </c>
      <c r="P248" t="s">
        <v>234</v>
      </c>
      <c r="Q248">
        <v>490350</v>
      </c>
      <c r="R248">
        <v>11</v>
      </c>
      <c r="S248">
        <v>87</v>
      </c>
      <c r="T248" t="s">
        <v>175</v>
      </c>
      <c r="U248">
        <v>15</v>
      </c>
      <c r="V248" t="s">
        <v>323</v>
      </c>
      <c r="W248">
        <v>11</v>
      </c>
      <c r="X248" t="s">
        <v>248</v>
      </c>
      <c r="Y248" t="s">
        <v>429</v>
      </c>
      <c r="Z248" t="s">
        <v>429</v>
      </c>
      <c r="AA248" t="s">
        <v>429</v>
      </c>
      <c r="AB248" t="s">
        <v>429</v>
      </c>
      <c r="AC248" t="s">
        <v>429</v>
      </c>
      <c r="AD248" t="s">
        <v>429</v>
      </c>
      <c r="AE248" t="s">
        <v>429</v>
      </c>
      <c r="AF248">
        <v>5</v>
      </c>
      <c r="AG248" t="s">
        <v>310</v>
      </c>
      <c r="AH248" t="s">
        <v>429</v>
      </c>
      <c r="AI248" t="s">
        <v>429</v>
      </c>
      <c r="AJ248" t="s">
        <v>429</v>
      </c>
      <c r="AK248" t="s">
        <v>429</v>
      </c>
      <c r="AL248" t="s">
        <v>429</v>
      </c>
      <c r="AM248" t="s">
        <v>429</v>
      </c>
      <c r="AN248">
        <v>0</v>
      </c>
      <c r="AO248" t="s">
        <v>429</v>
      </c>
      <c r="AP248" t="s">
        <v>429</v>
      </c>
    </row>
    <row r="249" spans="1:42" x14ac:dyDescent="0.35">
      <c r="A249" s="175" t="str">
        <f>"SL_2030_art_"&amp;S249&amp;"_"&amp;R249</f>
        <v>SL_2030_art_87_11</v>
      </c>
      <c r="B249" s="175" t="str">
        <f t="shared" si="12"/>
        <v>Motorcycle</v>
      </c>
      <c r="C249" s="200">
        <f t="shared" si="13"/>
        <v>2.2142331538286685E-3</v>
      </c>
      <c r="D249" s="275">
        <f t="shared" si="14"/>
        <v>3.0969593429340057E-3</v>
      </c>
      <c r="E249">
        <v>1.39866</v>
      </c>
      <c r="F249">
        <v>1</v>
      </c>
      <c r="G249">
        <v>1</v>
      </c>
      <c r="H249">
        <v>2029</v>
      </c>
      <c r="I249">
        <v>1</v>
      </c>
      <c r="J249">
        <v>5</v>
      </c>
      <c r="K249" t="s">
        <v>308</v>
      </c>
      <c r="L249">
        <v>9</v>
      </c>
      <c r="M249">
        <v>49</v>
      </c>
      <c r="N249" t="s">
        <v>309</v>
      </c>
      <c r="O249">
        <v>49035</v>
      </c>
      <c r="P249" t="s">
        <v>234</v>
      </c>
      <c r="Q249">
        <v>490350</v>
      </c>
      <c r="R249">
        <v>11</v>
      </c>
      <c r="S249">
        <v>87</v>
      </c>
      <c r="T249" t="s">
        <v>175</v>
      </c>
      <c r="U249">
        <v>13</v>
      </c>
      <c r="V249" t="s">
        <v>325</v>
      </c>
      <c r="W249">
        <v>11</v>
      </c>
      <c r="X249" t="s">
        <v>248</v>
      </c>
      <c r="Y249" t="s">
        <v>429</v>
      </c>
      <c r="Z249" t="s">
        <v>429</v>
      </c>
      <c r="AA249" t="s">
        <v>429</v>
      </c>
      <c r="AB249" t="s">
        <v>429</v>
      </c>
      <c r="AC249" t="s">
        <v>429</v>
      </c>
      <c r="AD249" t="s">
        <v>429</v>
      </c>
      <c r="AE249" t="s">
        <v>429</v>
      </c>
      <c r="AF249">
        <v>5</v>
      </c>
      <c r="AG249" t="s">
        <v>310</v>
      </c>
      <c r="AH249" t="s">
        <v>429</v>
      </c>
      <c r="AI249" t="s">
        <v>429</v>
      </c>
      <c r="AJ249" t="s">
        <v>429</v>
      </c>
      <c r="AK249" t="s">
        <v>429</v>
      </c>
      <c r="AL249" t="s">
        <v>429</v>
      </c>
      <c r="AM249" t="s">
        <v>429</v>
      </c>
      <c r="AN249">
        <v>1.39866</v>
      </c>
      <c r="AO249" t="s">
        <v>429</v>
      </c>
      <c r="AP249" t="s">
        <v>429</v>
      </c>
    </row>
    <row r="250" spans="1:42" x14ac:dyDescent="0.35">
      <c r="A250" s="175" t="str">
        <f>"SL_2030_art_"&amp;S250&amp;"_"&amp;R250</f>
        <v>SL_2030_art_87_11</v>
      </c>
      <c r="B250" s="175" t="str">
        <f t="shared" si="12"/>
        <v>Motorcycle</v>
      </c>
      <c r="C250" s="200">
        <f t="shared" si="13"/>
        <v>2.2142331538286685E-3</v>
      </c>
      <c r="D250" s="275">
        <f t="shared" si="14"/>
        <v>3.2604140343496379E-6</v>
      </c>
      <c r="E250">
        <v>1.47248E-3</v>
      </c>
      <c r="F250">
        <v>1</v>
      </c>
      <c r="G250">
        <v>1</v>
      </c>
      <c r="H250">
        <v>2029</v>
      </c>
      <c r="I250">
        <v>1</v>
      </c>
      <c r="J250">
        <v>5</v>
      </c>
      <c r="K250" t="s">
        <v>308</v>
      </c>
      <c r="L250">
        <v>9</v>
      </c>
      <c r="M250">
        <v>49</v>
      </c>
      <c r="N250" t="s">
        <v>309</v>
      </c>
      <c r="O250">
        <v>49035</v>
      </c>
      <c r="P250" t="s">
        <v>234</v>
      </c>
      <c r="Q250">
        <v>490350</v>
      </c>
      <c r="R250">
        <v>11</v>
      </c>
      <c r="S250">
        <v>87</v>
      </c>
      <c r="T250" t="s">
        <v>175</v>
      </c>
      <c r="U250">
        <v>11</v>
      </c>
      <c r="V250" t="s">
        <v>326</v>
      </c>
      <c r="W250">
        <v>11</v>
      </c>
      <c r="X250" t="s">
        <v>248</v>
      </c>
      <c r="Y250" t="s">
        <v>429</v>
      </c>
      <c r="Z250" t="s">
        <v>429</v>
      </c>
      <c r="AA250" t="s">
        <v>429</v>
      </c>
      <c r="AB250" t="s">
        <v>429</v>
      </c>
      <c r="AC250" t="s">
        <v>429</v>
      </c>
      <c r="AD250" t="s">
        <v>429</v>
      </c>
      <c r="AE250" t="s">
        <v>429</v>
      </c>
      <c r="AF250">
        <v>5</v>
      </c>
      <c r="AG250" t="s">
        <v>310</v>
      </c>
      <c r="AH250" t="s">
        <v>429</v>
      </c>
      <c r="AI250" t="s">
        <v>429</v>
      </c>
      <c r="AJ250" t="s">
        <v>429</v>
      </c>
      <c r="AK250" t="s">
        <v>429</v>
      </c>
      <c r="AL250" t="s">
        <v>429</v>
      </c>
      <c r="AM250" t="s">
        <v>429</v>
      </c>
      <c r="AN250">
        <v>1.47248E-3</v>
      </c>
      <c r="AO250" t="s">
        <v>429</v>
      </c>
      <c r="AP250" t="s">
        <v>429</v>
      </c>
    </row>
    <row r="251" spans="1:42" x14ac:dyDescent="0.35">
      <c r="A251" s="175" t="str">
        <f>"SL_2030_art_"&amp;S251&amp;"_"&amp;R251</f>
        <v>SL_2030_art_87_11</v>
      </c>
      <c r="B251" s="175" t="str">
        <f t="shared" si="12"/>
        <v>Motorcycle</v>
      </c>
      <c r="C251" s="200">
        <f t="shared" si="13"/>
        <v>2.2142331538286685E-3</v>
      </c>
      <c r="D251" s="275">
        <f t="shared" si="14"/>
        <v>1.9953074934433202E-2</v>
      </c>
      <c r="E251">
        <v>9.0112799999999993</v>
      </c>
      <c r="F251">
        <v>1</v>
      </c>
      <c r="G251">
        <v>1</v>
      </c>
      <c r="H251">
        <v>2029</v>
      </c>
      <c r="I251">
        <v>1</v>
      </c>
      <c r="J251">
        <v>5</v>
      </c>
      <c r="K251" t="s">
        <v>308</v>
      </c>
      <c r="L251">
        <v>9</v>
      </c>
      <c r="M251">
        <v>49</v>
      </c>
      <c r="N251" t="s">
        <v>309</v>
      </c>
      <c r="O251">
        <v>49035</v>
      </c>
      <c r="P251" t="s">
        <v>234</v>
      </c>
      <c r="Q251">
        <v>490350</v>
      </c>
      <c r="R251">
        <v>11</v>
      </c>
      <c r="S251">
        <v>87</v>
      </c>
      <c r="T251" t="s">
        <v>175</v>
      </c>
      <c r="U251">
        <v>1</v>
      </c>
      <c r="V251" t="s">
        <v>324</v>
      </c>
      <c r="W251">
        <v>11</v>
      </c>
      <c r="X251" t="s">
        <v>248</v>
      </c>
      <c r="Y251" t="s">
        <v>429</v>
      </c>
      <c r="Z251" t="s">
        <v>429</v>
      </c>
      <c r="AA251" t="s">
        <v>429</v>
      </c>
      <c r="AB251" t="s">
        <v>429</v>
      </c>
      <c r="AC251" t="s">
        <v>429</v>
      </c>
      <c r="AD251" t="s">
        <v>429</v>
      </c>
      <c r="AE251" t="s">
        <v>429</v>
      </c>
      <c r="AF251">
        <v>5</v>
      </c>
      <c r="AG251" t="s">
        <v>310</v>
      </c>
      <c r="AH251" t="s">
        <v>429</v>
      </c>
      <c r="AI251" t="s">
        <v>429</v>
      </c>
      <c r="AJ251" t="s">
        <v>429</v>
      </c>
      <c r="AK251" t="s">
        <v>429</v>
      </c>
      <c r="AL251" t="s">
        <v>429</v>
      </c>
      <c r="AM251" t="s">
        <v>429</v>
      </c>
      <c r="AN251">
        <v>9.0112799999999993</v>
      </c>
      <c r="AO251" t="s">
        <v>429</v>
      </c>
      <c r="AP251" t="s">
        <v>429</v>
      </c>
    </row>
    <row r="252" spans="1:42" x14ac:dyDescent="0.35">
      <c r="A252" s="175" t="str">
        <f>"SL_2030_art_"&amp;S252&amp;"_"&amp;R252</f>
        <v>SL_2030_art_79_62</v>
      </c>
      <c r="B252" s="175" t="str">
        <f t="shared" si="12"/>
        <v>Combination Long Haul Truck</v>
      </c>
      <c r="C252" s="200">
        <f t="shared" si="13"/>
        <v>2.7427085919241152E-2</v>
      </c>
      <c r="D252" s="275">
        <f t="shared" si="14"/>
        <v>1.1672775777627599E-2</v>
      </c>
      <c r="E252">
        <v>0.425593</v>
      </c>
      <c r="F252">
        <v>1</v>
      </c>
      <c r="G252">
        <v>1</v>
      </c>
      <c r="H252">
        <v>2029</v>
      </c>
      <c r="I252">
        <v>1</v>
      </c>
      <c r="J252">
        <v>5</v>
      </c>
      <c r="K252" t="s">
        <v>308</v>
      </c>
      <c r="L252">
        <v>9</v>
      </c>
      <c r="M252">
        <v>49</v>
      </c>
      <c r="N252" t="s">
        <v>309</v>
      </c>
      <c r="O252">
        <v>49035</v>
      </c>
      <c r="P252" t="s">
        <v>234</v>
      </c>
      <c r="Q252">
        <v>490350</v>
      </c>
      <c r="R252">
        <v>62</v>
      </c>
      <c r="S252">
        <v>79</v>
      </c>
      <c r="T252" t="s">
        <v>315</v>
      </c>
      <c r="U252">
        <v>15</v>
      </c>
      <c r="V252" t="s">
        <v>323</v>
      </c>
      <c r="W252">
        <v>62</v>
      </c>
      <c r="X252" t="s">
        <v>260</v>
      </c>
      <c r="Y252" t="s">
        <v>429</v>
      </c>
      <c r="Z252" t="s">
        <v>429</v>
      </c>
      <c r="AA252" t="s">
        <v>429</v>
      </c>
      <c r="AB252" t="s">
        <v>429</v>
      </c>
      <c r="AC252" t="s">
        <v>429</v>
      </c>
      <c r="AD252" t="s">
        <v>429</v>
      </c>
      <c r="AE252" t="s">
        <v>429</v>
      </c>
      <c r="AF252">
        <v>5</v>
      </c>
      <c r="AG252" t="s">
        <v>310</v>
      </c>
      <c r="AH252" t="s">
        <v>429</v>
      </c>
      <c r="AI252" t="s">
        <v>429</v>
      </c>
      <c r="AJ252" t="s">
        <v>429</v>
      </c>
      <c r="AK252" t="s">
        <v>429</v>
      </c>
      <c r="AL252" t="s">
        <v>429</v>
      </c>
      <c r="AM252" t="s">
        <v>429</v>
      </c>
      <c r="AN252">
        <v>0.425593</v>
      </c>
      <c r="AO252" t="s">
        <v>429</v>
      </c>
      <c r="AP252" t="s">
        <v>429</v>
      </c>
    </row>
    <row r="253" spans="1:42" x14ac:dyDescent="0.35">
      <c r="A253" s="175" t="str">
        <f>"SL_2030_art_"&amp;S253&amp;"_"&amp;R253</f>
        <v>SL_2030_art_79_62</v>
      </c>
      <c r="B253" s="175" t="str">
        <f t="shared" si="12"/>
        <v>Combination Long Haul Truck</v>
      </c>
      <c r="C253" s="200">
        <f t="shared" si="13"/>
        <v>2.7427085919241152E-2</v>
      </c>
      <c r="D253" s="275">
        <f t="shared" si="14"/>
        <v>5.391232570801556E-2</v>
      </c>
      <c r="E253">
        <v>1.96566</v>
      </c>
      <c r="F253">
        <v>1</v>
      </c>
      <c r="G253">
        <v>1</v>
      </c>
      <c r="H253">
        <v>2029</v>
      </c>
      <c r="I253">
        <v>1</v>
      </c>
      <c r="J253">
        <v>5</v>
      </c>
      <c r="K253" t="s">
        <v>308</v>
      </c>
      <c r="L253">
        <v>9</v>
      </c>
      <c r="M253">
        <v>49</v>
      </c>
      <c r="N253" t="s">
        <v>309</v>
      </c>
      <c r="O253">
        <v>49035</v>
      </c>
      <c r="P253" t="s">
        <v>234</v>
      </c>
      <c r="Q253">
        <v>490350</v>
      </c>
      <c r="R253">
        <v>62</v>
      </c>
      <c r="S253">
        <v>79</v>
      </c>
      <c r="T253" t="s">
        <v>315</v>
      </c>
      <c r="U253">
        <v>1</v>
      </c>
      <c r="V253" t="s">
        <v>324</v>
      </c>
      <c r="W253">
        <v>62</v>
      </c>
      <c r="X253" t="s">
        <v>260</v>
      </c>
      <c r="Y253" t="s">
        <v>429</v>
      </c>
      <c r="Z253" t="s">
        <v>429</v>
      </c>
      <c r="AA253" t="s">
        <v>429</v>
      </c>
      <c r="AB253" t="s">
        <v>429</v>
      </c>
      <c r="AC253" t="s">
        <v>429</v>
      </c>
      <c r="AD253" t="s">
        <v>429</v>
      </c>
      <c r="AE253" t="s">
        <v>429</v>
      </c>
      <c r="AF253">
        <v>5</v>
      </c>
      <c r="AG253" t="s">
        <v>310</v>
      </c>
      <c r="AH253" t="s">
        <v>429</v>
      </c>
      <c r="AI253" t="s">
        <v>429</v>
      </c>
      <c r="AJ253" t="s">
        <v>429</v>
      </c>
      <c r="AK253" t="s">
        <v>429</v>
      </c>
      <c r="AL253" t="s">
        <v>429</v>
      </c>
      <c r="AM253" t="s">
        <v>429</v>
      </c>
      <c r="AN253">
        <v>1.96566</v>
      </c>
      <c r="AO253" t="s">
        <v>429</v>
      </c>
      <c r="AP253" t="s">
        <v>429</v>
      </c>
    </row>
    <row r="254" spans="1:42" x14ac:dyDescent="0.35">
      <c r="A254" s="175" t="str">
        <f>"SL_2030_art_"&amp;S254&amp;"_"&amp;R254</f>
        <v>SL_2030_art_79_61</v>
      </c>
      <c r="B254" s="175" t="str">
        <f t="shared" si="12"/>
        <v>Combination Short Haul Truck</v>
      </c>
      <c r="C254" s="200">
        <f t="shared" si="13"/>
        <v>9.5195217525549519E-3</v>
      </c>
      <c r="D254" s="275">
        <f t="shared" si="14"/>
        <v>3.9693169070758282E-3</v>
      </c>
      <c r="E254">
        <v>0.416966</v>
      </c>
      <c r="F254">
        <v>1</v>
      </c>
      <c r="G254">
        <v>1</v>
      </c>
      <c r="H254">
        <v>2029</v>
      </c>
      <c r="I254">
        <v>1</v>
      </c>
      <c r="J254">
        <v>5</v>
      </c>
      <c r="K254" t="s">
        <v>308</v>
      </c>
      <c r="L254">
        <v>9</v>
      </c>
      <c r="M254">
        <v>49</v>
      </c>
      <c r="N254" t="s">
        <v>309</v>
      </c>
      <c r="O254">
        <v>49035</v>
      </c>
      <c r="P254" t="s">
        <v>234</v>
      </c>
      <c r="Q254">
        <v>490350</v>
      </c>
      <c r="R254">
        <v>61</v>
      </c>
      <c r="S254">
        <v>79</v>
      </c>
      <c r="T254" t="s">
        <v>315</v>
      </c>
      <c r="U254">
        <v>15</v>
      </c>
      <c r="V254" t="s">
        <v>323</v>
      </c>
      <c r="W254">
        <v>61</v>
      </c>
      <c r="X254" t="s">
        <v>259</v>
      </c>
      <c r="Y254" t="s">
        <v>429</v>
      </c>
      <c r="Z254" t="s">
        <v>429</v>
      </c>
      <c r="AA254" t="s">
        <v>429</v>
      </c>
      <c r="AB254" t="s">
        <v>429</v>
      </c>
      <c r="AC254" t="s">
        <v>429</v>
      </c>
      <c r="AD254" t="s">
        <v>429</v>
      </c>
      <c r="AE254" t="s">
        <v>429</v>
      </c>
      <c r="AF254">
        <v>5</v>
      </c>
      <c r="AG254" t="s">
        <v>310</v>
      </c>
      <c r="AH254" t="s">
        <v>429</v>
      </c>
      <c r="AI254" t="s">
        <v>429</v>
      </c>
      <c r="AJ254" t="s">
        <v>429</v>
      </c>
      <c r="AK254" t="s">
        <v>429</v>
      </c>
      <c r="AL254" t="s">
        <v>429</v>
      </c>
      <c r="AM254" t="s">
        <v>429</v>
      </c>
      <c r="AN254">
        <v>0.416966</v>
      </c>
      <c r="AO254" t="s">
        <v>429</v>
      </c>
      <c r="AP254" t="s">
        <v>429</v>
      </c>
    </row>
    <row r="255" spans="1:42" x14ac:dyDescent="0.35">
      <c r="A255" s="175" t="str">
        <f>"SL_2030_art_"&amp;S255&amp;"_"&amp;R255</f>
        <v>SL_2030_art_79_61</v>
      </c>
      <c r="B255" s="175" t="str">
        <f t="shared" si="12"/>
        <v>Combination Short Haul Truck</v>
      </c>
      <c r="C255" s="200">
        <f t="shared" si="13"/>
        <v>9.5195217525549519E-3</v>
      </c>
      <c r="D255" s="275">
        <f t="shared" si="14"/>
        <v>3.7086057648386058E-7</v>
      </c>
      <c r="E255">
        <v>3.8957900000000002E-5</v>
      </c>
      <c r="F255">
        <v>1</v>
      </c>
      <c r="G255">
        <v>1</v>
      </c>
      <c r="H255">
        <v>2029</v>
      </c>
      <c r="I255">
        <v>1</v>
      </c>
      <c r="J255">
        <v>5</v>
      </c>
      <c r="K255" t="s">
        <v>308</v>
      </c>
      <c r="L255">
        <v>9</v>
      </c>
      <c r="M255">
        <v>49</v>
      </c>
      <c r="N255" t="s">
        <v>309</v>
      </c>
      <c r="O255">
        <v>49035</v>
      </c>
      <c r="P255" t="s">
        <v>234</v>
      </c>
      <c r="Q255">
        <v>490350</v>
      </c>
      <c r="R255">
        <v>61</v>
      </c>
      <c r="S255">
        <v>79</v>
      </c>
      <c r="T255" t="s">
        <v>315</v>
      </c>
      <c r="U255">
        <v>13</v>
      </c>
      <c r="V255" t="s">
        <v>325</v>
      </c>
      <c r="W255">
        <v>61</v>
      </c>
      <c r="X255" t="s">
        <v>259</v>
      </c>
      <c r="Y255" t="s">
        <v>429</v>
      </c>
      <c r="Z255" t="s">
        <v>429</v>
      </c>
      <c r="AA255" t="s">
        <v>429</v>
      </c>
      <c r="AB255" t="s">
        <v>429</v>
      </c>
      <c r="AC255" t="s">
        <v>429</v>
      </c>
      <c r="AD255" t="s">
        <v>429</v>
      </c>
      <c r="AE255" t="s">
        <v>429</v>
      </c>
      <c r="AF255">
        <v>5</v>
      </c>
      <c r="AG255" t="s">
        <v>310</v>
      </c>
      <c r="AH255" t="s">
        <v>429</v>
      </c>
      <c r="AI255" t="s">
        <v>429</v>
      </c>
      <c r="AJ255" t="s">
        <v>429</v>
      </c>
      <c r="AK255" t="s">
        <v>429</v>
      </c>
      <c r="AL255" t="s">
        <v>429</v>
      </c>
      <c r="AM255" t="s">
        <v>429</v>
      </c>
      <c r="AN255">
        <v>3.8957900000000002E-5</v>
      </c>
      <c r="AO255" t="s">
        <v>429</v>
      </c>
      <c r="AP255" t="s">
        <v>429</v>
      </c>
    </row>
    <row r="256" spans="1:42" x14ac:dyDescent="0.35">
      <c r="A256" s="175" t="str">
        <f>"SL_2030_art_"&amp;S256&amp;"_"&amp;R256</f>
        <v>SL_2030_art_79_61</v>
      </c>
      <c r="B256" s="175" t="str">
        <f t="shared" si="12"/>
        <v>Combination Short Haul Truck</v>
      </c>
      <c r="C256" s="200">
        <f t="shared" si="13"/>
        <v>9.5195217525549519E-3</v>
      </c>
      <c r="D256" s="275">
        <f t="shared" si="14"/>
        <v>2.0791111483667643E-10</v>
      </c>
      <c r="E256">
        <v>2.18405E-8</v>
      </c>
      <c r="F256">
        <v>1</v>
      </c>
      <c r="G256">
        <v>1</v>
      </c>
      <c r="H256">
        <v>2029</v>
      </c>
      <c r="I256">
        <v>1</v>
      </c>
      <c r="J256">
        <v>5</v>
      </c>
      <c r="K256" t="s">
        <v>308</v>
      </c>
      <c r="L256">
        <v>9</v>
      </c>
      <c r="M256">
        <v>49</v>
      </c>
      <c r="N256" t="s">
        <v>309</v>
      </c>
      <c r="O256">
        <v>49035</v>
      </c>
      <c r="P256" t="s">
        <v>234</v>
      </c>
      <c r="Q256">
        <v>490350</v>
      </c>
      <c r="R256">
        <v>61</v>
      </c>
      <c r="S256">
        <v>79</v>
      </c>
      <c r="T256" t="s">
        <v>315</v>
      </c>
      <c r="U256">
        <v>11</v>
      </c>
      <c r="V256" t="s">
        <v>326</v>
      </c>
      <c r="W256">
        <v>61</v>
      </c>
      <c r="X256" t="s">
        <v>259</v>
      </c>
      <c r="Y256" t="s">
        <v>429</v>
      </c>
      <c r="Z256" t="s">
        <v>429</v>
      </c>
      <c r="AA256" t="s">
        <v>429</v>
      </c>
      <c r="AB256" t="s">
        <v>429</v>
      </c>
      <c r="AC256" t="s">
        <v>429</v>
      </c>
      <c r="AD256" t="s">
        <v>429</v>
      </c>
      <c r="AE256" t="s">
        <v>429</v>
      </c>
      <c r="AF256">
        <v>5</v>
      </c>
      <c r="AG256" t="s">
        <v>310</v>
      </c>
      <c r="AH256" t="s">
        <v>429</v>
      </c>
      <c r="AI256" t="s">
        <v>429</v>
      </c>
      <c r="AJ256" t="s">
        <v>429</v>
      </c>
      <c r="AK256" t="s">
        <v>429</v>
      </c>
      <c r="AL256" t="s">
        <v>429</v>
      </c>
      <c r="AM256" t="s">
        <v>429</v>
      </c>
      <c r="AN256">
        <v>2.18405E-8</v>
      </c>
      <c r="AO256" t="s">
        <v>429</v>
      </c>
      <c r="AP256" t="s">
        <v>429</v>
      </c>
    </row>
    <row r="257" spans="1:42" x14ac:dyDescent="0.35">
      <c r="A257" s="175" t="str">
        <f>"SL_2030_art_"&amp;S257&amp;"_"&amp;R257</f>
        <v>SL_2030_art_79_61</v>
      </c>
      <c r="B257" s="175" t="str">
        <f t="shared" si="12"/>
        <v>Combination Short Haul Truck</v>
      </c>
      <c r="C257" s="200">
        <f t="shared" si="13"/>
        <v>9.5195217525549519E-3</v>
      </c>
      <c r="D257" s="275">
        <f t="shared" si="14"/>
        <v>2.5913661333934988E-2</v>
      </c>
      <c r="E257">
        <v>2.7221600000000001</v>
      </c>
      <c r="F257">
        <v>1</v>
      </c>
      <c r="G257">
        <v>1</v>
      </c>
      <c r="H257">
        <v>2029</v>
      </c>
      <c r="I257">
        <v>1</v>
      </c>
      <c r="J257">
        <v>5</v>
      </c>
      <c r="K257" t="s">
        <v>308</v>
      </c>
      <c r="L257">
        <v>9</v>
      </c>
      <c r="M257">
        <v>49</v>
      </c>
      <c r="N257" t="s">
        <v>309</v>
      </c>
      <c r="O257">
        <v>49035</v>
      </c>
      <c r="P257" t="s">
        <v>234</v>
      </c>
      <c r="Q257">
        <v>490350</v>
      </c>
      <c r="R257">
        <v>61</v>
      </c>
      <c r="S257">
        <v>79</v>
      </c>
      <c r="T257" t="s">
        <v>315</v>
      </c>
      <c r="U257">
        <v>1</v>
      </c>
      <c r="V257" t="s">
        <v>324</v>
      </c>
      <c r="W257">
        <v>61</v>
      </c>
      <c r="X257" t="s">
        <v>259</v>
      </c>
      <c r="Y257" t="s">
        <v>429</v>
      </c>
      <c r="Z257" t="s">
        <v>429</v>
      </c>
      <c r="AA257" t="s">
        <v>429</v>
      </c>
      <c r="AB257" t="s">
        <v>429</v>
      </c>
      <c r="AC257" t="s">
        <v>429</v>
      </c>
      <c r="AD257" t="s">
        <v>429</v>
      </c>
      <c r="AE257" t="s">
        <v>429</v>
      </c>
      <c r="AF257">
        <v>5</v>
      </c>
      <c r="AG257" t="s">
        <v>310</v>
      </c>
      <c r="AH257" t="s">
        <v>429</v>
      </c>
      <c r="AI257" t="s">
        <v>429</v>
      </c>
      <c r="AJ257" t="s">
        <v>429</v>
      </c>
      <c r="AK257" t="s">
        <v>429</v>
      </c>
      <c r="AL257" t="s">
        <v>429</v>
      </c>
      <c r="AM257" t="s">
        <v>429</v>
      </c>
      <c r="AN257">
        <v>2.7221600000000001</v>
      </c>
      <c r="AO257" t="s">
        <v>429</v>
      </c>
      <c r="AP257" t="s">
        <v>429</v>
      </c>
    </row>
    <row r="258" spans="1:42" x14ac:dyDescent="0.35">
      <c r="A258" s="175" t="str">
        <f>"SL_2030_art_"&amp;S258&amp;"_"&amp;R258</f>
        <v>SL_2030_art_79_54</v>
      </c>
      <c r="B258" s="175" t="str">
        <f t="shared" si="12"/>
        <v>Motor Home</v>
      </c>
      <c r="C258" s="200">
        <f t="shared" si="13"/>
        <v>1.2837666565879628E-3</v>
      </c>
      <c r="D258" s="275">
        <f t="shared" si="14"/>
        <v>1.8516921877959118E-4</v>
      </c>
      <c r="E258">
        <v>0.14423900000000001</v>
      </c>
      <c r="F258">
        <v>1</v>
      </c>
      <c r="G258">
        <v>1</v>
      </c>
      <c r="H258">
        <v>2029</v>
      </c>
      <c r="I258">
        <v>1</v>
      </c>
      <c r="J258">
        <v>5</v>
      </c>
      <c r="K258" t="s">
        <v>308</v>
      </c>
      <c r="L258">
        <v>9</v>
      </c>
      <c r="M258">
        <v>49</v>
      </c>
      <c r="N258" t="s">
        <v>309</v>
      </c>
      <c r="O258">
        <v>49035</v>
      </c>
      <c r="P258" t="s">
        <v>234</v>
      </c>
      <c r="Q258">
        <v>490350</v>
      </c>
      <c r="R258">
        <v>54</v>
      </c>
      <c r="S258">
        <v>79</v>
      </c>
      <c r="T258" t="s">
        <v>315</v>
      </c>
      <c r="U258">
        <v>15</v>
      </c>
      <c r="V258" t="s">
        <v>323</v>
      </c>
      <c r="W258">
        <v>54</v>
      </c>
      <c r="X258" t="s">
        <v>258</v>
      </c>
      <c r="Y258" t="s">
        <v>429</v>
      </c>
      <c r="Z258" t="s">
        <v>429</v>
      </c>
      <c r="AA258" t="s">
        <v>429</v>
      </c>
      <c r="AB258" t="s">
        <v>429</v>
      </c>
      <c r="AC258" t="s">
        <v>429</v>
      </c>
      <c r="AD258" t="s">
        <v>429</v>
      </c>
      <c r="AE258" t="s">
        <v>429</v>
      </c>
      <c r="AF258">
        <v>5</v>
      </c>
      <c r="AG258" t="s">
        <v>310</v>
      </c>
      <c r="AH258" t="s">
        <v>429</v>
      </c>
      <c r="AI258" t="s">
        <v>429</v>
      </c>
      <c r="AJ258" t="s">
        <v>429</v>
      </c>
      <c r="AK258" t="s">
        <v>429</v>
      </c>
      <c r="AL258" t="s">
        <v>429</v>
      </c>
      <c r="AM258" t="s">
        <v>429</v>
      </c>
      <c r="AN258">
        <v>0.14423900000000001</v>
      </c>
      <c r="AO258" t="s">
        <v>429</v>
      </c>
      <c r="AP258" t="s">
        <v>429</v>
      </c>
    </row>
    <row r="259" spans="1:42" x14ac:dyDescent="0.35">
      <c r="A259" s="175" t="str">
        <f>"SL_2030_art_"&amp;S259&amp;"_"&amp;R259</f>
        <v>SL_2030_art_79_54</v>
      </c>
      <c r="B259" s="175" t="str">
        <f t="shared" si="12"/>
        <v>Motor Home</v>
      </c>
      <c r="C259" s="200">
        <f t="shared" si="13"/>
        <v>1.2837666565879628E-3</v>
      </c>
      <c r="D259" s="275">
        <f t="shared" si="14"/>
        <v>1.0023200736309008E-3</v>
      </c>
      <c r="E259">
        <v>0.78076500000000004</v>
      </c>
      <c r="F259">
        <v>1</v>
      </c>
      <c r="G259">
        <v>1</v>
      </c>
      <c r="H259">
        <v>2029</v>
      </c>
      <c r="I259">
        <v>1</v>
      </c>
      <c r="J259">
        <v>5</v>
      </c>
      <c r="K259" t="s">
        <v>308</v>
      </c>
      <c r="L259">
        <v>9</v>
      </c>
      <c r="M259">
        <v>49</v>
      </c>
      <c r="N259" t="s">
        <v>309</v>
      </c>
      <c r="O259">
        <v>49035</v>
      </c>
      <c r="P259" t="s">
        <v>234</v>
      </c>
      <c r="Q259">
        <v>490350</v>
      </c>
      <c r="R259">
        <v>54</v>
      </c>
      <c r="S259">
        <v>79</v>
      </c>
      <c r="T259" t="s">
        <v>315</v>
      </c>
      <c r="U259">
        <v>13</v>
      </c>
      <c r="V259" t="s">
        <v>325</v>
      </c>
      <c r="W259">
        <v>54</v>
      </c>
      <c r="X259" t="s">
        <v>258</v>
      </c>
      <c r="Y259" t="s">
        <v>429</v>
      </c>
      <c r="Z259" t="s">
        <v>429</v>
      </c>
      <c r="AA259" t="s">
        <v>429</v>
      </c>
      <c r="AB259" t="s">
        <v>429</v>
      </c>
      <c r="AC259" t="s">
        <v>429</v>
      </c>
      <c r="AD259" t="s">
        <v>429</v>
      </c>
      <c r="AE259" t="s">
        <v>429</v>
      </c>
      <c r="AF259">
        <v>5</v>
      </c>
      <c r="AG259" t="s">
        <v>310</v>
      </c>
      <c r="AH259" t="s">
        <v>429</v>
      </c>
      <c r="AI259" t="s">
        <v>429</v>
      </c>
      <c r="AJ259" t="s">
        <v>429</v>
      </c>
      <c r="AK259" t="s">
        <v>429</v>
      </c>
      <c r="AL259" t="s">
        <v>429</v>
      </c>
      <c r="AM259" t="s">
        <v>429</v>
      </c>
      <c r="AN259">
        <v>0.78076500000000004</v>
      </c>
      <c r="AO259" t="s">
        <v>429</v>
      </c>
      <c r="AP259" t="s">
        <v>429</v>
      </c>
    </row>
    <row r="260" spans="1:42" x14ac:dyDescent="0.35">
      <c r="A260" s="175" t="str">
        <f>"SL_2030_art_"&amp;S260&amp;"_"&amp;R260</f>
        <v>SL_2030_art_79_54</v>
      </c>
      <c r="B260" s="175" t="str">
        <f t="shared" si="12"/>
        <v>Motor Home</v>
      </c>
      <c r="C260" s="200">
        <f t="shared" si="13"/>
        <v>1.2837666565879628E-3</v>
      </c>
      <c r="D260" s="275">
        <f t="shared" si="14"/>
        <v>8.5232477747516321E-7</v>
      </c>
      <c r="E260">
        <v>6.63925E-4</v>
      </c>
      <c r="F260">
        <v>1</v>
      </c>
      <c r="G260">
        <v>1</v>
      </c>
      <c r="H260">
        <v>2029</v>
      </c>
      <c r="I260">
        <v>1</v>
      </c>
      <c r="J260">
        <v>5</v>
      </c>
      <c r="K260" t="s">
        <v>308</v>
      </c>
      <c r="L260">
        <v>9</v>
      </c>
      <c r="M260">
        <v>49</v>
      </c>
      <c r="N260" t="s">
        <v>309</v>
      </c>
      <c r="O260">
        <v>49035</v>
      </c>
      <c r="P260" t="s">
        <v>234</v>
      </c>
      <c r="Q260">
        <v>490350</v>
      </c>
      <c r="R260">
        <v>54</v>
      </c>
      <c r="S260">
        <v>79</v>
      </c>
      <c r="T260" t="s">
        <v>315</v>
      </c>
      <c r="U260">
        <v>11</v>
      </c>
      <c r="V260" t="s">
        <v>326</v>
      </c>
      <c r="W260">
        <v>54</v>
      </c>
      <c r="X260" t="s">
        <v>258</v>
      </c>
      <c r="Y260" t="s">
        <v>429</v>
      </c>
      <c r="Z260" t="s">
        <v>429</v>
      </c>
      <c r="AA260" t="s">
        <v>429</v>
      </c>
      <c r="AB260" t="s">
        <v>429</v>
      </c>
      <c r="AC260" t="s">
        <v>429</v>
      </c>
      <c r="AD260" t="s">
        <v>429</v>
      </c>
      <c r="AE260" t="s">
        <v>429</v>
      </c>
      <c r="AF260">
        <v>5</v>
      </c>
      <c r="AG260" t="s">
        <v>310</v>
      </c>
      <c r="AH260" t="s">
        <v>429</v>
      </c>
      <c r="AI260" t="s">
        <v>429</v>
      </c>
      <c r="AJ260" t="s">
        <v>429</v>
      </c>
      <c r="AK260" t="s">
        <v>429</v>
      </c>
      <c r="AL260" t="s">
        <v>429</v>
      </c>
      <c r="AM260" t="s">
        <v>429</v>
      </c>
      <c r="AN260">
        <v>6.63925E-4</v>
      </c>
      <c r="AO260" t="s">
        <v>429</v>
      </c>
      <c r="AP260" t="s">
        <v>429</v>
      </c>
    </row>
    <row r="261" spans="1:42" x14ac:dyDescent="0.35">
      <c r="A261" s="175" t="str">
        <f>"SL_2030_art_"&amp;S261&amp;"_"&amp;R261</f>
        <v>SL_2030_art_79_54</v>
      </c>
      <c r="B261" s="175" t="str">
        <f t="shared" si="12"/>
        <v>Motor Home</v>
      </c>
      <c r="C261" s="200">
        <f t="shared" si="13"/>
        <v>1.2837666565879628E-3</v>
      </c>
      <c r="D261" s="275">
        <f t="shared" si="14"/>
        <v>3.2415878338840011E-3</v>
      </c>
      <c r="E261">
        <v>2.5250599999999999</v>
      </c>
      <c r="F261">
        <v>1</v>
      </c>
      <c r="G261">
        <v>1</v>
      </c>
      <c r="H261">
        <v>2029</v>
      </c>
      <c r="I261">
        <v>1</v>
      </c>
      <c r="J261">
        <v>5</v>
      </c>
      <c r="K261" t="s">
        <v>308</v>
      </c>
      <c r="L261">
        <v>9</v>
      </c>
      <c r="M261">
        <v>49</v>
      </c>
      <c r="N261" t="s">
        <v>309</v>
      </c>
      <c r="O261">
        <v>49035</v>
      </c>
      <c r="P261" t="s">
        <v>234</v>
      </c>
      <c r="Q261">
        <v>490350</v>
      </c>
      <c r="R261">
        <v>54</v>
      </c>
      <c r="S261">
        <v>79</v>
      </c>
      <c r="T261" t="s">
        <v>315</v>
      </c>
      <c r="U261">
        <v>1</v>
      </c>
      <c r="V261" t="s">
        <v>324</v>
      </c>
      <c r="W261">
        <v>54</v>
      </c>
      <c r="X261" t="s">
        <v>258</v>
      </c>
      <c r="Y261" t="s">
        <v>429</v>
      </c>
      <c r="Z261" t="s">
        <v>429</v>
      </c>
      <c r="AA261" t="s">
        <v>429</v>
      </c>
      <c r="AB261" t="s">
        <v>429</v>
      </c>
      <c r="AC261" t="s">
        <v>429</v>
      </c>
      <c r="AD261" t="s">
        <v>429</v>
      </c>
      <c r="AE261" t="s">
        <v>429</v>
      </c>
      <c r="AF261">
        <v>5</v>
      </c>
      <c r="AG261" t="s">
        <v>310</v>
      </c>
      <c r="AH261" t="s">
        <v>429</v>
      </c>
      <c r="AI261" t="s">
        <v>429</v>
      </c>
      <c r="AJ261" t="s">
        <v>429</v>
      </c>
      <c r="AK261" t="s">
        <v>429</v>
      </c>
      <c r="AL261" t="s">
        <v>429</v>
      </c>
      <c r="AM261" t="s">
        <v>429</v>
      </c>
      <c r="AN261">
        <v>2.5250599999999999</v>
      </c>
      <c r="AO261" t="s">
        <v>429</v>
      </c>
      <c r="AP261" t="s">
        <v>429</v>
      </c>
    </row>
    <row r="262" spans="1:42" x14ac:dyDescent="0.35">
      <c r="A262" s="175" t="str">
        <f>"SL_2030_art_"&amp;S262&amp;"_"&amp;R262</f>
        <v>SL_2030_art_79_53</v>
      </c>
      <c r="B262" s="175" t="str">
        <f t="shared" si="12"/>
        <v>Single Long Haul Truck</v>
      </c>
      <c r="C262" s="200">
        <f t="shared" si="13"/>
        <v>2.2119525715996965E-3</v>
      </c>
      <c r="D262" s="275">
        <f t="shared" si="14"/>
        <v>3.2627406407381324E-4</v>
      </c>
      <c r="E262">
        <v>0.147505</v>
      </c>
      <c r="F262">
        <v>1</v>
      </c>
      <c r="G262">
        <v>1</v>
      </c>
      <c r="H262">
        <v>2029</v>
      </c>
      <c r="I262">
        <v>1</v>
      </c>
      <c r="J262">
        <v>5</v>
      </c>
      <c r="K262" t="s">
        <v>308</v>
      </c>
      <c r="L262">
        <v>9</v>
      </c>
      <c r="M262">
        <v>49</v>
      </c>
      <c r="N262" t="s">
        <v>309</v>
      </c>
      <c r="O262">
        <v>49035</v>
      </c>
      <c r="P262" t="s">
        <v>234</v>
      </c>
      <c r="Q262">
        <v>490350</v>
      </c>
      <c r="R262">
        <v>53</v>
      </c>
      <c r="S262">
        <v>79</v>
      </c>
      <c r="T262" t="s">
        <v>315</v>
      </c>
      <c r="U262">
        <v>15</v>
      </c>
      <c r="V262" t="s">
        <v>323</v>
      </c>
      <c r="W262">
        <v>53</v>
      </c>
      <c r="X262" t="s">
        <v>257</v>
      </c>
      <c r="Y262" t="s">
        <v>429</v>
      </c>
      <c r="Z262" t="s">
        <v>429</v>
      </c>
      <c r="AA262" t="s">
        <v>429</v>
      </c>
      <c r="AB262" t="s">
        <v>429</v>
      </c>
      <c r="AC262" t="s">
        <v>429</v>
      </c>
      <c r="AD262" t="s">
        <v>429</v>
      </c>
      <c r="AE262" t="s">
        <v>429</v>
      </c>
      <c r="AF262">
        <v>5</v>
      </c>
      <c r="AG262" t="s">
        <v>310</v>
      </c>
      <c r="AH262" t="s">
        <v>429</v>
      </c>
      <c r="AI262" t="s">
        <v>429</v>
      </c>
      <c r="AJ262" t="s">
        <v>429</v>
      </c>
      <c r="AK262" t="s">
        <v>429</v>
      </c>
      <c r="AL262" t="s">
        <v>429</v>
      </c>
      <c r="AM262" t="s">
        <v>429</v>
      </c>
      <c r="AN262">
        <v>0.147505</v>
      </c>
      <c r="AO262" t="s">
        <v>429</v>
      </c>
      <c r="AP262" t="s">
        <v>429</v>
      </c>
    </row>
    <row r="263" spans="1:42" x14ac:dyDescent="0.35">
      <c r="A263" s="175" t="str">
        <f>"SL_2030_art_"&amp;S263&amp;"_"&amp;R263</f>
        <v>SL_2030_art_79_53</v>
      </c>
      <c r="B263" s="175" t="str">
        <f t="shared" si="12"/>
        <v>Single Long Haul Truck</v>
      </c>
      <c r="C263" s="200">
        <f t="shared" si="13"/>
        <v>2.2119525715996965E-3</v>
      </c>
      <c r="D263" s="275">
        <f t="shared" si="14"/>
        <v>7.3959509769778932E-4</v>
      </c>
      <c r="E263">
        <v>0.33436300000000002</v>
      </c>
      <c r="F263">
        <v>1</v>
      </c>
      <c r="G263">
        <v>1</v>
      </c>
      <c r="H263">
        <v>2029</v>
      </c>
      <c r="I263">
        <v>1</v>
      </c>
      <c r="J263">
        <v>5</v>
      </c>
      <c r="K263" t="s">
        <v>308</v>
      </c>
      <c r="L263">
        <v>9</v>
      </c>
      <c r="M263">
        <v>49</v>
      </c>
      <c r="N263" t="s">
        <v>309</v>
      </c>
      <c r="O263">
        <v>49035</v>
      </c>
      <c r="P263" t="s">
        <v>234</v>
      </c>
      <c r="Q263">
        <v>490350</v>
      </c>
      <c r="R263">
        <v>53</v>
      </c>
      <c r="S263">
        <v>79</v>
      </c>
      <c r="T263" t="s">
        <v>315</v>
      </c>
      <c r="U263">
        <v>13</v>
      </c>
      <c r="V263" t="s">
        <v>325</v>
      </c>
      <c r="W263">
        <v>53</v>
      </c>
      <c r="X263" t="s">
        <v>257</v>
      </c>
      <c r="Y263" t="s">
        <v>429</v>
      </c>
      <c r="Z263" t="s">
        <v>429</v>
      </c>
      <c r="AA263" t="s">
        <v>429</v>
      </c>
      <c r="AB263" t="s">
        <v>429</v>
      </c>
      <c r="AC263" t="s">
        <v>429</v>
      </c>
      <c r="AD263" t="s">
        <v>429</v>
      </c>
      <c r="AE263" t="s">
        <v>429</v>
      </c>
      <c r="AF263">
        <v>5</v>
      </c>
      <c r="AG263" t="s">
        <v>310</v>
      </c>
      <c r="AH263" t="s">
        <v>429</v>
      </c>
      <c r="AI263" t="s">
        <v>429</v>
      </c>
      <c r="AJ263" t="s">
        <v>429</v>
      </c>
      <c r="AK263" t="s">
        <v>429</v>
      </c>
      <c r="AL263" t="s">
        <v>429</v>
      </c>
      <c r="AM263" t="s">
        <v>429</v>
      </c>
      <c r="AN263">
        <v>0.33436300000000002</v>
      </c>
      <c r="AO263" t="s">
        <v>429</v>
      </c>
      <c r="AP263" t="s">
        <v>429</v>
      </c>
    </row>
    <row r="264" spans="1:42" x14ac:dyDescent="0.35">
      <c r="A264" s="175" t="str">
        <f>"SL_2030_art_"&amp;S264&amp;"_"&amp;R264</f>
        <v>SL_2030_art_79_53</v>
      </c>
      <c r="B264" s="175" t="str">
        <f t="shared" si="12"/>
        <v>Single Long Haul Truck</v>
      </c>
      <c r="C264" s="200">
        <f t="shared" si="13"/>
        <v>2.2119525715996965E-3</v>
      </c>
      <c r="D264" s="275">
        <f t="shared" si="14"/>
        <v>6.4342382378977773E-7</v>
      </c>
      <c r="E264">
        <v>2.90885E-4</v>
      </c>
      <c r="F264">
        <v>1</v>
      </c>
      <c r="G264">
        <v>1</v>
      </c>
      <c r="H264">
        <v>2029</v>
      </c>
      <c r="I264">
        <v>1</v>
      </c>
      <c r="J264">
        <v>5</v>
      </c>
      <c r="K264" t="s">
        <v>308</v>
      </c>
      <c r="L264">
        <v>9</v>
      </c>
      <c r="M264">
        <v>49</v>
      </c>
      <c r="N264" t="s">
        <v>309</v>
      </c>
      <c r="O264">
        <v>49035</v>
      </c>
      <c r="P264" t="s">
        <v>234</v>
      </c>
      <c r="Q264">
        <v>490350</v>
      </c>
      <c r="R264">
        <v>53</v>
      </c>
      <c r="S264">
        <v>79</v>
      </c>
      <c r="T264" t="s">
        <v>315</v>
      </c>
      <c r="U264">
        <v>11</v>
      </c>
      <c r="V264" t="s">
        <v>326</v>
      </c>
      <c r="W264">
        <v>53</v>
      </c>
      <c r="X264" t="s">
        <v>257</v>
      </c>
      <c r="Y264" t="s">
        <v>429</v>
      </c>
      <c r="Z264" t="s">
        <v>429</v>
      </c>
      <c r="AA264" t="s">
        <v>429</v>
      </c>
      <c r="AB264" t="s">
        <v>429</v>
      </c>
      <c r="AC264" t="s">
        <v>429</v>
      </c>
      <c r="AD264" t="s">
        <v>429</v>
      </c>
      <c r="AE264" t="s">
        <v>429</v>
      </c>
      <c r="AF264">
        <v>5</v>
      </c>
      <c r="AG264" t="s">
        <v>310</v>
      </c>
      <c r="AH264" t="s">
        <v>429</v>
      </c>
      <c r="AI264" t="s">
        <v>429</v>
      </c>
      <c r="AJ264" t="s">
        <v>429</v>
      </c>
      <c r="AK264" t="s">
        <v>429</v>
      </c>
      <c r="AL264" t="s">
        <v>429</v>
      </c>
      <c r="AM264" t="s">
        <v>429</v>
      </c>
      <c r="AN264">
        <v>2.90885E-4</v>
      </c>
      <c r="AO264" t="s">
        <v>429</v>
      </c>
      <c r="AP264" t="s">
        <v>429</v>
      </c>
    </row>
    <row r="265" spans="1:42" x14ac:dyDescent="0.35">
      <c r="A265" s="175" t="str">
        <f>"SL_2030_art_"&amp;S265&amp;"_"&amp;R265</f>
        <v>SL_2030_art_79_53</v>
      </c>
      <c r="B265" s="175" t="str">
        <f t="shared" si="12"/>
        <v>Single Long Haul Truck</v>
      </c>
      <c r="C265" s="200">
        <f t="shared" si="13"/>
        <v>2.2119525715996965E-3</v>
      </c>
      <c r="D265" s="275">
        <f t="shared" si="14"/>
        <v>5.2201859494495672E-3</v>
      </c>
      <c r="E265">
        <v>2.3599899999999998</v>
      </c>
      <c r="F265">
        <v>1</v>
      </c>
      <c r="G265">
        <v>1</v>
      </c>
      <c r="H265">
        <v>2029</v>
      </c>
      <c r="I265">
        <v>1</v>
      </c>
      <c r="J265">
        <v>5</v>
      </c>
      <c r="K265" t="s">
        <v>308</v>
      </c>
      <c r="L265">
        <v>9</v>
      </c>
      <c r="M265">
        <v>49</v>
      </c>
      <c r="N265" t="s">
        <v>309</v>
      </c>
      <c r="O265">
        <v>49035</v>
      </c>
      <c r="P265" t="s">
        <v>234</v>
      </c>
      <c r="Q265">
        <v>490350</v>
      </c>
      <c r="R265">
        <v>53</v>
      </c>
      <c r="S265">
        <v>79</v>
      </c>
      <c r="T265" t="s">
        <v>315</v>
      </c>
      <c r="U265">
        <v>1</v>
      </c>
      <c r="V265" t="s">
        <v>324</v>
      </c>
      <c r="W265">
        <v>53</v>
      </c>
      <c r="X265" t="s">
        <v>257</v>
      </c>
      <c r="Y265" t="s">
        <v>429</v>
      </c>
      <c r="Z265" t="s">
        <v>429</v>
      </c>
      <c r="AA265" t="s">
        <v>429</v>
      </c>
      <c r="AB265" t="s">
        <v>429</v>
      </c>
      <c r="AC265" t="s">
        <v>429</v>
      </c>
      <c r="AD265" t="s">
        <v>429</v>
      </c>
      <c r="AE265" t="s">
        <v>429</v>
      </c>
      <c r="AF265">
        <v>5</v>
      </c>
      <c r="AG265" t="s">
        <v>310</v>
      </c>
      <c r="AH265" t="s">
        <v>429</v>
      </c>
      <c r="AI265" t="s">
        <v>429</v>
      </c>
      <c r="AJ265" t="s">
        <v>429</v>
      </c>
      <c r="AK265" t="s">
        <v>429</v>
      </c>
      <c r="AL265" t="s">
        <v>429</v>
      </c>
      <c r="AM265" t="s">
        <v>429</v>
      </c>
      <c r="AN265">
        <v>2.3599899999999998</v>
      </c>
      <c r="AO265" t="s">
        <v>429</v>
      </c>
      <c r="AP265" t="s">
        <v>429</v>
      </c>
    </row>
    <row r="266" spans="1:42" x14ac:dyDescent="0.35">
      <c r="A266" s="175" t="str">
        <f>"SL_2030_art_"&amp;S266&amp;"_"&amp;R266</f>
        <v>SL_2030_art_79_52</v>
      </c>
      <c r="B266" s="175" t="str">
        <f t="shared" si="12"/>
        <v>Single Short Haul Truck</v>
      </c>
      <c r="C266" s="200">
        <f t="shared" si="13"/>
        <v>3.2442364239260696E-2</v>
      </c>
      <c r="D266" s="275">
        <f t="shared" si="14"/>
        <v>4.9271191841092398E-3</v>
      </c>
      <c r="E266">
        <v>0.15187300000000001</v>
      </c>
      <c r="F266">
        <v>1</v>
      </c>
      <c r="G266">
        <v>1</v>
      </c>
      <c r="H266">
        <v>2029</v>
      </c>
      <c r="I266">
        <v>1</v>
      </c>
      <c r="J266">
        <v>5</v>
      </c>
      <c r="K266" t="s">
        <v>308</v>
      </c>
      <c r="L266">
        <v>9</v>
      </c>
      <c r="M266">
        <v>49</v>
      </c>
      <c r="N266" t="s">
        <v>309</v>
      </c>
      <c r="O266">
        <v>49035</v>
      </c>
      <c r="P266" t="s">
        <v>234</v>
      </c>
      <c r="Q266">
        <v>490350</v>
      </c>
      <c r="R266">
        <v>52</v>
      </c>
      <c r="S266">
        <v>79</v>
      </c>
      <c r="T266" t="s">
        <v>315</v>
      </c>
      <c r="U266">
        <v>15</v>
      </c>
      <c r="V266" t="s">
        <v>323</v>
      </c>
      <c r="W266">
        <v>52</v>
      </c>
      <c r="X266" t="s">
        <v>256</v>
      </c>
      <c r="Y266" t="s">
        <v>429</v>
      </c>
      <c r="Z266" t="s">
        <v>429</v>
      </c>
      <c r="AA266" t="s">
        <v>429</v>
      </c>
      <c r="AB266" t="s">
        <v>429</v>
      </c>
      <c r="AC266" t="s">
        <v>429</v>
      </c>
      <c r="AD266" t="s">
        <v>429</v>
      </c>
      <c r="AE266" t="s">
        <v>429</v>
      </c>
      <c r="AF266">
        <v>5</v>
      </c>
      <c r="AG266" t="s">
        <v>310</v>
      </c>
      <c r="AH266" t="s">
        <v>429</v>
      </c>
      <c r="AI266" t="s">
        <v>429</v>
      </c>
      <c r="AJ266" t="s">
        <v>429</v>
      </c>
      <c r="AK266" t="s">
        <v>429</v>
      </c>
      <c r="AL266" t="s">
        <v>429</v>
      </c>
      <c r="AM266" t="s">
        <v>429</v>
      </c>
      <c r="AN266">
        <v>0.15187300000000001</v>
      </c>
      <c r="AO266" t="s">
        <v>429</v>
      </c>
      <c r="AP266" t="s">
        <v>429</v>
      </c>
    </row>
    <row r="267" spans="1:42" x14ac:dyDescent="0.35">
      <c r="A267" s="175" t="str">
        <f>"SL_2030_art_"&amp;S267&amp;"_"&amp;R267</f>
        <v>SL_2030_art_79_52</v>
      </c>
      <c r="B267" s="175" t="str">
        <f t="shared" si="12"/>
        <v>Single Short Haul Truck</v>
      </c>
      <c r="C267" s="200">
        <f t="shared" si="13"/>
        <v>3.2442364239260696E-2</v>
      </c>
      <c r="D267" s="275">
        <f t="shared" si="14"/>
        <v>9.7644379040042056E-3</v>
      </c>
      <c r="E267">
        <v>0.30097800000000002</v>
      </c>
      <c r="F267">
        <v>1</v>
      </c>
      <c r="G267">
        <v>1</v>
      </c>
      <c r="H267">
        <v>2029</v>
      </c>
      <c r="I267">
        <v>1</v>
      </c>
      <c r="J267">
        <v>5</v>
      </c>
      <c r="K267" t="s">
        <v>308</v>
      </c>
      <c r="L267">
        <v>9</v>
      </c>
      <c r="M267">
        <v>49</v>
      </c>
      <c r="N267" t="s">
        <v>309</v>
      </c>
      <c r="O267">
        <v>49035</v>
      </c>
      <c r="P267" t="s">
        <v>234</v>
      </c>
      <c r="Q267">
        <v>490350</v>
      </c>
      <c r="R267">
        <v>52</v>
      </c>
      <c r="S267">
        <v>79</v>
      </c>
      <c r="T267" t="s">
        <v>315</v>
      </c>
      <c r="U267">
        <v>13</v>
      </c>
      <c r="V267" t="s">
        <v>325</v>
      </c>
      <c r="W267">
        <v>52</v>
      </c>
      <c r="X267" t="s">
        <v>256</v>
      </c>
      <c r="Y267" t="s">
        <v>429</v>
      </c>
      <c r="Z267" t="s">
        <v>429</v>
      </c>
      <c r="AA267" t="s">
        <v>429</v>
      </c>
      <c r="AB267" t="s">
        <v>429</v>
      </c>
      <c r="AC267" t="s">
        <v>429</v>
      </c>
      <c r="AD267" t="s">
        <v>429</v>
      </c>
      <c r="AE267" t="s">
        <v>429</v>
      </c>
      <c r="AF267">
        <v>5</v>
      </c>
      <c r="AG267" t="s">
        <v>310</v>
      </c>
      <c r="AH267" t="s">
        <v>429</v>
      </c>
      <c r="AI267" t="s">
        <v>429</v>
      </c>
      <c r="AJ267" t="s">
        <v>429</v>
      </c>
      <c r="AK267" t="s">
        <v>429</v>
      </c>
      <c r="AL267" t="s">
        <v>429</v>
      </c>
      <c r="AM267" t="s">
        <v>429</v>
      </c>
      <c r="AN267">
        <v>0.30097800000000002</v>
      </c>
      <c r="AO267" t="s">
        <v>429</v>
      </c>
      <c r="AP267" t="s">
        <v>429</v>
      </c>
    </row>
    <row r="268" spans="1:42" x14ac:dyDescent="0.35">
      <c r="A268" s="175" t="str">
        <f>"SL_2030_art_"&amp;S268&amp;"_"&amp;R268</f>
        <v>SL_2030_art_79_52</v>
      </c>
      <c r="B268" s="175" t="str">
        <f t="shared" si="12"/>
        <v>Single Short Haul Truck</v>
      </c>
      <c r="C268" s="200">
        <f t="shared" si="13"/>
        <v>3.2442364239260696E-2</v>
      </c>
      <c r="D268" s="275">
        <f t="shared" si="14"/>
        <v>9.0424006454952201E-6</v>
      </c>
      <c r="E268">
        <v>2.7872200000000002E-4</v>
      </c>
      <c r="F268">
        <v>1</v>
      </c>
      <c r="G268">
        <v>1</v>
      </c>
      <c r="H268">
        <v>2029</v>
      </c>
      <c r="I268">
        <v>1</v>
      </c>
      <c r="J268">
        <v>5</v>
      </c>
      <c r="K268" t="s">
        <v>308</v>
      </c>
      <c r="L268">
        <v>9</v>
      </c>
      <c r="M268">
        <v>49</v>
      </c>
      <c r="N268" t="s">
        <v>309</v>
      </c>
      <c r="O268">
        <v>49035</v>
      </c>
      <c r="P268" t="s">
        <v>234</v>
      </c>
      <c r="Q268">
        <v>490350</v>
      </c>
      <c r="R268">
        <v>52</v>
      </c>
      <c r="S268">
        <v>79</v>
      </c>
      <c r="T268" t="s">
        <v>315</v>
      </c>
      <c r="U268">
        <v>11</v>
      </c>
      <c r="V268" t="s">
        <v>326</v>
      </c>
      <c r="W268">
        <v>52</v>
      </c>
      <c r="X268" t="s">
        <v>256</v>
      </c>
      <c r="Y268" t="s">
        <v>429</v>
      </c>
      <c r="Z268" t="s">
        <v>429</v>
      </c>
      <c r="AA268" t="s">
        <v>429</v>
      </c>
      <c r="AB268" t="s">
        <v>429</v>
      </c>
      <c r="AC268" t="s">
        <v>429</v>
      </c>
      <c r="AD268" t="s">
        <v>429</v>
      </c>
      <c r="AE268" t="s">
        <v>429</v>
      </c>
      <c r="AF268">
        <v>5</v>
      </c>
      <c r="AG268" t="s">
        <v>310</v>
      </c>
      <c r="AH268" t="s">
        <v>429</v>
      </c>
      <c r="AI268" t="s">
        <v>429</v>
      </c>
      <c r="AJ268" t="s">
        <v>429</v>
      </c>
      <c r="AK268" t="s">
        <v>429</v>
      </c>
      <c r="AL268" t="s">
        <v>429</v>
      </c>
      <c r="AM268" t="s">
        <v>429</v>
      </c>
      <c r="AN268">
        <v>2.7872200000000002E-4</v>
      </c>
      <c r="AO268" t="s">
        <v>429</v>
      </c>
      <c r="AP268" t="s">
        <v>429</v>
      </c>
    </row>
    <row r="269" spans="1:42" x14ac:dyDescent="0.35">
      <c r="A269" s="175" t="str">
        <f>"SL_2030_art_"&amp;S269&amp;"_"&amp;R269</f>
        <v>SL_2030_art_79_52</v>
      </c>
      <c r="B269" s="175" t="str">
        <f t="shared" si="12"/>
        <v>Single Short Haul Truck</v>
      </c>
      <c r="C269" s="200">
        <f t="shared" si="13"/>
        <v>3.2442364239260696E-2</v>
      </c>
      <c r="D269" s="275">
        <f t="shared" si="14"/>
        <v>7.9580146207979319E-2</v>
      </c>
      <c r="E269">
        <v>2.4529700000000001</v>
      </c>
      <c r="F269">
        <v>1</v>
      </c>
      <c r="G269">
        <v>1</v>
      </c>
      <c r="H269">
        <v>2029</v>
      </c>
      <c r="I269">
        <v>1</v>
      </c>
      <c r="J269">
        <v>5</v>
      </c>
      <c r="K269" t="s">
        <v>308</v>
      </c>
      <c r="L269">
        <v>9</v>
      </c>
      <c r="M269">
        <v>49</v>
      </c>
      <c r="N269" t="s">
        <v>309</v>
      </c>
      <c r="O269">
        <v>49035</v>
      </c>
      <c r="P269" t="s">
        <v>234</v>
      </c>
      <c r="Q269">
        <v>490350</v>
      </c>
      <c r="R269">
        <v>52</v>
      </c>
      <c r="S269">
        <v>79</v>
      </c>
      <c r="T269" t="s">
        <v>315</v>
      </c>
      <c r="U269">
        <v>1</v>
      </c>
      <c r="V269" t="s">
        <v>324</v>
      </c>
      <c r="W269">
        <v>52</v>
      </c>
      <c r="X269" t="s">
        <v>256</v>
      </c>
      <c r="Y269" t="s">
        <v>429</v>
      </c>
      <c r="Z269" t="s">
        <v>429</v>
      </c>
      <c r="AA269" t="s">
        <v>429</v>
      </c>
      <c r="AB269" t="s">
        <v>429</v>
      </c>
      <c r="AC269" t="s">
        <v>429</v>
      </c>
      <c r="AD269" t="s">
        <v>429</v>
      </c>
      <c r="AE269" t="s">
        <v>429</v>
      </c>
      <c r="AF269">
        <v>5</v>
      </c>
      <c r="AG269" t="s">
        <v>310</v>
      </c>
      <c r="AH269" t="s">
        <v>429</v>
      </c>
      <c r="AI269" t="s">
        <v>429</v>
      </c>
      <c r="AJ269" t="s">
        <v>429</v>
      </c>
      <c r="AK269" t="s">
        <v>429</v>
      </c>
      <c r="AL269" t="s">
        <v>429</v>
      </c>
      <c r="AM269" t="s">
        <v>429</v>
      </c>
      <c r="AN269">
        <v>2.4529700000000001</v>
      </c>
      <c r="AO269" t="s">
        <v>429</v>
      </c>
      <c r="AP269" t="s">
        <v>429</v>
      </c>
    </row>
    <row r="270" spans="1:42" x14ac:dyDescent="0.35">
      <c r="A270" s="175" t="str">
        <f>"SL_2030_art_"&amp;S270&amp;"_"&amp;R270</f>
        <v>SL_2030_art_79_51</v>
      </c>
      <c r="B270" s="175" t="str">
        <f t="shared" si="12"/>
        <v>Refuse Truck</v>
      </c>
      <c r="C270" s="200">
        <f t="shared" si="13"/>
        <v>3.8330425395972039E-4</v>
      </c>
      <c r="D270" s="275">
        <f t="shared" si="14"/>
        <v>1.0736812118516521E-4</v>
      </c>
      <c r="E270">
        <v>0.28011200000000003</v>
      </c>
      <c r="F270">
        <v>1</v>
      </c>
      <c r="G270">
        <v>1</v>
      </c>
      <c r="H270">
        <v>2029</v>
      </c>
      <c r="I270">
        <v>1</v>
      </c>
      <c r="J270">
        <v>5</v>
      </c>
      <c r="K270" t="s">
        <v>308</v>
      </c>
      <c r="L270">
        <v>9</v>
      </c>
      <c r="M270">
        <v>49</v>
      </c>
      <c r="N270" t="s">
        <v>309</v>
      </c>
      <c r="O270">
        <v>49035</v>
      </c>
      <c r="P270" t="s">
        <v>234</v>
      </c>
      <c r="Q270">
        <v>490350</v>
      </c>
      <c r="R270">
        <v>51</v>
      </c>
      <c r="S270">
        <v>79</v>
      </c>
      <c r="T270" t="s">
        <v>315</v>
      </c>
      <c r="U270">
        <v>15</v>
      </c>
      <c r="V270" t="s">
        <v>323</v>
      </c>
      <c r="W270">
        <v>51</v>
      </c>
      <c r="X270" t="s">
        <v>255</v>
      </c>
      <c r="Y270" t="s">
        <v>429</v>
      </c>
      <c r="Z270" t="s">
        <v>429</v>
      </c>
      <c r="AA270" t="s">
        <v>429</v>
      </c>
      <c r="AB270" t="s">
        <v>429</v>
      </c>
      <c r="AC270" t="s">
        <v>429</v>
      </c>
      <c r="AD270" t="s">
        <v>429</v>
      </c>
      <c r="AE270" t="s">
        <v>429</v>
      </c>
      <c r="AF270">
        <v>5</v>
      </c>
      <c r="AG270" t="s">
        <v>310</v>
      </c>
      <c r="AH270" t="s">
        <v>429</v>
      </c>
      <c r="AI270" t="s">
        <v>429</v>
      </c>
      <c r="AJ270" t="s">
        <v>429</v>
      </c>
      <c r="AK270" t="s">
        <v>429</v>
      </c>
      <c r="AL270" t="s">
        <v>429</v>
      </c>
      <c r="AM270" t="s">
        <v>429</v>
      </c>
      <c r="AN270">
        <v>0.28011200000000003</v>
      </c>
      <c r="AO270" t="s">
        <v>429</v>
      </c>
      <c r="AP270" t="s">
        <v>429</v>
      </c>
    </row>
    <row r="271" spans="1:42" x14ac:dyDescent="0.35">
      <c r="A271" s="175" t="str">
        <f>"SL_2030_art_"&amp;S271&amp;"_"&amp;R271</f>
        <v>SL_2030_art_79_51</v>
      </c>
      <c r="B271" s="175" t="str">
        <f t="shared" si="12"/>
        <v>Refuse Truck</v>
      </c>
      <c r="C271" s="200">
        <f t="shared" si="13"/>
        <v>3.8330425395972039E-4</v>
      </c>
      <c r="D271" s="275">
        <f t="shared" si="14"/>
        <v>4.1465087584854632E-6</v>
      </c>
      <c r="E271">
        <v>1.0817800000000001E-2</v>
      </c>
      <c r="F271">
        <v>1</v>
      </c>
      <c r="G271">
        <v>1</v>
      </c>
      <c r="H271">
        <v>2029</v>
      </c>
      <c r="I271">
        <v>1</v>
      </c>
      <c r="J271">
        <v>5</v>
      </c>
      <c r="K271" t="s">
        <v>308</v>
      </c>
      <c r="L271">
        <v>9</v>
      </c>
      <c r="M271">
        <v>49</v>
      </c>
      <c r="N271" t="s">
        <v>309</v>
      </c>
      <c r="O271">
        <v>49035</v>
      </c>
      <c r="P271" t="s">
        <v>234</v>
      </c>
      <c r="Q271">
        <v>490350</v>
      </c>
      <c r="R271">
        <v>51</v>
      </c>
      <c r="S271">
        <v>79</v>
      </c>
      <c r="T271" t="s">
        <v>315</v>
      </c>
      <c r="U271">
        <v>13</v>
      </c>
      <c r="V271" t="s">
        <v>325</v>
      </c>
      <c r="W271">
        <v>51</v>
      </c>
      <c r="X271" t="s">
        <v>255</v>
      </c>
      <c r="Y271" t="s">
        <v>429</v>
      </c>
      <c r="Z271" t="s">
        <v>429</v>
      </c>
      <c r="AA271" t="s">
        <v>429</v>
      </c>
      <c r="AB271" t="s">
        <v>429</v>
      </c>
      <c r="AC271" t="s">
        <v>429</v>
      </c>
      <c r="AD271" t="s">
        <v>429</v>
      </c>
      <c r="AE271" t="s">
        <v>429</v>
      </c>
      <c r="AF271">
        <v>5</v>
      </c>
      <c r="AG271" t="s">
        <v>310</v>
      </c>
      <c r="AH271" t="s">
        <v>429</v>
      </c>
      <c r="AI271" t="s">
        <v>429</v>
      </c>
      <c r="AJ271" t="s">
        <v>429</v>
      </c>
      <c r="AK271" t="s">
        <v>429</v>
      </c>
      <c r="AL271" t="s">
        <v>429</v>
      </c>
      <c r="AM271" t="s">
        <v>429</v>
      </c>
      <c r="AN271">
        <v>1.0817800000000001E-2</v>
      </c>
      <c r="AO271" t="s">
        <v>429</v>
      </c>
      <c r="AP271" t="s">
        <v>429</v>
      </c>
    </row>
    <row r="272" spans="1:42" x14ac:dyDescent="0.35">
      <c r="A272" s="175" t="str">
        <f>"SL_2030_art_"&amp;S272&amp;"_"&amp;R272</f>
        <v>SL_2030_art_79_51</v>
      </c>
      <c r="B272" s="175" t="str">
        <f t="shared" si="12"/>
        <v>Refuse Truck</v>
      </c>
      <c r="C272" s="200">
        <f t="shared" si="13"/>
        <v>3.8330425395972039E-4</v>
      </c>
      <c r="D272" s="275">
        <f t="shared" si="14"/>
        <v>2.0470785317398224E-9</v>
      </c>
      <c r="E272">
        <v>5.34061E-6</v>
      </c>
      <c r="F272">
        <v>1</v>
      </c>
      <c r="G272">
        <v>1</v>
      </c>
      <c r="H272">
        <v>2029</v>
      </c>
      <c r="I272">
        <v>1</v>
      </c>
      <c r="J272">
        <v>5</v>
      </c>
      <c r="K272" t="s">
        <v>308</v>
      </c>
      <c r="L272">
        <v>9</v>
      </c>
      <c r="M272">
        <v>49</v>
      </c>
      <c r="N272" t="s">
        <v>309</v>
      </c>
      <c r="O272">
        <v>49035</v>
      </c>
      <c r="P272" t="s">
        <v>234</v>
      </c>
      <c r="Q272">
        <v>490350</v>
      </c>
      <c r="R272">
        <v>51</v>
      </c>
      <c r="S272">
        <v>79</v>
      </c>
      <c r="T272" t="s">
        <v>315</v>
      </c>
      <c r="U272">
        <v>11</v>
      </c>
      <c r="V272" t="s">
        <v>326</v>
      </c>
      <c r="W272">
        <v>51</v>
      </c>
      <c r="X272" t="s">
        <v>255</v>
      </c>
      <c r="Y272" t="s">
        <v>429</v>
      </c>
      <c r="Z272" t="s">
        <v>429</v>
      </c>
      <c r="AA272" t="s">
        <v>429</v>
      </c>
      <c r="AB272" t="s">
        <v>429</v>
      </c>
      <c r="AC272" t="s">
        <v>429</v>
      </c>
      <c r="AD272" t="s">
        <v>429</v>
      </c>
      <c r="AE272" t="s">
        <v>429</v>
      </c>
      <c r="AF272">
        <v>5</v>
      </c>
      <c r="AG272" t="s">
        <v>310</v>
      </c>
      <c r="AH272" t="s">
        <v>429</v>
      </c>
      <c r="AI272" t="s">
        <v>429</v>
      </c>
      <c r="AJ272" t="s">
        <v>429</v>
      </c>
      <c r="AK272" t="s">
        <v>429</v>
      </c>
      <c r="AL272" t="s">
        <v>429</v>
      </c>
      <c r="AM272" t="s">
        <v>429</v>
      </c>
      <c r="AN272">
        <v>5.34061E-6</v>
      </c>
      <c r="AO272" t="s">
        <v>429</v>
      </c>
      <c r="AP272" t="s">
        <v>429</v>
      </c>
    </row>
    <row r="273" spans="1:42" x14ac:dyDescent="0.35">
      <c r="A273" s="175" t="str">
        <f>"SL_2030_art_"&amp;S273&amp;"_"&amp;R273</f>
        <v>SL_2030_art_79_51</v>
      </c>
      <c r="B273" s="175" t="str">
        <f t="shared" si="12"/>
        <v>Refuse Truck</v>
      </c>
      <c r="C273" s="200">
        <f t="shared" si="13"/>
        <v>3.8330425395972039E-4</v>
      </c>
      <c r="D273" s="275">
        <f t="shared" si="14"/>
        <v>1.7943698701467184E-3</v>
      </c>
      <c r="E273">
        <v>4.6813200000000004</v>
      </c>
      <c r="F273">
        <v>1</v>
      </c>
      <c r="G273">
        <v>1</v>
      </c>
      <c r="H273">
        <v>2029</v>
      </c>
      <c r="I273">
        <v>1</v>
      </c>
      <c r="J273">
        <v>5</v>
      </c>
      <c r="K273" t="s">
        <v>308</v>
      </c>
      <c r="L273">
        <v>9</v>
      </c>
      <c r="M273">
        <v>49</v>
      </c>
      <c r="N273" t="s">
        <v>309</v>
      </c>
      <c r="O273">
        <v>49035</v>
      </c>
      <c r="P273" t="s">
        <v>234</v>
      </c>
      <c r="Q273">
        <v>490350</v>
      </c>
      <c r="R273">
        <v>51</v>
      </c>
      <c r="S273">
        <v>79</v>
      </c>
      <c r="T273" t="s">
        <v>315</v>
      </c>
      <c r="U273">
        <v>1</v>
      </c>
      <c r="V273" t="s">
        <v>324</v>
      </c>
      <c r="W273">
        <v>51</v>
      </c>
      <c r="X273" t="s">
        <v>255</v>
      </c>
      <c r="Y273" t="s">
        <v>429</v>
      </c>
      <c r="Z273" t="s">
        <v>429</v>
      </c>
      <c r="AA273" t="s">
        <v>429</v>
      </c>
      <c r="AB273" t="s">
        <v>429</v>
      </c>
      <c r="AC273" t="s">
        <v>429</v>
      </c>
      <c r="AD273" t="s">
        <v>429</v>
      </c>
      <c r="AE273" t="s">
        <v>429</v>
      </c>
      <c r="AF273">
        <v>5</v>
      </c>
      <c r="AG273" t="s">
        <v>310</v>
      </c>
      <c r="AH273" t="s">
        <v>429</v>
      </c>
      <c r="AI273" t="s">
        <v>429</v>
      </c>
      <c r="AJ273" t="s">
        <v>429</v>
      </c>
      <c r="AK273" t="s">
        <v>429</v>
      </c>
      <c r="AL273" t="s">
        <v>429</v>
      </c>
      <c r="AM273" t="s">
        <v>429</v>
      </c>
      <c r="AN273">
        <v>4.6813200000000004</v>
      </c>
      <c r="AO273" t="s">
        <v>429</v>
      </c>
      <c r="AP273" t="s">
        <v>429</v>
      </c>
    </row>
    <row r="274" spans="1:42" x14ac:dyDescent="0.35">
      <c r="A274" s="175" t="str">
        <f>"SL_2030_art_"&amp;S274&amp;"_"&amp;R274</f>
        <v>SL_2030_art_79_43</v>
      </c>
      <c r="B274" s="175" t="str">
        <f t="shared" si="12"/>
        <v>School Bus</v>
      </c>
      <c r="C274" s="200">
        <f t="shared" si="13"/>
        <v>1.2194193935541923E-3</v>
      </c>
      <c r="D274" s="275">
        <f t="shared" si="14"/>
        <v>2.4760432728057234E-4</v>
      </c>
      <c r="E274">
        <v>0.20305100000000001</v>
      </c>
      <c r="F274">
        <v>1</v>
      </c>
      <c r="G274">
        <v>1</v>
      </c>
      <c r="H274">
        <v>2029</v>
      </c>
      <c r="I274">
        <v>1</v>
      </c>
      <c r="J274">
        <v>5</v>
      </c>
      <c r="K274" t="s">
        <v>308</v>
      </c>
      <c r="L274">
        <v>9</v>
      </c>
      <c r="M274">
        <v>49</v>
      </c>
      <c r="N274" t="s">
        <v>309</v>
      </c>
      <c r="O274">
        <v>49035</v>
      </c>
      <c r="P274" t="s">
        <v>234</v>
      </c>
      <c r="Q274">
        <v>490350</v>
      </c>
      <c r="R274">
        <v>43</v>
      </c>
      <c r="S274">
        <v>79</v>
      </c>
      <c r="T274" t="s">
        <v>315</v>
      </c>
      <c r="U274">
        <v>15</v>
      </c>
      <c r="V274" t="s">
        <v>323</v>
      </c>
      <c r="W274">
        <v>43</v>
      </c>
      <c r="X274" t="s">
        <v>254</v>
      </c>
      <c r="Y274" t="s">
        <v>429</v>
      </c>
      <c r="Z274" t="s">
        <v>429</v>
      </c>
      <c r="AA274" t="s">
        <v>429</v>
      </c>
      <c r="AB274" t="s">
        <v>429</v>
      </c>
      <c r="AC274" t="s">
        <v>429</v>
      </c>
      <c r="AD274" t="s">
        <v>429</v>
      </c>
      <c r="AE274" t="s">
        <v>429</v>
      </c>
      <c r="AF274">
        <v>5</v>
      </c>
      <c r="AG274" t="s">
        <v>310</v>
      </c>
      <c r="AH274" t="s">
        <v>429</v>
      </c>
      <c r="AI274" t="s">
        <v>429</v>
      </c>
      <c r="AJ274" t="s">
        <v>429</v>
      </c>
      <c r="AK274" t="s">
        <v>429</v>
      </c>
      <c r="AL274" t="s">
        <v>429</v>
      </c>
      <c r="AM274" t="s">
        <v>429</v>
      </c>
      <c r="AN274">
        <v>0.20305100000000001</v>
      </c>
      <c r="AO274" t="s">
        <v>429</v>
      </c>
      <c r="AP274" t="s">
        <v>429</v>
      </c>
    </row>
    <row r="275" spans="1:42" x14ac:dyDescent="0.35">
      <c r="A275" s="175" t="str">
        <f>"SL_2030_art_"&amp;S275&amp;"_"&amp;R275</f>
        <v>SL_2030_art_79_43</v>
      </c>
      <c r="B275" s="175" t="str">
        <f t="shared" si="12"/>
        <v>School Bus</v>
      </c>
      <c r="C275" s="200">
        <f t="shared" si="13"/>
        <v>1.2194193935541923E-3</v>
      </c>
      <c r="D275" s="275">
        <f t="shared" si="14"/>
        <v>1.6585323171730568E-5</v>
      </c>
      <c r="E275">
        <v>1.3601E-2</v>
      </c>
      <c r="F275">
        <v>1</v>
      </c>
      <c r="G275">
        <v>1</v>
      </c>
      <c r="H275">
        <v>2029</v>
      </c>
      <c r="I275">
        <v>1</v>
      </c>
      <c r="J275">
        <v>5</v>
      </c>
      <c r="K275" t="s">
        <v>308</v>
      </c>
      <c r="L275">
        <v>9</v>
      </c>
      <c r="M275">
        <v>49</v>
      </c>
      <c r="N275" t="s">
        <v>309</v>
      </c>
      <c r="O275">
        <v>49035</v>
      </c>
      <c r="P275" t="s">
        <v>234</v>
      </c>
      <c r="Q275">
        <v>490350</v>
      </c>
      <c r="R275">
        <v>43</v>
      </c>
      <c r="S275">
        <v>79</v>
      </c>
      <c r="T275" t="s">
        <v>315</v>
      </c>
      <c r="U275">
        <v>13</v>
      </c>
      <c r="V275" t="s">
        <v>325</v>
      </c>
      <c r="W275">
        <v>43</v>
      </c>
      <c r="X275" t="s">
        <v>254</v>
      </c>
      <c r="Y275" t="s">
        <v>429</v>
      </c>
      <c r="Z275" t="s">
        <v>429</v>
      </c>
      <c r="AA275" t="s">
        <v>429</v>
      </c>
      <c r="AB275" t="s">
        <v>429</v>
      </c>
      <c r="AC275" t="s">
        <v>429</v>
      </c>
      <c r="AD275" t="s">
        <v>429</v>
      </c>
      <c r="AE275" t="s">
        <v>429</v>
      </c>
      <c r="AF275">
        <v>5</v>
      </c>
      <c r="AG275" t="s">
        <v>310</v>
      </c>
      <c r="AH275" t="s">
        <v>429</v>
      </c>
      <c r="AI275" t="s">
        <v>429</v>
      </c>
      <c r="AJ275" t="s">
        <v>429</v>
      </c>
      <c r="AK275" t="s">
        <v>429</v>
      </c>
      <c r="AL275" t="s">
        <v>429</v>
      </c>
      <c r="AM275" t="s">
        <v>429</v>
      </c>
      <c r="AN275">
        <v>1.3601E-2</v>
      </c>
      <c r="AO275" t="s">
        <v>429</v>
      </c>
      <c r="AP275" t="s">
        <v>429</v>
      </c>
    </row>
    <row r="276" spans="1:42" x14ac:dyDescent="0.35">
      <c r="A276" s="175" t="str">
        <f>"SL_2030_art_"&amp;S276&amp;"_"&amp;R276</f>
        <v>SL_2030_art_79_43</v>
      </c>
      <c r="B276" s="175" t="str">
        <f t="shared" ref="B276:B339" si="15">VLOOKUP(R276,$AS$8:$AT$21,2,FALSE)</f>
        <v>School Bus</v>
      </c>
      <c r="C276" s="200">
        <f t="shared" ref="C276:C339" si="16">VLOOKUP(R276,$AS$8:$CT$22,Funding_Year-1996,FALSE)</f>
        <v>1.2194193935541923E-3</v>
      </c>
      <c r="D276" s="275">
        <f t="shared" ref="D276:D339" si="17">E276*C276</f>
        <v>1.9934092710309096E-8</v>
      </c>
      <c r="E276">
        <v>1.6347200000000002E-5</v>
      </c>
      <c r="F276">
        <v>1</v>
      </c>
      <c r="G276">
        <v>1</v>
      </c>
      <c r="H276">
        <v>2029</v>
      </c>
      <c r="I276">
        <v>1</v>
      </c>
      <c r="J276">
        <v>5</v>
      </c>
      <c r="K276" t="s">
        <v>308</v>
      </c>
      <c r="L276">
        <v>9</v>
      </c>
      <c r="M276">
        <v>49</v>
      </c>
      <c r="N276" t="s">
        <v>309</v>
      </c>
      <c r="O276">
        <v>49035</v>
      </c>
      <c r="P276" t="s">
        <v>234</v>
      </c>
      <c r="Q276">
        <v>490350</v>
      </c>
      <c r="R276">
        <v>43</v>
      </c>
      <c r="S276">
        <v>79</v>
      </c>
      <c r="T276" t="s">
        <v>315</v>
      </c>
      <c r="U276">
        <v>11</v>
      </c>
      <c r="V276" t="s">
        <v>326</v>
      </c>
      <c r="W276">
        <v>43</v>
      </c>
      <c r="X276" t="s">
        <v>254</v>
      </c>
      <c r="Y276" t="s">
        <v>429</v>
      </c>
      <c r="Z276" t="s">
        <v>429</v>
      </c>
      <c r="AA276" t="s">
        <v>429</v>
      </c>
      <c r="AB276" t="s">
        <v>429</v>
      </c>
      <c r="AC276" t="s">
        <v>429</v>
      </c>
      <c r="AD276" t="s">
        <v>429</v>
      </c>
      <c r="AE276" t="s">
        <v>429</v>
      </c>
      <c r="AF276">
        <v>5</v>
      </c>
      <c r="AG276" t="s">
        <v>310</v>
      </c>
      <c r="AH276" t="s">
        <v>429</v>
      </c>
      <c r="AI276" t="s">
        <v>429</v>
      </c>
      <c r="AJ276" t="s">
        <v>429</v>
      </c>
      <c r="AK276" t="s">
        <v>429</v>
      </c>
      <c r="AL276" t="s">
        <v>429</v>
      </c>
      <c r="AM276" t="s">
        <v>429</v>
      </c>
      <c r="AN276">
        <v>1.6347200000000002E-5</v>
      </c>
      <c r="AO276" t="s">
        <v>429</v>
      </c>
      <c r="AP276" t="s">
        <v>429</v>
      </c>
    </row>
    <row r="277" spans="1:42" x14ac:dyDescent="0.35">
      <c r="A277" s="175" t="str">
        <f>"SL_2030_art_"&amp;S277&amp;"_"&amp;R277</f>
        <v>SL_2030_art_79_43</v>
      </c>
      <c r="B277" s="175" t="str">
        <f t="shared" si="15"/>
        <v>School Bus</v>
      </c>
      <c r="C277" s="200">
        <f t="shared" si="16"/>
        <v>1.2194193935541923E-3</v>
      </c>
      <c r="D277" s="275">
        <f t="shared" si="17"/>
        <v>2.2100269321018761E-3</v>
      </c>
      <c r="E277">
        <v>1.81236</v>
      </c>
      <c r="F277">
        <v>1</v>
      </c>
      <c r="G277">
        <v>1</v>
      </c>
      <c r="H277">
        <v>2029</v>
      </c>
      <c r="I277">
        <v>1</v>
      </c>
      <c r="J277">
        <v>5</v>
      </c>
      <c r="K277" t="s">
        <v>308</v>
      </c>
      <c r="L277">
        <v>9</v>
      </c>
      <c r="M277">
        <v>49</v>
      </c>
      <c r="N277" t="s">
        <v>309</v>
      </c>
      <c r="O277">
        <v>49035</v>
      </c>
      <c r="P277" t="s">
        <v>234</v>
      </c>
      <c r="Q277">
        <v>490350</v>
      </c>
      <c r="R277">
        <v>43</v>
      </c>
      <c r="S277">
        <v>79</v>
      </c>
      <c r="T277" t="s">
        <v>315</v>
      </c>
      <c r="U277">
        <v>1</v>
      </c>
      <c r="V277" t="s">
        <v>324</v>
      </c>
      <c r="W277">
        <v>43</v>
      </c>
      <c r="X277" t="s">
        <v>254</v>
      </c>
      <c r="Y277" t="s">
        <v>429</v>
      </c>
      <c r="Z277" t="s">
        <v>429</v>
      </c>
      <c r="AA277" t="s">
        <v>429</v>
      </c>
      <c r="AB277" t="s">
        <v>429</v>
      </c>
      <c r="AC277" t="s">
        <v>429</v>
      </c>
      <c r="AD277" t="s">
        <v>429</v>
      </c>
      <c r="AE277" t="s">
        <v>429</v>
      </c>
      <c r="AF277">
        <v>5</v>
      </c>
      <c r="AG277" t="s">
        <v>310</v>
      </c>
      <c r="AH277" t="s">
        <v>429</v>
      </c>
      <c r="AI277" t="s">
        <v>429</v>
      </c>
      <c r="AJ277" t="s">
        <v>429</v>
      </c>
      <c r="AK277" t="s">
        <v>429</v>
      </c>
      <c r="AL277" t="s">
        <v>429</v>
      </c>
      <c r="AM277" t="s">
        <v>429</v>
      </c>
      <c r="AN277">
        <v>1.81236</v>
      </c>
      <c r="AO277" t="s">
        <v>429</v>
      </c>
      <c r="AP277" t="s">
        <v>429</v>
      </c>
    </row>
    <row r="278" spans="1:42" x14ac:dyDescent="0.35">
      <c r="A278" s="175" t="str">
        <f>"SL_2030_art_"&amp;S278&amp;"_"&amp;R278</f>
        <v>SL_2030_art_79_42</v>
      </c>
      <c r="B278" s="175" t="str">
        <f t="shared" si="15"/>
        <v>Transit Bus</v>
      </c>
      <c r="C278" s="200">
        <f t="shared" si="16"/>
        <v>8.5238775907189597E-4</v>
      </c>
      <c r="D278" s="275">
        <f t="shared" si="17"/>
        <v>1.8417627549042364E-4</v>
      </c>
      <c r="E278">
        <v>0.21607100000000001</v>
      </c>
      <c r="F278">
        <v>1</v>
      </c>
      <c r="G278">
        <v>1</v>
      </c>
      <c r="H278">
        <v>2029</v>
      </c>
      <c r="I278">
        <v>1</v>
      </c>
      <c r="J278">
        <v>5</v>
      </c>
      <c r="K278" t="s">
        <v>308</v>
      </c>
      <c r="L278">
        <v>9</v>
      </c>
      <c r="M278">
        <v>49</v>
      </c>
      <c r="N278" t="s">
        <v>309</v>
      </c>
      <c r="O278">
        <v>49035</v>
      </c>
      <c r="P278" t="s">
        <v>234</v>
      </c>
      <c r="Q278">
        <v>490350</v>
      </c>
      <c r="R278">
        <v>42</v>
      </c>
      <c r="S278">
        <v>79</v>
      </c>
      <c r="T278" t="s">
        <v>315</v>
      </c>
      <c r="U278">
        <v>15</v>
      </c>
      <c r="V278" t="s">
        <v>323</v>
      </c>
      <c r="W278">
        <v>42</v>
      </c>
      <c r="X278" t="s">
        <v>253</v>
      </c>
      <c r="Y278" t="s">
        <v>429</v>
      </c>
      <c r="Z278" t="s">
        <v>429</v>
      </c>
      <c r="AA278" t="s">
        <v>429</v>
      </c>
      <c r="AB278" t="s">
        <v>429</v>
      </c>
      <c r="AC278" t="s">
        <v>429</v>
      </c>
      <c r="AD278" t="s">
        <v>429</v>
      </c>
      <c r="AE278" t="s">
        <v>429</v>
      </c>
      <c r="AF278">
        <v>5</v>
      </c>
      <c r="AG278" t="s">
        <v>310</v>
      </c>
      <c r="AH278" t="s">
        <v>429</v>
      </c>
      <c r="AI278" t="s">
        <v>429</v>
      </c>
      <c r="AJ278" t="s">
        <v>429</v>
      </c>
      <c r="AK278" t="s">
        <v>429</v>
      </c>
      <c r="AL278" t="s">
        <v>429</v>
      </c>
      <c r="AM278" t="s">
        <v>429</v>
      </c>
      <c r="AN278">
        <v>0.21607100000000001</v>
      </c>
      <c r="AO278" t="s">
        <v>429</v>
      </c>
      <c r="AP278" t="s">
        <v>429</v>
      </c>
    </row>
    <row r="279" spans="1:42" x14ac:dyDescent="0.35">
      <c r="A279" s="175" t="str">
        <f>"SL_2030_art_"&amp;S279&amp;"_"&amp;R279</f>
        <v>SL_2030_art_79_42</v>
      </c>
      <c r="B279" s="175" t="str">
        <f t="shared" si="15"/>
        <v>Transit Bus</v>
      </c>
      <c r="C279" s="200">
        <f t="shared" si="16"/>
        <v>8.5238775907189597E-4</v>
      </c>
      <c r="D279" s="275">
        <f t="shared" si="17"/>
        <v>9.6241397101289624E-5</v>
      </c>
      <c r="E279">
        <v>0.11290799999999999</v>
      </c>
      <c r="F279">
        <v>1</v>
      </c>
      <c r="G279">
        <v>1</v>
      </c>
      <c r="H279">
        <v>2029</v>
      </c>
      <c r="I279">
        <v>1</v>
      </c>
      <c r="J279">
        <v>5</v>
      </c>
      <c r="K279" t="s">
        <v>308</v>
      </c>
      <c r="L279">
        <v>9</v>
      </c>
      <c r="M279">
        <v>49</v>
      </c>
      <c r="N279" t="s">
        <v>309</v>
      </c>
      <c r="O279">
        <v>49035</v>
      </c>
      <c r="P279" t="s">
        <v>234</v>
      </c>
      <c r="Q279">
        <v>490350</v>
      </c>
      <c r="R279">
        <v>42</v>
      </c>
      <c r="S279">
        <v>79</v>
      </c>
      <c r="T279" t="s">
        <v>315</v>
      </c>
      <c r="U279">
        <v>13</v>
      </c>
      <c r="V279" t="s">
        <v>325</v>
      </c>
      <c r="W279">
        <v>42</v>
      </c>
      <c r="X279" t="s">
        <v>253</v>
      </c>
      <c r="Y279" t="s">
        <v>429</v>
      </c>
      <c r="Z279" t="s">
        <v>429</v>
      </c>
      <c r="AA279" t="s">
        <v>429</v>
      </c>
      <c r="AB279" t="s">
        <v>429</v>
      </c>
      <c r="AC279" t="s">
        <v>429</v>
      </c>
      <c r="AD279" t="s">
        <v>429</v>
      </c>
      <c r="AE279" t="s">
        <v>429</v>
      </c>
      <c r="AF279">
        <v>5</v>
      </c>
      <c r="AG279" t="s">
        <v>310</v>
      </c>
      <c r="AH279" t="s">
        <v>429</v>
      </c>
      <c r="AI279" t="s">
        <v>429</v>
      </c>
      <c r="AJ279" t="s">
        <v>429</v>
      </c>
      <c r="AK279" t="s">
        <v>429</v>
      </c>
      <c r="AL279" t="s">
        <v>429</v>
      </c>
      <c r="AM279" t="s">
        <v>429</v>
      </c>
      <c r="AN279">
        <v>0.11290799999999999</v>
      </c>
      <c r="AO279" t="s">
        <v>429</v>
      </c>
      <c r="AP279" t="s">
        <v>429</v>
      </c>
    </row>
    <row r="280" spans="1:42" x14ac:dyDescent="0.35">
      <c r="A280" s="175" t="str">
        <f>"SL_2030_art_"&amp;S280&amp;"_"&amp;R280</f>
        <v>SL_2030_art_79_42</v>
      </c>
      <c r="B280" s="175" t="str">
        <f t="shared" si="15"/>
        <v>Transit Bus</v>
      </c>
      <c r="C280" s="200">
        <f t="shared" si="16"/>
        <v>8.5238775907189597E-4</v>
      </c>
      <c r="D280" s="275">
        <f t="shared" si="17"/>
        <v>1.4677605778562606E-7</v>
      </c>
      <c r="E280">
        <v>1.72194E-4</v>
      </c>
      <c r="F280">
        <v>1</v>
      </c>
      <c r="G280">
        <v>1</v>
      </c>
      <c r="H280">
        <v>2029</v>
      </c>
      <c r="I280">
        <v>1</v>
      </c>
      <c r="J280">
        <v>5</v>
      </c>
      <c r="K280" t="s">
        <v>308</v>
      </c>
      <c r="L280">
        <v>9</v>
      </c>
      <c r="M280">
        <v>49</v>
      </c>
      <c r="N280" t="s">
        <v>309</v>
      </c>
      <c r="O280">
        <v>49035</v>
      </c>
      <c r="P280" t="s">
        <v>234</v>
      </c>
      <c r="Q280">
        <v>490350</v>
      </c>
      <c r="R280">
        <v>42</v>
      </c>
      <c r="S280">
        <v>79</v>
      </c>
      <c r="T280" t="s">
        <v>315</v>
      </c>
      <c r="U280">
        <v>11</v>
      </c>
      <c r="V280" t="s">
        <v>326</v>
      </c>
      <c r="W280">
        <v>42</v>
      </c>
      <c r="X280" t="s">
        <v>253</v>
      </c>
      <c r="Y280" t="s">
        <v>429</v>
      </c>
      <c r="Z280" t="s">
        <v>429</v>
      </c>
      <c r="AA280" t="s">
        <v>429</v>
      </c>
      <c r="AB280" t="s">
        <v>429</v>
      </c>
      <c r="AC280" t="s">
        <v>429</v>
      </c>
      <c r="AD280" t="s">
        <v>429</v>
      </c>
      <c r="AE280" t="s">
        <v>429</v>
      </c>
      <c r="AF280">
        <v>5</v>
      </c>
      <c r="AG280" t="s">
        <v>310</v>
      </c>
      <c r="AH280" t="s">
        <v>429</v>
      </c>
      <c r="AI280" t="s">
        <v>429</v>
      </c>
      <c r="AJ280" t="s">
        <v>429</v>
      </c>
      <c r="AK280" t="s">
        <v>429</v>
      </c>
      <c r="AL280" t="s">
        <v>429</v>
      </c>
      <c r="AM280" t="s">
        <v>429</v>
      </c>
      <c r="AN280">
        <v>1.72194E-4</v>
      </c>
      <c r="AO280" t="s">
        <v>429</v>
      </c>
      <c r="AP280" t="s">
        <v>429</v>
      </c>
    </row>
    <row r="281" spans="1:42" x14ac:dyDescent="0.35">
      <c r="A281" s="175" t="str">
        <f>"SL_2030_art_"&amp;S281&amp;"_"&amp;R281</f>
        <v>SL_2030_art_79_42</v>
      </c>
      <c r="B281" s="175" t="str">
        <f t="shared" si="15"/>
        <v>Transit Bus</v>
      </c>
      <c r="C281" s="200">
        <f t="shared" si="16"/>
        <v>8.5238775907189597E-4</v>
      </c>
      <c r="D281" s="275">
        <f t="shared" si="17"/>
        <v>1.7135721598174141E-3</v>
      </c>
      <c r="E281">
        <v>2.0103200000000001</v>
      </c>
      <c r="F281">
        <v>1</v>
      </c>
      <c r="G281">
        <v>1</v>
      </c>
      <c r="H281">
        <v>2029</v>
      </c>
      <c r="I281">
        <v>1</v>
      </c>
      <c r="J281">
        <v>5</v>
      </c>
      <c r="K281" t="s">
        <v>308</v>
      </c>
      <c r="L281">
        <v>9</v>
      </c>
      <c r="M281">
        <v>49</v>
      </c>
      <c r="N281" t="s">
        <v>309</v>
      </c>
      <c r="O281">
        <v>49035</v>
      </c>
      <c r="P281" t="s">
        <v>234</v>
      </c>
      <c r="Q281">
        <v>490350</v>
      </c>
      <c r="R281">
        <v>42</v>
      </c>
      <c r="S281">
        <v>79</v>
      </c>
      <c r="T281" t="s">
        <v>315</v>
      </c>
      <c r="U281">
        <v>1</v>
      </c>
      <c r="V281" t="s">
        <v>324</v>
      </c>
      <c r="W281">
        <v>42</v>
      </c>
      <c r="X281" t="s">
        <v>253</v>
      </c>
      <c r="Y281" t="s">
        <v>429</v>
      </c>
      <c r="Z281" t="s">
        <v>429</v>
      </c>
      <c r="AA281" t="s">
        <v>429</v>
      </c>
      <c r="AB281" t="s">
        <v>429</v>
      </c>
      <c r="AC281" t="s">
        <v>429</v>
      </c>
      <c r="AD281" t="s">
        <v>429</v>
      </c>
      <c r="AE281" t="s">
        <v>429</v>
      </c>
      <c r="AF281">
        <v>5</v>
      </c>
      <c r="AG281" t="s">
        <v>310</v>
      </c>
      <c r="AH281" t="s">
        <v>429</v>
      </c>
      <c r="AI281" t="s">
        <v>429</v>
      </c>
      <c r="AJ281" t="s">
        <v>429</v>
      </c>
      <c r="AK281" t="s">
        <v>429</v>
      </c>
      <c r="AL281" t="s">
        <v>429</v>
      </c>
      <c r="AM281" t="s">
        <v>429</v>
      </c>
      <c r="AN281">
        <v>2.0103200000000001</v>
      </c>
      <c r="AO281" t="s">
        <v>429</v>
      </c>
      <c r="AP281" t="s">
        <v>429</v>
      </c>
    </row>
    <row r="282" spans="1:42" x14ac:dyDescent="0.35">
      <c r="A282" s="175" t="str">
        <f>"SL_2030_art_"&amp;S282&amp;"_"&amp;R282</f>
        <v>SL_2030_art_79_41</v>
      </c>
      <c r="B282" s="175" t="str">
        <f t="shared" si="15"/>
        <v>Intercity Bus</v>
      </c>
      <c r="C282" s="200">
        <f t="shared" si="16"/>
        <v>2.7298775368493609E-3</v>
      </c>
      <c r="D282" s="275">
        <f t="shared" si="17"/>
        <v>6.1117317258244542E-4</v>
      </c>
      <c r="E282">
        <v>0.223883</v>
      </c>
      <c r="F282">
        <v>1</v>
      </c>
      <c r="G282">
        <v>1</v>
      </c>
      <c r="H282">
        <v>2029</v>
      </c>
      <c r="I282">
        <v>1</v>
      </c>
      <c r="J282">
        <v>5</v>
      </c>
      <c r="K282" t="s">
        <v>308</v>
      </c>
      <c r="L282">
        <v>9</v>
      </c>
      <c r="M282">
        <v>49</v>
      </c>
      <c r="N282" t="s">
        <v>309</v>
      </c>
      <c r="O282">
        <v>49035</v>
      </c>
      <c r="P282" t="s">
        <v>234</v>
      </c>
      <c r="Q282">
        <v>490350</v>
      </c>
      <c r="R282">
        <v>41</v>
      </c>
      <c r="S282">
        <v>79</v>
      </c>
      <c r="T282" t="s">
        <v>315</v>
      </c>
      <c r="U282">
        <v>15</v>
      </c>
      <c r="V282" t="s">
        <v>323</v>
      </c>
      <c r="W282">
        <v>41</v>
      </c>
      <c r="X282" t="s">
        <v>430</v>
      </c>
      <c r="Y282" t="s">
        <v>429</v>
      </c>
      <c r="Z282" t="s">
        <v>429</v>
      </c>
      <c r="AA282" t="s">
        <v>429</v>
      </c>
      <c r="AB282" t="s">
        <v>429</v>
      </c>
      <c r="AC282" t="s">
        <v>429</v>
      </c>
      <c r="AD282" t="s">
        <v>429</v>
      </c>
      <c r="AE282" t="s">
        <v>429</v>
      </c>
      <c r="AF282">
        <v>5</v>
      </c>
      <c r="AG282" t="s">
        <v>310</v>
      </c>
      <c r="AH282" t="s">
        <v>429</v>
      </c>
      <c r="AI282" t="s">
        <v>429</v>
      </c>
      <c r="AJ282" t="s">
        <v>429</v>
      </c>
      <c r="AK282" t="s">
        <v>429</v>
      </c>
      <c r="AL282" t="s">
        <v>429</v>
      </c>
      <c r="AM282" t="s">
        <v>429</v>
      </c>
      <c r="AN282">
        <v>0.223883</v>
      </c>
      <c r="AO282" t="s">
        <v>429</v>
      </c>
      <c r="AP282" t="s">
        <v>429</v>
      </c>
    </row>
    <row r="283" spans="1:42" x14ac:dyDescent="0.35">
      <c r="A283" s="175" t="str">
        <f>"SL_2030_art_"&amp;S283&amp;"_"&amp;R283</f>
        <v>SL_2030_art_79_41</v>
      </c>
      <c r="B283" s="175" t="str">
        <f t="shared" si="15"/>
        <v>Intercity Bus</v>
      </c>
      <c r="C283" s="200">
        <f t="shared" si="16"/>
        <v>2.7298775368493609E-3</v>
      </c>
      <c r="D283" s="275">
        <f t="shared" si="17"/>
        <v>3.3614893025501975E-4</v>
      </c>
      <c r="E283">
        <v>0.123137</v>
      </c>
      <c r="F283">
        <v>1</v>
      </c>
      <c r="G283">
        <v>1</v>
      </c>
      <c r="H283">
        <v>2029</v>
      </c>
      <c r="I283">
        <v>1</v>
      </c>
      <c r="J283">
        <v>5</v>
      </c>
      <c r="K283" t="s">
        <v>308</v>
      </c>
      <c r="L283">
        <v>9</v>
      </c>
      <c r="M283">
        <v>49</v>
      </c>
      <c r="N283" t="s">
        <v>309</v>
      </c>
      <c r="O283">
        <v>49035</v>
      </c>
      <c r="P283" t="s">
        <v>234</v>
      </c>
      <c r="Q283">
        <v>490350</v>
      </c>
      <c r="R283">
        <v>41</v>
      </c>
      <c r="S283">
        <v>79</v>
      </c>
      <c r="T283" t="s">
        <v>315</v>
      </c>
      <c r="U283">
        <v>13</v>
      </c>
      <c r="V283" t="s">
        <v>325</v>
      </c>
      <c r="W283">
        <v>41</v>
      </c>
      <c r="X283" t="s">
        <v>430</v>
      </c>
      <c r="Y283" t="s">
        <v>429</v>
      </c>
      <c r="Z283" t="s">
        <v>429</v>
      </c>
      <c r="AA283" t="s">
        <v>429</v>
      </c>
      <c r="AB283" t="s">
        <v>429</v>
      </c>
      <c r="AC283" t="s">
        <v>429</v>
      </c>
      <c r="AD283" t="s">
        <v>429</v>
      </c>
      <c r="AE283" t="s">
        <v>429</v>
      </c>
      <c r="AF283">
        <v>5</v>
      </c>
      <c r="AG283" t="s">
        <v>310</v>
      </c>
      <c r="AH283" t="s">
        <v>429</v>
      </c>
      <c r="AI283" t="s">
        <v>429</v>
      </c>
      <c r="AJ283" t="s">
        <v>429</v>
      </c>
      <c r="AK283" t="s">
        <v>429</v>
      </c>
      <c r="AL283" t="s">
        <v>429</v>
      </c>
      <c r="AM283" t="s">
        <v>429</v>
      </c>
      <c r="AN283">
        <v>0.123137</v>
      </c>
      <c r="AO283" t="s">
        <v>429</v>
      </c>
      <c r="AP283" t="s">
        <v>429</v>
      </c>
    </row>
    <row r="284" spans="1:42" x14ac:dyDescent="0.35">
      <c r="A284" s="175" t="str">
        <f>"SL_2030_art_"&amp;S284&amp;"_"&amp;R284</f>
        <v>SL_2030_art_79_41</v>
      </c>
      <c r="B284" s="175" t="str">
        <f t="shared" si="15"/>
        <v>Intercity Bus</v>
      </c>
      <c r="C284" s="200">
        <f t="shared" si="16"/>
        <v>2.7298775368493609E-3</v>
      </c>
      <c r="D284" s="275">
        <f t="shared" si="17"/>
        <v>4.3496776721142973E-7</v>
      </c>
      <c r="E284">
        <v>1.5933599999999999E-4</v>
      </c>
      <c r="F284">
        <v>1</v>
      </c>
      <c r="G284">
        <v>1</v>
      </c>
      <c r="H284">
        <v>2029</v>
      </c>
      <c r="I284">
        <v>1</v>
      </c>
      <c r="J284">
        <v>5</v>
      </c>
      <c r="K284" t="s">
        <v>308</v>
      </c>
      <c r="L284">
        <v>9</v>
      </c>
      <c r="M284">
        <v>49</v>
      </c>
      <c r="N284" t="s">
        <v>309</v>
      </c>
      <c r="O284">
        <v>49035</v>
      </c>
      <c r="P284" t="s">
        <v>234</v>
      </c>
      <c r="Q284">
        <v>490350</v>
      </c>
      <c r="R284">
        <v>41</v>
      </c>
      <c r="S284">
        <v>79</v>
      </c>
      <c r="T284" t="s">
        <v>315</v>
      </c>
      <c r="U284">
        <v>11</v>
      </c>
      <c r="V284" t="s">
        <v>326</v>
      </c>
      <c r="W284">
        <v>41</v>
      </c>
      <c r="X284" t="s">
        <v>430</v>
      </c>
      <c r="Y284" t="s">
        <v>429</v>
      </c>
      <c r="Z284" t="s">
        <v>429</v>
      </c>
      <c r="AA284" t="s">
        <v>429</v>
      </c>
      <c r="AB284" t="s">
        <v>429</v>
      </c>
      <c r="AC284" t="s">
        <v>429</v>
      </c>
      <c r="AD284" t="s">
        <v>429</v>
      </c>
      <c r="AE284" t="s">
        <v>429</v>
      </c>
      <c r="AF284">
        <v>5</v>
      </c>
      <c r="AG284" t="s">
        <v>310</v>
      </c>
      <c r="AH284" t="s">
        <v>429</v>
      </c>
      <c r="AI284" t="s">
        <v>429</v>
      </c>
      <c r="AJ284" t="s">
        <v>429</v>
      </c>
      <c r="AK284" t="s">
        <v>429</v>
      </c>
      <c r="AL284" t="s">
        <v>429</v>
      </c>
      <c r="AM284" t="s">
        <v>429</v>
      </c>
      <c r="AN284">
        <v>1.5933599999999999E-4</v>
      </c>
      <c r="AO284" t="s">
        <v>429</v>
      </c>
      <c r="AP284" t="s">
        <v>429</v>
      </c>
    </row>
    <row r="285" spans="1:42" x14ac:dyDescent="0.35">
      <c r="A285" s="175" t="str">
        <f>"SL_2030_art_"&amp;S285&amp;"_"&amp;R285</f>
        <v>SL_2030_art_79_41</v>
      </c>
      <c r="B285" s="175" t="str">
        <f t="shared" si="15"/>
        <v>Intercity Bus</v>
      </c>
      <c r="C285" s="200">
        <f t="shared" si="16"/>
        <v>2.7298775368493609E-3</v>
      </c>
      <c r="D285" s="275">
        <f t="shared" si="17"/>
        <v>6.6898378918030443E-3</v>
      </c>
      <c r="E285">
        <v>2.4506000000000001</v>
      </c>
      <c r="F285">
        <v>1</v>
      </c>
      <c r="G285">
        <v>1</v>
      </c>
      <c r="H285">
        <v>2029</v>
      </c>
      <c r="I285">
        <v>1</v>
      </c>
      <c r="J285">
        <v>5</v>
      </c>
      <c r="K285" t="s">
        <v>308</v>
      </c>
      <c r="L285">
        <v>9</v>
      </c>
      <c r="M285">
        <v>49</v>
      </c>
      <c r="N285" t="s">
        <v>309</v>
      </c>
      <c r="O285">
        <v>49035</v>
      </c>
      <c r="P285" t="s">
        <v>234</v>
      </c>
      <c r="Q285">
        <v>490350</v>
      </c>
      <c r="R285">
        <v>41</v>
      </c>
      <c r="S285">
        <v>79</v>
      </c>
      <c r="T285" t="s">
        <v>315</v>
      </c>
      <c r="U285">
        <v>1</v>
      </c>
      <c r="V285" t="s">
        <v>324</v>
      </c>
      <c r="W285">
        <v>41</v>
      </c>
      <c r="X285" t="s">
        <v>430</v>
      </c>
      <c r="Y285" t="s">
        <v>429</v>
      </c>
      <c r="Z285" t="s">
        <v>429</v>
      </c>
      <c r="AA285" t="s">
        <v>429</v>
      </c>
      <c r="AB285" t="s">
        <v>429</v>
      </c>
      <c r="AC285" t="s">
        <v>429</v>
      </c>
      <c r="AD285" t="s">
        <v>429</v>
      </c>
      <c r="AE285" t="s">
        <v>429</v>
      </c>
      <c r="AF285">
        <v>5</v>
      </c>
      <c r="AG285" t="s">
        <v>310</v>
      </c>
      <c r="AH285" t="s">
        <v>429</v>
      </c>
      <c r="AI285" t="s">
        <v>429</v>
      </c>
      <c r="AJ285" t="s">
        <v>429</v>
      </c>
      <c r="AK285" t="s">
        <v>429</v>
      </c>
      <c r="AL285" t="s">
        <v>429</v>
      </c>
      <c r="AM285" t="s">
        <v>429</v>
      </c>
      <c r="AN285">
        <v>2.4506000000000001</v>
      </c>
      <c r="AO285" t="s">
        <v>429</v>
      </c>
      <c r="AP285" t="s">
        <v>429</v>
      </c>
    </row>
    <row r="286" spans="1:42" x14ac:dyDescent="0.35">
      <c r="A286" s="175" t="str">
        <f>"SL_2030_art_"&amp;S286&amp;"_"&amp;R286</f>
        <v>SL_2030_art_79_32</v>
      </c>
      <c r="B286" s="175" t="str">
        <f t="shared" si="15"/>
        <v>Light Commercial Truck</v>
      </c>
      <c r="C286" s="200">
        <f t="shared" si="16"/>
        <v>5.1391187787771235E-2</v>
      </c>
      <c r="D286" s="275">
        <f t="shared" si="17"/>
        <v>1.8891349239596918E-4</v>
      </c>
      <c r="E286">
        <v>3.6759900000000001E-3</v>
      </c>
      <c r="F286">
        <v>1</v>
      </c>
      <c r="G286">
        <v>1</v>
      </c>
      <c r="H286">
        <v>2029</v>
      </c>
      <c r="I286">
        <v>1</v>
      </c>
      <c r="J286">
        <v>5</v>
      </c>
      <c r="K286" t="s">
        <v>308</v>
      </c>
      <c r="L286">
        <v>9</v>
      </c>
      <c r="M286">
        <v>49</v>
      </c>
      <c r="N286" t="s">
        <v>309</v>
      </c>
      <c r="O286">
        <v>49035</v>
      </c>
      <c r="P286" t="s">
        <v>234</v>
      </c>
      <c r="Q286">
        <v>490350</v>
      </c>
      <c r="R286">
        <v>32</v>
      </c>
      <c r="S286">
        <v>79</v>
      </c>
      <c r="T286" t="s">
        <v>315</v>
      </c>
      <c r="U286">
        <v>15</v>
      </c>
      <c r="V286" t="s">
        <v>323</v>
      </c>
      <c r="W286">
        <v>32</v>
      </c>
      <c r="X286" t="s">
        <v>251</v>
      </c>
      <c r="Y286" t="s">
        <v>429</v>
      </c>
      <c r="Z286" t="s">
        <v>429</v>
      </c>
      <c r="AA286" t="s">
        <v>429</v>
      </c>
      <c r="AB286" t="s">
        <v>429</v>
      </c>
      <c r="AC286" t="s">
        <v>429</v>
      </c>
      <c r="AD286" t="s">
        <v>429</v>
      </c>
      <c r="AE286" t="s">
        <v>429</v>
      </c>
      <c r="AF286">
        <v>5</v>
      </c>
      <c r="AG286" t="s">
        <v>310</v>
      </c>
      <c r="AH286" t="s">
        <v>429</v>
      </c>
      <c r="AI286" t="s">
        <v>429</v>
      </c>
      <c r="AJ286" t="s">
        <v>429</v>
      </c>
      <c r="AK286" t="s">
        <v>429</v>
      </c>
      <c r="AL286" t="s">
        <v>429</v>
      </c>
      <c r="AM286" t="s">
        <v>429</v>
      </c>
      <c r="AN286">
        <v>3.6759900000000001E-3</v>
      </c>
      <c r="AO286" t="s">
        <v>429</v>
      </c>
      <c r="AP286" t="s">
        <v>429</v>
      </c>
    </row>
    <row r="287" spans="1:42" x14ac:dyDescent="0.35">
      <c r="A287" s="175" t="str">
        <f>"SL_2030_art_"&amp;S287&amp;"_"&amp;R287</f>
        <v>SL_2030_art_79_32</v>
      </c>
      <c r="B287" s="175" t="str">
        <f t="shared" si="15"/>
        <v>Light Commercial Truck</v>
      </c>
      <c r="C287" s="200">
        <f t="shared" si="16"/>
        <v>5.1391187787771235E-2</v>
      </c>
      <c r="D287" s="275">
        <f t="shared" si="17"/>
        <v>2.1392250002101019E-2</v>
      </c>
      <c r="E287">
        <v>0.41626299999999999</v>
      </c>
      <c r="F287">
        <v>1</v>
      </c>
      <c r="G287">
        <v>1</v>
      </c>
      <c r="H287">
        <v>2029</v>
      </c>
      <c r="I287">
        <v>1</v>
      </c>
      <c r="J287">
        <v>5</v>
      </c>
      <c r="K287" t="s">
        <v>308</v>
      </c>
      <c r="L287">
        <v>9</v>
      </c>
      <c r="M287">
        <v>49</v>
      </c>
      <c r="N287" t="s">
        <v>309</v>
      </c>
      <c r="O287">
        <v>49035</v>
      </c>
      <c r="P287" t="s">
        <v>234</v>
      </c>
      <c r="Q287">
        <v>490350</v>
      </c>
      <c r="R287">
        <v>32</v>
      </c>
      <c r="S287">
        <v>79</v>
      </c>
      <c r="T287" t="s">
        <v>315</v>
      </c>
      <c r="U287">
        <v>13</v>
      </c>
      <c r="V287" t="s">
        <v>325</v>
      </c>
      <c r="W287">
        <v>32</v>
      </c>
      <c r="X287" t="s">
        <v>251</v>
      </c>
      <c r="Y287" t="s">
        <v>429</v>
      </c>
      <c r="Z287" t="s">
        <v>429</v>
      </c>
      <c r="AA287" t="s">
        <v>429</v>
      </c>
      <c r="AB287" t="s">
        <v>429</v>
      </c>
      <c r="AC287" t="s">
        <v>429</v>
      </c>
      <c r="AD287" t="s">
        <v>429</v>
      </c>
      <c r="AE287" t="s">
        <v>429</v>
      </c>
      <c r="AF287">
        <v>5</v>
      </c>
      <c r="AG287" t="s">
        <v>310</v>
      </c>
      <c r="AH287" t="s">
        <v>429</v>
      </c>
      <c r="AI287" t="s">
        <v>429</v>
      </c>
      <c r="AJ287" t="s">
        <v>429</v>
      </c>
      <c r="AK287" t="s">
        <v>429</v>
      </c>
      <c r="AL287" t="s">
        <v>429</v>
      </c>
      <c r="AM287" t="s">
        <v>429</v>
      </c>
      <c r="AN287">
        <v>0.41626299999999999</v>
      </c>
      <c r="AO287" t="s">
        <v>429</v>
      </c>
      <c r="AP287" t="s">
        <v>429</v>
      </c>
    </row>
    <row r="288" spans="1:42" x14ac:dyDescent="0.35">
      <c r="A288" s="175" t="str">
        <f>"SL_2030_art_"&amp;S288&amp;"_"&amp;R288</f>
        <v>SL_2030_art_79_32</v>
      </c>
      <c r="B288" s="175" t="str">
        <f t="shared" si="15"/>
        <v>Light Commercial Truck</v>
      </c>
      <c r="C288" s="200">
        <f t="shared" si="16"/>
        <v>5.1391187787771235E-2</v>
      </c>
      <c r="D288" s="275">
        <f t="shared" si="17"/>
        <v>4.2425943687006754E-5</v>
      </c>
      <c r="E288">
        <v>8.2554899999999997E-4</v>
      </c>
      <c r="F288">
        <v>1</v>
      </c>
      <c r="G288">
        <v>1</v>
      </c>
      <c r="H288">
        <v>2029</v>
      </c>
      <c r="I288">
        <v>1</v>
      </c>
      <c r="J288">
        <v>5</v>
      </c>
      <c r="K288" t="s">
        <v>308</v>
      </c>
      <c r="L288">
        <v>9</v>
      </c>
      <c r="M288">
        <v>49</v>
      </c>
      <c r="N288" t="s">
        <v>309</v>
      </c>
      <c r="O288">
        <v>49035</v>
      </c>
      <c r="P288" t="s">
        <v>234</v>
      </c>
      <c r="Q288">
        <v>490350</v>
      </c>
      <c r="R288">
        <v>32</v>
      </c>
      <c r="S288">
        <v>79</v>
      </c>
      <c r="T288" t="s">
        <v>315</v>
      </c>
      <c r="U288">
        <v>11</v>
      </c>
      <c r="V288" t="s">
        <v>326</v>
      </c>
      <c r="W288">
        <v>32</v>
      </c>
      <c r="X288" t="s">
        <v>251</v>
      </c>
      <c r="Y288" t="s">
        <v>429</v>
      </c>
      <c r="Z288" t="s">
        <v>429</v>
      </c>
      <c r="AA288" t="s">
        <v>429</v>
      </c>
      <c r="AB288" t="s">
        <v>429</v>
      </c>
      <c r="AC288" t="s">
        <v>429</v>
      </c>
      <c r="AD288" t="s">
        <v>429</v>
      </c>
      <c r="AE288" t="s">
        <v>429</v>
      </c>
      <c r="AF288">
        <v>5</v>
      </c>
      <c r="AG288" t="s">
        <v>310</v>
      </c>
      <c r="AH288" t="s">
        <v>429</v>
      </c>
      <c r="AI288" t="s">
        <v>429</v>
      </c>
      <c r="AJ288" t="s">
        <v>429</v>
      </c>
      <c r="AK288" t="s">
        <v>429</v>
      </c>
      <c r="AL288" t="s">
        <v>429</v>
      </c>
      <c r="AM288" t="s">
        <v>429</v>
      </c>
      <c r="AN288">
        <v>8.2554899999999997E-4</v>
      </c>
      <c r="AO288" t="s">
        <v>429</v>
      </c>
      <c r="AP288" t="s">
        <v>429</v>
      </c>
    </row>
    <row r="289" spans="1:42" x14ac:dyDescent="0.35">
      <c r="A289" s="175" t="str">
        <f>"SL_2030_art_"&amp;S289&amp;"_"&amp;R289</f>
        <v>SL_2030_art_79_32</v>
      </c>
      <c r="B289" s="175" t="str">
        <f t="shared" si="15"/>
        <v>Light Commercial Truck</v>
      </c>
      <c r="C289" s="200">
        <f t="shared" si="16"/>
        <v>5.1391187787771235E-2</v>
      </c>
      <c r="D289" s="275">
        <f t="shared" si="17"/>
        <v>1.2987735151288909E-2</v>
      </c>
      <c r="E289">
        <v>0.25272299999999998</v>
      </c>
      <c r="F289">
        <v>1</v>
      </c>
      <c r="G289">
        <v>1</v>
      </c>
      <c r="H289">
        <v>2029</v>
      </c>
      <c r="I289">
        <v>1</v>
      </c>
      <c r="J289">
        <v>5</v>
      </c>
      <c r="K289" t="s">
        <v>308</v>
      </c>
      <c r="L289">
        <v>9</v>
      </c>
      <c r="M289">
        <v>49</v>
      </c>
      <c r="N289" t="s">
        <v>309</v>
      </c>
      <c r="O289">
        <v>49035</v>
      </c>
      <c r="P289" t="s">
        <v>234</v>
      </c>
      <c r="Q289">
        <v>490350</v>
      </c>
      <c r="R289">
        <v>32</v>
      </c>
      <c r="S289">
        <v>79</v>
      </c>
      <c r="T289" t="s">
        <v>315</v>
      </c>
      <c r="U289">
        <v>1</v>
      </c>
      <c r="V289" t="s">
        <v>324</v>
      </c>
      <c r="W289">
        <v>32</v>
      </c>
      <c r="X289" t="s">
        <v>251</v>
      </c>
      <c r="Y289" t="s">
        <v>429</v>
      </c>
      <c r="Z289" t="s">
        <v>429</v>
      </c>
      <c r="AA289" t="s">
        <v>429</v>
      </c>
      <c r="AB289" t="s">
        <v>429</v>
      </c>
      <c r="AC289" t="s">
        <v>429</v>
      </c>
      <c r="AD289" t="s">
        <v>429</v>
      </c>
      <c r="AE289" t="s">
        <v>429</v>
      </c>
      <c r="AF289">
        <v>5</v>
      </c>
      <c r="AG289" t="s">
        <v>310</v>
      </c>
      <c r="AH289" t="s">
        <v>429</v>
      </c>
      <c r="AI289" t="s">
        <v>429</v>
      </c>
      <c r="AJ289" t="s">
        <v>429</v>
      </c>
      <c r="AK289" t="s">
        <v>429</v>
      </c>
      <c r="AL289" t="s">
        <v>429</v>
      </c>
      <c r="AM289" t="s">
        <v>429</v>
      </c>
      <c r="AN289">
        <v>0.25272299999999998</v>
      </c>
      <c r="AO289" t="s">
        <v>429</v>
      </c>
      <c r="AP289" t="s">
        <v>429</v>
      </c>
    </row>
    <row r="290" spans="1:42" x14ac:dyDescent="0.35">
      <c r="A290" s="175" t="str">
        <f>"SL_2030_art_"&amp;S290&amp;"_"&amp;R290</f>
        <v>SL_2030_art_79_31</v>
      </c>
      <c r="B290" s="175" t="str">
        <f t="shared" si="15"/>
        <v>Passenger Truck</v>
      </c>
      <c r="C290" s="200">
        <f t="shared" si="16"/>
        <v>0.4289082842690477</v>
      </c>
      <c r="D290" s="275">
        <f t="shared" si="17"/>
        <v>1.2604370640642933E-3</v>
      </c>
      <c r="E290">
        <v>2.9387100000000002E-3</v>
      </c>
      <c r="F290">
        <v>1</v>
      </c>
      <c r="G290">
        <v>1</v>
      </c>
      <c r="H290">
        <v>2029</v>
      </c>
      <c r="I290">
        <v>1</v>
      </c>
      <c r="J290">
        <v>5</v>
      </c>
      <c r="K290" t="s">
        <v>308</v>
      </c>
      <c r="L290">
        <v>9</v>
      </c>
      <c r="M290">
        <v>49</v>
      </c>
      <c r="N290" t="s">
        <v>309</v>
      </c>
      <c r="O290">
        <v>49035</v>
      </c>
      <c r="P290" t="s">
        <v>234</v>
      </c>
      <c r="Q290">
        <v>490350</v>
      </c>
      <c r="R290">
        <v>31</v>
      </c>
      <c r="S290">
        <v>79</v>
      </c>
      <c r="T290" t="s">
        <v>315</v>
      </c>
      <c r="U290">
        <v>15</v>
      </c>
      <c r="V290" t="s">
        <v>323</v>
      </c>
      <c r="W290">
        <v>31</v>
      </c>
      <c r="X290" t="s">
        <v>250</v>
      </c>
      <c r="Y290" t="s">
        <v>429</v>
      </c>
      <c r="Z290" t="s">
        <v>429</v>
      </c>
      <c r="AA290" t="s">
        <v>429</v>
      </c>
      <c r="AB290" t="s">
        <v>429</v>
      </c>
      <c r="AC290" t="s">
        <v>429</v>
      </c>
      <c r="AD290" t="s">
        <v>429</v>
      </c>
      <c r="AE290" t="s">
        <v>429</v>
      </c>
      <c r="AF290">
        <v>5</v>
      </c>
      <c r="AG290" t="s">
        <v>310</v>
      </c>
      <c r="AH290" t="s">
        <v>429</v>
      </c>
      <c r="AI290" t="s">
        <v>429</v>
      </c>
      <c r="AJ290" t="s">
        <v>429</v>
      </c>
      <c r="AK290" t="s">
        <v>429</v>
      </c>
      <c r="AL290" t="s">
        <v>429</v>
      </c>
      <c r="AM290" t="s">
        <v>429</v>
      </c>
      <c r="AN290">
        <v>2.9387100000000002E-3</v>
      </c>
      <c r="AO290" t="s">
        <v>429</v>
      </c>
      <c r="AP290" t="s">
        <v>429</v>
      </c>
    </row>
    <row r="291" spans="1:42" x14ac:dyDescent="0.35">
      <c r="A291" s="175" t="str">
        <f>"SL_2030_art_"&amp;S291&amp;"_"&amp;R291</f>
        <v>SL_2030_art_79_31</v>
      </c>
      <c r="B291" s="175" t="str">
        <f t="shared" si="15"/>
        <v>Passenger Truck</v>
      </c>
      <c r="C291" s="200">
        <f t="shared" si="16"/>
        <v>0.4289082842690477</v>
      </c>
      <c r="D291" s="275">
        <f t="shared" si="17"/>
        <v>0.17774602662535741</v>
      </c>
      <c r="E291">
        <v>0.41441499999999998</v>
      </c>
      <c r="F291">
        <v>1</v>
      </c>
      <c r="G291">
        <v>1</v>
      </c>
      <c r="H291">
        <v>2029</v>
      </c>
      <c r="I291">
        <v>1</v>
      </c>
      <c r="J291">
        <v>5</v>
      </c>
      <c r="K291" t="s">
        <v>308</v>
      </c>
      <c r="L291">
        <v>9</v>
      </c>
      <c r="M291">
        <v>49</v>
      </c>
      <c r="N291" t="s">
        <v>309</v>
      </c>
      <c r="O291">
        <v>49035</v>
      </c>
      <c r="P291" t="s">
        <v>234</v>
      </c>
      <c r="Q291">
        <v>490350</v>
      </c>
      <c r="R291">
        <v>31</v>
      </c>
      <c r="S291">
        <v>79</v>
      </c>
      <c r="T291" t="s">
        <v>315</v>
      </c>
      <c r="U291">
        <v>13</v>
      </c>
      <c r="V291" t="s">
        <v>325</v>
      </c>
      <c r="W291">
        <v>31</v>
      </c>
      <c r="X291" t="s">
        <v>250</v>
      </c>
      <c r="Y291" t="s">
        <v>429</v>
      </c>
      <c r="Z291" t="s">
        <v>429</v>
      </c>
      <c r="AA291" t="s">
        <v>429</v>
      </c>
      <c r="AB291" t="s">
        <v>429</v>
      </c>
      <c r="AC291" t="s">
        <v>429</v>
      </c>
      <c r="AD291" t="s">
        <v>429</v>
      </c>
      <c r="AE291" t="s">
        <v>429</v>
      </c>
      <c r="AF291">
        <v>5</v>
      </c>
      <c r="AG291" t="s">
        <v>310</v>
      </c>
      <c r="AH291" t="s">
        <v>429</v>
      </c>
      <c r="AI291" t="s">
        <v>429</v>
      </c>
      <c r="AJ291" t="s">
        <v>429</v>
      </c>
      <c r="AK291" t="s">
        <v>429</v>
      </c>
      <c r="AL291" t="s">
        <v>429</v>
      </c>
      <c r="AM291" t="s">
        <v>429</v>
      </c>
      <c r="AN291">
        <v>0.41441499999999998</v>
      </c>
      <c r="AO291" t="s">
        <v>429</v>
      </c>
      <c r="AP291" t="s">
        <v>429</v>
      </c>
    </row>
    <row r="292" spans="1:42" x14ac:dyDescent="0.35">
      <c r="A292" s="175" t="str">
        <f>"SL_2030_art_"&amp;S292&amp;"_"&amp;R292</f>
        <v>SL_2030_art_79_31</v>
      </c>
      <c r="B292" s="175" t="str">
        <f t="shared" si="15"/>
        <v>Passenger Truck</v>
      </c>
      <c r="C292" s="200">
        <f t="shared" si="16"/>
        <v>0.4289082842690477</v>
      </c>
      <c r="D292" s="275">
        <f t="shared" si="17"/>
        <v>3.5406421757238314E-4</v>
      </c>
      <c r="E292">
        <v>8.2550099999999997E-4</v>
      </c>
      <c r="F292">
        <v>1</v>
      </c>
      <c r="G292">
        <v>1</v>
      </c>
      <c r="H292">
        <v>2029</v>
      </c>
      <c r="I292">
        <v>1</v>
      </c>
      <c r="J292">
        <v>5</v>
      </c>
      <c r="K292" t="s">
        <v>308</v>
      </c>
      <c r="L292">
        <v>9</v>
      </c>
      <c r="M292">
        <v>49</v>
      </c>
      <c r="N292" t="s">
        <v>309</v>
      </c>
      <c r="O292">
        <v>49035</v>
      </c>
      <c r="P292" t="s">
        <v>234</v>
      </c>
      <c r="Q292">
        <v>490350</v>
      </c>
      <c r="R292">
        <v>31</v>
      </c>
      <c r="S292">
        <v>79</v>
      </c>
      <c r="T292" t="s">
        <v>315</v>
      </c>
      <c r="U292">
        <v>11</v>
      </c>
      <c r="V292" t="s">
        <v>326</v>
      </c>
      <c r="W292">
        <v>31</v>
      </c>
      <c r="X292" t="s">
        <v>250</v>
      </c>
      <c r="Y292" t="s">
        <v>429</v>
      </c>
      <c r="Z292" t="s">
        <v>429</v>
      </c>
      <c r="AA292" t="s">
        <v>429</v>
      </c>
      <c r="AB292" t="s">
        <v>429</v>
      </c>
      <c r="AC292" t="s">
        <v>429</v>
      </c>
      <c r="AD292" t="s">
        <v>429</v>
      </c>
      <c r="AE292" t="s">
        <v>429</v>
      </c>
      <c r="AF292">
        <v>5</v>
      </c>
      <c r="AG292" t="s">
        <v>310</v>
      </c>
      <c r="AH292" t="s">
        <v>429</v>
      </c>
      <c r="AI292" t="s">
        <v>429</v>
      </c>
      <c r="AJ292" t="s">
        <v>429</v>
      </c>
      <c r="AK292" t="s">
        <v>429</v>
      </c>
      <c r="AL292" t="s">
        <v>429</v>
      </c>
      <c r="AM292" t="s">
        <v>429</v>
      </c>
      <c r="AN292">
        <v>8.2550099999999997E-4</v>
      </c>
      <c r="AO292" t="s">
        <v>429</v>
      </c>
      <c r="AP292" t="s">
        <v>429</v>
      </c>
    </row>
    <row r="293" spans="1:42" x14ac:dyDescent="0.35">
      <c r="A293" s="175" t="str">
        <f>"SL_2030_art_"&amp;S293&amp;"_"&amp;R293</f>
        <v>SL_2030_art_79_31</v>
      </c>
      <c r="B293" s="175" t="str">
        <f t="shared" si="15"/>
        <v>Passenger Truck</v>
      </c>
      <c r="C293" s="200">
        <f t="shared" si="16"/>
        <v>0.4289082842690477</v>
      </c>
      <c r="D293" s="275">
        <f t="shared" si="17"/>
        <v>8.2239303334031469E-2</v>
      </c>
      <c r="E293">
        <v>0.19174099999999999</v>
      </c>
      <c r="F293">
        <v>1</v>
      </c>
      <c r="G293">
        <v>1</v>
      </c>
      <c r="H293">
        <v>2029</v>
      </c>
      <c r="I293">
        <v>1</v>
      </c>
      <c r="J293">
        <v>5</v>
      </c>
      <c r="K293" t="s">
        <v>308</v>
      </c>
      <c r="L293">
        <v>9</v>
      </c>
      <c r="M293">
        <v>49</v>
      </c>
      <c r="N293" t="s">
        <v>309</v>
      </c>
      <c r="O293">
        <v>49035</v>
      </c>
      <c r="P293" t="s">
        <v>234</v>
      </c>
      <c r="Q293">
        <v>490350</v>
      </c>
      <c r="R293">
        <v>31</v>
      </c>
      <c r="S293">
        <v>79</v>
      </c>
      <c r="T293" t="s">
        <v>315</v>
      </c>
      <c r="U293">
        <v>1</v>
      </c>
      <c r="V293" t="s">
        <v>324</v>
      </c>
      <c r="W293">
        <v>31</v>
      </c>
      <c r="X293" t="s">
        <v>250</v>
      </c>
      <c r="Y293" t="s">
        <v>429</v>
      </c>
      <c r="Z293" t="s">
        <v>429</v>
      </c>
      <c r="AA293" t="s">
        <v>429</v>
      </c>
      <c r="AB293" t="s">
        <v>429</v>
      </c>
      <c r="AC293" t="s">
        <v>429</v>
      </c>
      <c r="AD293" t="s">
        <v>429</v>
      </c>
      <c r="AE293" t="s">
        <v>429</v>
      </c>
      <c r="AF293">
        <v>5</v>
      </c>
      <c r="AG293" t="s">
        <v>310</v>
      </c>
      <c r="AH293" t="s">
        <v>429</v>
      </c>
      <c r="AI293" t="s">
        <v>429</v>
      </c>
      <c r="AJ293" t="s">
        <v>429</v>
      </c>
      <c r="AK293" t="s">
        <v>429</v>
      </c>
      <c r="AL293" t="s">
        <v>429</v>
      </c>
      <c r="AM293" t="s">
        <v>429</v>
      </c>
      <c r="AN293">
        <v>0.19174099999999999</v>
      </c>
      <c r="AO293" t="s">
        <v>429</v>
      </c>
      <c r="AP293" t="s">
        <v>429</v>
      </c>
    </row>
    <row r="294" spans="1:42" x14ac:dyDescent="0.35">
      <c r="A294" s="175" t="str">
        <f>"SL_2030_art_"&amp;S294&amp;"_"&amp;R294</f>
        <v>SL_2030_art_79_21</v>
      </c>
      <c r="B294" s="175" t="str">
        <f t="shared" si="15"/>
        <v>Passenger Car</v>
      </c>
      <c r="C294" s="200">
        <f t="shared" si="16"/>
        <v>0.43941661470667287</v>
      </c>
      <c r="D294" s="275">
        <f t="shared" si="17"/>
        <v>3.2365318639542934E-4</v>
      </c>
      <c r="E294">
        <v>7.3655200000000002E-4</v>
      </c>
      <c r="F294">
        <v>1</v>
      </c>
      <c r="G294">
        <v>1</v>
      </c>
      <c r="H294">
        <v>2029</v>
      </c>
      <c r="I294">
        <v>1</v>
      </c>
      <c r="J294">
        <v>5</v>
      </c>
      <c r="K294" t="s">
        <v>308</v>
      </c>
      <c r="L294">
        <v>9</v>
      </c>
      <c r="M294">
        <v>49</v>
      </c>
      <c r="N294" t="s">
        <v>309</v>
      </c>
      <c r="O294">
        <v>49035</v>
      </c>
      <c r="P294" t="s">
        <v>234</v>
      </c>
      <c r="Q294">
        <v>490350</v>
      </c>
      <c r="R294">
        <v>21</v>
      </c>
      <c r="S294">
        <v>79</v>
      </c>
      <c r="T294" t="s">
        <v>315</v>
      </c>
      <c r="U294">
        <v>15</v>
      </c>
      <c r="V294" t="s">
        <v>323</v>
      </c>
      <c r="W294">
        <v>21</v>
      </c>
      <c r="X294" t="s">
        <v>249</v>
      </c>
      <c r="Y294" t="s">
        <v>429</v>
      </c>
      <c r="Z294" t="s">
        <v>429</v>
      </c>
      <c r="AA294" t="s">
        <v>429</v>
      </c>
      <c r="AB294" t="s">
        <v>429</v>
      </c>
      <c r="AC294" t="s">
        <v>429</v>
      </c>
      <c r="AD294" t="s">
        <v>429</v>
      </c>
      <c r="AE294" t="s">
        <v>429</v>
      </c>
      <c r="AF294">
        <v>5</v>
      </c>
      <c r="AG294" t="s">
        <v>310</v>
      </c>
      <c r="AH294" t="s">
        <v>429</v>
      </c>
      <c r="AI294" t="s">
        <v>429</v>
      </c>
      <c r="AJ294" t="s">
        <v>429</v>
      </c>
      <c r="AK294" t="s">
        <v>429</v>
      </c>
      <c r="AL294" t="s">
        <v>429</v>
      </c>
      <c r="AM294" t="s">
        <v>429</v>
      </c>
      <c r="AN294">
        <v>7.3655200000000002E-4</v>
      </c>
      <c r="AO294" t="s">
        <v>429</v>
      </c>
      <c r="AP294" t="s">
        <v>429</v>
      </c>
    </row>
    <row r="295" spans="1:42" x14ac:dyDescent="0.35">
      <c r="A295" s="175" t="str">
        <f>"SL_2030_art_"&amp;S295&amp;"_"&amp;R295</f>
        <v>SL_2030_art_79_21</v>
      </c>
      <c r="B295" s="175" t="str">
        <f t="shared" si="15"/>
        <v>Passenger Car</v>
      </c>
      <c r="C295" s="200">
        <f t="shared" si="16"/>
        <v>0.43941661470667287</v>
      </c>
      <c r="D295" s="275">
        <f t="shared" si="17"/>
        <v>0.22014113271882252</v>
      </c>
      <c r="E295">
        <v>0.50098500000000001</v>
      </c>
      <c r="F295">
        <v>1</v>
      </c>
      <c r="G295">
        <v>1</v>
      </c>
      <c r="H295">
        <v>2029</v>
      </c>
      <c r="I295">
        <v>1</v>
      </c>
      <c r="J295">
        <v>5</v>
      </c>
      <c r="K295" t="s">
        <v>308</v>
      </c>
      <c r="L295">
        <v>9</v>
      </c>
      <c r="M295">
        <v>49</v>
      </c>
      <c r="N295" t="s">
        <v>309</v>
      </c>
      <c r="O295">
        <v>49035</v>
      </c>
      <c r="P295" t="s">
        <v>234</v>
      </c>
      <c r="Q295">
        <v>490350</v>
      </c>
      <c r="R295">
        <v>21</v>
      </c>
      <c r="S295">
        <v>79</v>
      </c>
      <c r="T295" t="s">
        <v>315</v>
      </c>
      <c r="U295">
        <v>13</v>
      </c>
      <c r="V295" t="s">
        <v>325</v>
      </c>
      <c r="W295">
        <v>21</v>
      </c>
      <c r="X295" t="s">
        <v>249</v>
      </c>
      <c r="Y295" t="s">
        <v>429</v>
      </c>
      <c r="Z295" t="s">
        <v>429</v>
      </c>
      <c r="AA295" t="s">
        <v>429</v>
      </c>
      <c r="AB295" t="s">
        <v>429</v>
      </c>
      <c r="AC295" t="s">
        <v>429</v>
      </c>
      <c r="AD295" t="s">
        <v>429</v>
      </c>
      <c r="AE295" t="s">
        <v>429</v>
      </c>
      <c r="AF295">
        <v>5</v>
      </c>
      <c r="AG295" t="s">
        <v>310</v>
      </c>
      <c r="AH295" t="s">
        <v>429</v>
      </c>
      <c r="AI295" t="s">
        <v>429</v>
      </c>
      <c r="AJ295" t="s">
        <v>429</v>
      </c>
      <c r="AK295" t="s">
        <v>429</v>
      </c>
      <c r="AL295" t="s">
        <v>429</v>
      </c>
      <c r="AM295" t="s">
        <v>429</v>
      </c>
      <c r="AN295">
        <v>0.50098500000000001</v>
      </c>
      <c r="AO295" t="s">
        <v>429</v>
      </c>
      <c r="AP295" t="s">
        <v>429</v>
      </c>
    </row>
    <row r="296" spans="1:42" x14ac:dyDescent="0.35">
      <c r="A296" s="175" t="str">
        <f>"SL_2030_art_"&amp;S296&amp;"_"&amp;R296</f>
        <v>SL_2030_art_79_21</v>
      </c>
      <c r="B296" s="175" t="str">
        <f t="shared" si="15"/>
        <v>Passenger Car</v>
      </c>
      <c r="C296" s="200">
        <f t="shared" si="16"/>
        <v>0.43941661470667287</v>
      </c>
      <c r="D296" s="275">
        <f t="shared" si="17"/>
        <v>4.1029339973375873E-4</v>
      </c>
      <c r="E296">
        <v>9.3372300000000002E-4</v>
      </c>
      <c r="F296">
        <v>1</v>
      </c>
      <c r="G296">
        <v>1</v>
      </c>
      <c r="H296">
        <v>2029</v>
      </c>
      <c r="I296">
        <v>1</v>
      </c>
      <c r="J296">
        <v>5</v>
      </c>
      <c r="K296" t="s">
        <v>308</v>
      </c>
      <c r="L296">
        <v>9</v>
      </c>
      <c r="M296">
        <v>49</v>
      </c>
      <c r="N296" t="s">
        <v>309</v>
      </c>
      <c r="O296">
        <v>49035</v>
      </c>
      <c r="P296" t="s">
        <v>234</v>
      </c>
      <c r="Q296">
        <v>490350</v>
      </c>
      <c r="R296">
        <v>21</v>
      </c>
      <c r="S296">
        <v>79</v>
      </c>
      <c r="T296" t="s">
        <v>315</v>
      </c>
      <c r="U296">
        <v>11</v>
      </c>
      <c r="V296" t="s">
        <v>326</v>
      </c>
      <c r="W296">
        <v>21</v>
      </c>
      <c r="X296" t="s">
        <v>249</v>
      </c>
      <c r="Y296" t="s">
        <v>429</v>
      </c>
      <c r="Z296" t="s">
        <v>429</v>
      </c>
      <c r="AA296" t="s">
        <v>429</v>
      </c>
      <c r="AB296" t="s">
        <v>429</v>
      </c>
      <c r="AC296" t="s">
        <v>429</v>
      </c>
      <c r="AD296" t="s">
        <v>429</v>
      </c>
      <c r="AE296" t="s">
        <v>429</v>
      </c>
      <c r="AF296">
        <v>5</v>
      </c>
      <c r="AG296" t="s">
        <v>310</v>
      </c>
      <c r="AH296" t="s">
        <v>429</v>
      </c>
      <c r="AI296" t="s">
        <v>429</v>
      </c>
      <c r="AJ296" t="s">
        <v>429</v>
      </c>
      <c r="AK296" t="s">
        <v>429</v>
      </c>
      <c r="AL296" t="s">
        <v>429</v>
      </c>
      <c r="AM296" t="s">
        <v>429</v>
      </c>
      <c r="AN296">
        <v>9.3372300000000002E-4</v>
      </c>
      <c r="AO296" t="s">
        <v>429</v>
      </c>
      <c r="AP296" t="s">
        <v>429</v>
      </c>
    </row>
    <row r="297" spans="1:42" x14ac:dyDescent="0.35">
      <c r="A297" s="175" t="str">
        <f>"SL_2030_art_"&amp;S297&amp;"_"&amp;R297</f>
        <v>SL_2030_art_79_21</v>
      </c>
      <c r="B297" s="175" t="str">
        <f t="shared" si="15"/>
        <v>Passenger Car</v>
      </c>
      <c r="C297" s="200">
        <f t="shared" si="16"/>
        <v>0.43941661470667287</v>
      </c>
      <c r="D297" s="275">
        <f t="shared" si="17"/>
        <v>2.4594850991716013E-2</v>
      </c>
      <c r="E297">
        <v>5.5971600000000003E-2</v>
      </c>
      <c r="F297">
        <v>1</v>
      </c>
      <c r="G297">
        <v>1</v>
      </c>
      <c r="H297">
        <v>2029</v>
      </c>
      <c r="I297">
        <v>1</v>
      </c>
      <c r="J297">
        <v>5</v>
      </c>
      <c r="K297" t="s">
        <v>308</v>
      </c>
      <c r="L297">
        <v>9</v>
      </c>
      <c r="M297">
        <v>49</v>
      </c>
      <c r="N297" t="s">
        <v>309</v>
      </c>
      <c r="O297">
        <v>49035</v>
      </c>
      <c r="P297" t="s">
        <v>234</v>
      </c>
      <c r="Q297">
        <v>490350</v>
      </c>
      <c r="R297">
        <v>21</v>
      </c>
      <c r="S297">
        <v>79</v>
      </c>
      <c r="T297" t="s">
        <v>315</v>
      </c>
      <c r="U297">
        <v>1</v>
      </c>
      <c r="V297" t="s">
        <v>324</v>
      </c>
      <c r="W297">
        <v>21</v>
      </c>
      <c r="X297" t="s">
        <v>249</v>
      </c>
      <c r="Y297" t="s">
        <v>429</v>
      </c>
      <c r="Z297" t="s">
        <v>429</v>
      </c>
      <c r="AA297" t="s">
        <v>429</v>
      </c>
      <c r="AB297" t="s">
        <v>429</v>
      </c>
      <c r="AC297" t="s">
        <v>429</v>
      </c>
      <c r="AD297" t="s">
        <v>429</v>
      </c>
      <c r="AE297" t="s">
        <v>429</v>
      </c>
      <c r="AF297">
        <v>5</v>
      </c>
      <c r="AG297" t="s">
        <v>310</v>
      </c>
      <c r="AH297" t="s">
        <v>429</v>
      </c>
      <c r="AI297" t="s">
        <v>429</v>
      </c>
      <c r="AJ297" t="s">
        <v>429</v>
      </c>
      <c r="AK297" t="s">
        <v>429</v>
      </c>
      <c r="AL297" t="s">
        <v>429</v>
      </c>
      <c r="AM297" t="s">
        <v>429</v>
      </c>
      <c r="AN297">
        <v>5.5971600000000003E-2</v>
      </c>
      <c r="AO297" t="s">
        <v>429</v>
      </c>
      <c r="AP297" t="s">
        <v>429</v>
      </c>
    </row>
    <row r="298" spans="1:42" x14ac:dyDescent="0.35">
      <c r="A298" s="175" t="str">
        <f>"SL_2030_art_"&amp;S298&amp;"_"&amp;R298</f>
        <v>SL_2030_art_79_11</v>
      </c>
      <c r="B298" s="175" t="str">
        <f t="shared" si="15"/>
        <v>Motorcycle</v>
      </c>
      <c r="C298" s="200">
        <f t="shared" si="16"/>
        <v>2.2142331538286685E-3</v>
      </c>
      <c r="D298" s="275">
        <f t="shared" si="17"/>
        <v>0</v>
      </c>
      <c r="E298">
        <v>0</v>
      </c>
      <c r="F298">
        <v>1</v>
      </c>
      <c r="G298">
        <v>1</v>
      </c>
      <c r="H298">
        <v>2029</v>
      </c>
      <c r="I298">
        <v>1</v>
      </c>
      <c r="J298">
        <v>5</v>
      </c>
      <c r="K298" t="s">
        <v>308</v>
      </c>
      <c r="L298">
        <v>9</v>
      </c>
      <c r="M298">
        <v>49</v>
      </c>
      <c r="N298" t="s">
        <v>309</v>
      </c>
      <c r="O298">
        <v>49035</v>
      </c>
      <c r="P298" t="s">
        <v>234</v>
      </c>
      <c r="Q298">
        <v>490350</v>
      </c>
      <c r="R298">
        <v>11</v>
      </c>
      <c r="S298">
        <v>79</v>
      </c>
      <c r="T298" t="s">
        <v>315</v>
      </c>
      <c r="U298">
        <v>15</v>
      </c>
      <c r="V298" t="s">
        <v>323</v>
      </c>
      <c r="W298">
        <v>11</v>
      </c>
      <c r="X298" t="s">
        <v>248</v>
      </c>
      <c r="Y298" t="s">
        <v>429</v>
      </c>
      <c r="Z298" t="s">
        <v>429</v>
      </c>
      <c r="AA298" t="s">
        <v>429</v>
      </c>
      <c r="AB298" t="s">
        <v>429</v>
      </c>
      <c r="AC298" t="s">
        <v>429</v>
      </c>
      <c r="AD298" t="s">
        <v>429</v>
      </c>
      <c r="AE298" t="s">
        <v>429</v>
      </c>
      <c r="AF298">
        <v>5</v>
      </c>
      <c r="AG298" t="s">
        <v>310</v>
      </c>
      <c r="AH298" t="s">
        <v>429</v>
      </c>
      <c r="AI298" t="s">
        <v>429</v>
      </c>
      <c r="AJ298" t="s">
        <v>429</v>
      </c>
      <c r="AK298" t="s">
        <v>429</v>
      </c>
      <c r="AL298" t="s">
        <v>429</v>
      </c>
      <c r="AM298" t="s">
        <v>429</v>
      </c>
      <c r="AN298">
        <v>0</v>
      </c>
      <c r="AO298" t="s">
        <v>429</v>
      </c>
      <c r="AP298" t="s">
        <v>429</v>
      </c>
    </row>
    <row r="299" spans="1:42" x14ac:dyDescent="0.35">
      <c r="A299" s="175" t="str">
        <f>"SL_2030_art_"&amp;S299&amp;"_"&amp;R299</f>
        <v>SL_2030_art_79_11</v>
      </c>
      <c r="B299" s="175" t="str">
        <f t="shared" si="15"/>
        <v>Motorcycle</v>
      </c>
      <c r="C299" s="200">
        <f t="shared" si="16"/>
        <v>2.2142331538286685E-3</v>
      </c>
      <c r="D299" s="275">
        <f t="shared" si="17"/>
        <v>2.8916556449110117E-3</v>
      </c>
      <c r="E299">
        <v>1.3059400000000001</v>
      </c>
      <c r="F299">
        <v>1</v>
      </c>
      <c r="G299">
        <v>1</v>
      </c>
      <c r="H299">
        <v>2029</v>
      </c>
      <c r="I299">
        <v>1</v>
      </c>
      <c r="J299">
        <v>5</v>
      </c>
      <c r="K299" t="s">
        <v>308</v>
      </c>
      <c r="L299">
        <v>9</v>
      </c>
      <c r="M299">
        <v>49</v>
      </c>
      <c r="N299" t="s">
        <v>309</v>
      </c>
      <c r="O299">
        <v>49035</v>
      </c>
      <c r="P299" t="s">
        <v>234</v>
      </c>
      <c r="Q299">
        <v>490350</v>
      </c>
      <c r="R299">
        <v>11</v>
      </c>
      <c r="S299">
        <v>79</v>
      </c>
      <c r="T299" t="s">
        <v>315</v>
      </c>
      <c r="U299">
        <v>13</v>
      </c>
      <c r="V299" t="s">
        <v>325</v>
      </c>
      <c r="W299">
        <v>11</v>
      </c>
      <c r="X299" t="s">
        <v>248</v>
      </c>
      <c r="Y299" t="s">
        <v>429</v>
      </c>
      <c r="Z299" t="s">
        <v>429</v>
      </c>
      <c r="AA299" t="s">
        <v>429</v>
      </c>
      <c r="AB299" t="s">
        <v>429</v>
      </c>
      <c r="AC299" t="s">
        <v>429</v>
      </c>
      <c r="AD299" t="s">
        <v>429</v>
      </c>
      <c r="AE299" t="s">
        <v>429</v>
      </c>
      <c r="AF299">
        <v>5</v>
      </c>
      <c r="AG299" t="s">
        <v>310</v>
      </c>
      <c r="AH299" t="s">
        <v>429</v>
      </c>
      <c r="AI299" t="s">
        <v>429</v>
      </c>
      <c r="AJ299" t="s">
        <v>429</v>
      </c>
      <c r="AK299" t="s">
        <v>429</v>
      </c>
      <c r="AL299" t="s">
        <v>429</v>
      </c>
      <c r="AM299" t="s">
        <v>429</v>
      </c>
      <c r="AN299">
        <v>1.3059400000000001</v>
      </c>
      <c r="AO299" t="s">
        <v>429</v>
      </c>
      <c r="AP299" t="s">
        <v>429</v>
      </c>
    </row>
    <row r="300" spans="1:42" x14ac:dyDescent="0.35">
      <c r="A300" s="175" t="str">
        <f>"SL_2030_art_"&amp;S300&amp;"_"&amp;R300</f>
        <v>SL_2030_art_79_11</v>
      </c>
      <c r="B300" s="175" t="str">
        <f t="shared" si="15"/>
        <v>Motorcycle</v>
      </c>
      <c r="C300" s="200">
        <f t="shared" si="16"/>
        <v>2.2142331538286685E-3</v>
      </c>
      <c r="D300" s="275">
        <f t="shared" si="17"/>
        <v>2.8878914485495023E-6</v>
      </c>
      <c r="E300">
        <v>1.3042399999999999E-3</v>
      </c>
      <c r="F300">
        <v>1</v>
      </c>
      <c r="G300">
        <v>1</v>
      </c>
      <c r="H300">
        <v>2029</v>
      </c>
      <c r="I300">
        <v>1</v>
      </c>
      <c r="J300">
        <v>5</v>
      </c>
      <c r="K300" t="s">
        <v>308</v>
      </c>
      <c r="L300">
        <v>9</v>
      </c>
      <c r="M300">
        <v>49</v>
      </c>
      <c r="N300" t="s">
        <v>309</v>
      </c>
      <c r="O300">
        <v>49035</v>
      </c>
      <c r="P300" t="s">
        <v>234</v>
      </c>
      <c r="Q300">
        <v>490350</v>
      </c>
      <c r="R300">
        <v>11</v>
      </c>
      <c r="S300">
        <v>79</v>
      </c>
      <c r="T300" t="s">
        <v>315</v>
      </c>
      <c r="U300">
        <v>11</v>
      </c>
      <c r="V300" t="s">
        <v>326</v>
      </c>
      <c r="W300">
        <v>11</v>
      </c>
      <c r="X300" t="s">
        <v>248</v>
      </c>
      <c r="Y300" t="s">
        <v>429</v>
      </c>
      <c r="Z300" t="s">
        <v>429</v>
      </c>
      <c r="AA300" t="s">
        <v>429</v>
      </c>
      <c r="AB300" t="s">
        <v>429</v>
      </c>
      <c r="AC300" t="s">
        <v>429</v>
      </c>
      <c r="AD300" t="s">
        <v>429</v>
      </c>
      <c r="AE300" t="s">
        <v>429</v>
      </c>
      <c r="AF300">
        <v>5</v>
      </c>
      <c r="AG300" t="s">
        <v>310</v>
      </c>
      <c r="AH300" t="s">
        <v>429</v>
      </c>
      <c r="AI300" t="s">
        <v>429</v>
      </c>
      <c r="AJ300" t="s">
        <v>429</v>
      </c>
      <c r="AK300" t="s">
        <v>429</v>
      </c>
      <c r="AL300" t="s">
        <v>429</v>
      </c>
      <c r="AM300" t="s">
        <v>429</v>
      </c>
      <c r="AN300">
        <v>1.3042399999999999E-3</v>
      </c>
      <c r="AO300" t="s">
        <v>429</v>
      </c>
      <c r="AP300" t="s">
        <v>429</v>
      </c>
    </row>
    <row r="301" spans="1:42" x14ac:dyDescent="0.35">
      <c r="A301" s="175" t="str">
        <f>"SL_2030_art_"&amp;S301&amp;"_"&amp;R301</f>
        <v>SL_2030_art_79_11</v>
      </c>
      <c r="B301" s="175" t="str">
        <f t="shared" si="15"/>
        <v>Motorcycle</v>
      </c>
      <c r="C301" s="200">
        <f t="shared" si="16"/>
        <v>2.2142331538286685E-3</v>
      </c>
      <c r="D301" s="275">
        <f t="shared" si="17"/>
        <v>1.9794735121602913E-2</v>
      </c>
      <c r="E301">
        <v>8.9397699999999993</v>
      </c>
      <c r="F301">
        <v>1</v>
      </c>
      <c r="G301">
        <v>1</v>
      </c>
      <c r="H301">
        <v>2029</v>
      </c>
      <c r="I301">
        <v>1</v>
      </c>
      <c r="J301">
        <v>5</v>
      </c>
      <c r="K301" t="s">
        <v>308</v>
      </c>
      <c r="L301">
        <v>9</v>
      </c>
      <c r="M301">
        <v>49</v>
      </c>
      <c r="N301" t="s">
        <v>309</v>
      </c>
      <c r="O301">
        <v>49035</v>
      </c>
      <c r="P301" t="s">
        <v>234</v>
      </c>
      <c r="Q301">
        <v>490350</v>
      </c>
      <c r="R301">
        <v>11</v>
      </c>
      <c r="S301">
        <v>79</v>
      </c>
      <c r="T301" t="s">
        <v>315</v>
      </c>
      <c r="U301">
        <v>1</v>
      </c>
      <c r="V301" t="s">
        <v>324</v>
      </c>
      <c r="W301">
        <v>11</v>
      </c>
      <c r="X301" t="s">
        <v>248</v>
      </c>
      <c r="Y301" t="s">
        <v>429</v>
      </c>
      <c r="Z301" t="s">
        <v>429</v>
      </c>
      <c r="AA301" t="s">
        <v>429</v>
      </c>
      <c r="AB301" t="s">
        <v>429</v>
      </c>
      <c r="AC301" t="s">
        <v>429</v>
      </c>
      <c r="AD301" t="s">
        <v>429</v>
      </c>
      <c r="AE301" t="s">
        <v>429</v>
      </c>
      <c r="AF301">
        <v>5</v>
      </c>
      <c r="AG301" t="s">
        <v>310</v>
      </c>
      <c r="AH301" t="s">
        <v>429</v>
      </c>
      <c r="AI301" t="s">
        <v>429</v>
      </c>
      <c r="AJ301" t="s">
        <v>429</v>
      </c>
      <c r="AK301" t="s">
        <v>429</v>
      </c>
      <c r="AL301" t="s">
        <v>429</v>
      </c>
      <c r="AM301" t="s">
        <v>429</v>
      </c>
      <c r="AN301">
        <v>8.9397699999999993</v>
      </c>
      <c r="AO301" t="s">
        <v>429</v>
      </c>
      <c r="AP301" t="s">
        <v>429</v>
      </c>
    </row>
    <row r="302" spans="1:42" x14ac:dyDescent="0.35">
      <c r="A302" s="175" t="str">
        <f>"SL_2030_art_"&amp;S302&amp;"_"&amp;R302</f>
        <v>SL_2030_art_3_62</v>
      </c>
      <c r="B302" s="175" t="str">
        <f t="shared" si="15"/>
        <v>Combination Long Haul Truck</v>
      </c>
      <c r="C302" s="200">
        <f t="shared" si="16"/>
        <v>2.7427085919241152E-2</v>
      </c>
      <c r="D302" s="275">
        <f t="shared" si="17"/>
        <v>2.1474969441391115E-2</v>
      </c>
      <c r="E302">
        <v>0.78298400000000001</v>
      </c>
      <c r="F302">
        <v>1</v>
      </c>
      <c r="G302">
        <v>1</v>
      </c>
      <c r="H302">
        <v>2029</v>
      </c>
      <c r="I302">
        <v>1</v>
      </c>
      <c r="J302">
        <v>5</v>
      </c>
      <c r="K302" t="s">
        <v>308</v>
      </c>
      <c r="L302">
        <v>9</v>
      </c>
      <c r="M302">
        <v>49</v>
      </c>
      <c r="N302" t="s">
        <v>309</v>
      </c>
      <c r="O302">
        <v>49035</v>
      </c>
      <c r="P302" t="s">
        <v>234</v>
      </c>
      <c r="Q302">
        <v>490350</v>
      </c>
      <c r="R302">
        <v>62</v>
      </c>
      <c r="S302">
        <v>3</v>
      </c>
      <c r="T302" t="s">
        <v>174</v>
      </c>
      <c r="U302">
        <v>15</v>
      </c>
      <c r="V302" t="s">
        <v>323</v>
      </c>
      <c r="W302">
        <v>62</v>
      </c>
      <c r="X302" t="s">
        <v>260</v>
      </c>
      <c r="Y302" t="s">
        <v>429</v>
      </c>
      <c r="Z302" t="s">
        <v>429</v>
      </c>
      <c r="AA302" t="s">
        <v>429</v>
      </c>
      <c r="AB302" t="s">
        <v>429</v>
      </c>
      <c r="AC302" t="s">
        <v>429</v>
      </c>
      <c r="AD302" t="s">
        <v>429</v>
      </c>
      <c r="AE302" t="s">
        <v>429</v>
      </c>
      <c r="AF302">
        <v>5</v>
      </c>
      <c r="AG302" t="s">
        <v>310</v>
      </c>
      <c r="AH302" t="s">
        <v>429</v>
      </c>
      <c r="AI302" t="s">
        <v>429</v>
      </c>
      <c r="AJ302" t="s">
        <v>429</v>
      </c>
      <c r="AK302" t="s">
        <v>429</v>
      </c>
      <c r="AL302" t="s">
        <v>429</v>
      </c>
      <c r="AM302" t="s">
        <v>429</v>
      </c>
      <c r="AN302">
        <v>0.78298400000000001</v>
      </c>
      <c r="AO302" t="s">
        <v>429</v>
      </c>
      <c r="AP302" t="s">
        <v>429</v>
      </c>
    </row>
    <row r="303" spans="1:42" x14ac:dyDescent="0.35">
      <c r="A303" s="175" t="str">
        <f>"SL_2030_art_"&amp;S303&amp;"_"&amp;R303</f>
        <v>SL_2030_art_3_62</v>
      </c>
      <c r="B303" s="175" t="str">
        <f t="shared" si="15"/>
        <v>Combination Long Haul Truck</v>
      </c>
      <c r="C303" s="200">
        <f t="shared" si="16"/>
        <v>2.7427085919241152E-2</v>
      </c>
      <c r="D303" s="275">
        <f t="shared" si="17"/>
        <v>1.6450985551048198</v>
      </c>
      <c r="E303">
        <v>59.980800000000002</v>
      </c>
      <c r="F303">
        <v>1</v>
      </c>
      <c r="G303">
        <v>1</v>
      </c>
      <c r="H303">
        <v>2029</v>
      </c>
      <c r="I303">
        <v>1</v>
      </c>
      <c r="J303">
        <v>5</v>
      </c>
      <c r="K303" t="s">
        <v>308</v>
      </c>
      <c r="L303">
        <v>9</v>
      </c>
      <c r="M303">
        <v>49</v>
      </c>
      <c r="N303" t="s">
        <v>309</v>
      </c>
      <c r="O303">
        <v>49035</v>
      </c>
      <c r="P303" t="s">
        <v>234</v>
      </c>
      <c r="Q303">
        <v>490350</v>
      </c>
      <c r="R303">
        <v>62</v>
      </c>
      <c r="S303">
        <v>3</v>
      </c>
      <c r="T303" t="s">
        <v>174</v>
      </c>
      <c r="U303">
        <v>1</v>
      </c>
      <c r="V303" t="s">
        <v>324</v>
      </c>
      <c r="W303">
        <v>62</v>
      </c>
      <c r="X303" t="s">
        <v>260</v>
      </c>
      <c r="Y303" t="s">
        <v>429</v>
      </c>
      <c r="Z303" t="s">
        <v>429</v>
      </c>
      <c r="AA303" t="s">
        <v>429</v>
      </c>
      <c r="AB303" t="s">
        <v>429</v>
      </c>
      <c r="AC303" t="s">
        <v>429</v>
      </c>
      <c r="AD303" t="s">
        <v>429</v>
      </c>
      <c r="AE303" t="s">
        <v>429</v>
      </c>
      <c r="AF303">
        <v>5</v>
      </c>
      <c r="AG303" t="s">
        <v>310</v>
      </c>
      <c r="AH303" t="s">
        <v>429</v>
      </c>
      <c r="AI303" t="s">
        <v>429</v>
      </c>
      <c r="AJ303" t="s">
        <v>429</v>
      </c>
      <c r="AK303" t="s">
        <v>429</v>
      </c>
      <c r="AL303" t="s">
        <v>429</v>
      </c>
      <c r="AM303" t="s">
        <v>429</v>
      </c>
      <c r="AN303">
        <v>59.980800000000002</v>
      </c>
      <c r="AO303" t="s">
        <v>429</v>
      </c>
      <c r="AP303" t="s">
        <v>429</v>
      </c>
    </row>
    <row r="304" spans="1:42" x14ac:dyDescent="0.35">
      <c r="A304" s="175" t="str">
        <f>"SL_2030_art_"&amp;S304&amp;"_"&amp;R304</f>
        <v>SL_2030_art_3_61</v>
      </c>
      <c r="B304" s="175" t="str">
        <f t="shared" si="15"/>
        <v>Combination Short Haul Truck</v>
      </c>
      <c r="C304" s="200">
        <f t="shared" si="16"/>
        <v>9.5195217525549519E-3</v>
      </c>
      <c r="D304" s="275">
        <f t="shared" si="17"/>
        <v>6.3614013721013411E-3</v>
      </c>
      <c r="E304">
        <v>0.66824799999999995</v>
      </c>
      <c r="F304">
        <v>1</v>
      </c>
      <c r="G304">
        <v>1</v>
      </c>
      <c r="H304">
        <v>2029</v>
      </c>
      <c r="I304">
        <v>1</v>
      </c>
      <c r="J304">
        <v>5</v>
      </c>
      <c r="K304" t="s">
        <v>308</v>
      </c>
      <c r="L304">
        <v>9</v>
      </c>
      <c r="M304">
        <v>49</v>
      </c>
      <c r="N304" t="s">
        <v>309</v>
      </c>
      <c r="O304">
        <v>49035</v>
      </c>
      <c r="P304" t="s">
        <v>234</v>
      </c>
      <c r="Q304">
        <v>490350</v>
      </c>
      <c r="R304">
        <v>61</v>
      </c>
      <c r="S304">
        <v>3</v>
      </c>
      <c r="T304" t="s">
        <v>174</v>
      </c>
      <c r="U304">
        <v>15</v>
      </c>
      <c r="V304" t="s">
        <v>323</v>
      </c>
      <c r="W304">
        <v>61</v>
      </c>
      <c r="X304" t="s">
        <v>259</v>
      </c>
      <c r="Y304" t="s">
        <v>429</v>
      </c>
      <c r="Z304" t="s">
        <v>429</v>
      </c>
      <c r="AA304" t="s">
        <v>429</v>
      </c>
      <c r="AB304" t="s">
        <v>429</v>
      </c>
      <c r="AC304" t="s">
        <v>429</v>
      </c>
      <c r="AD304" t="s">
        <v>429</v>
      </c>
      <c r="AE304" t="s">
        <v>429</v>
      </c>
      <c r="AF304">
        <v>5</v>
      </c>
      <c r="AG304" t="s">
        <v>310</v>
      </c>
      <c r="AH304" t="s">
        <v>429</v>
      </c>
      <c r="AI304" t="s">
        <v>429</v>
      </c>
      <c r="AJ304" t="s">
        <v>429</v>
      </c>
      <c r="AK304" t="s">
        <v>429</v>
      </c>
      <c r="AL304" t="s">
        <v>429</v>
      </c>
      <c r="AM304" t="s">
        <v>429</v>
      </c>
      <c r="AN304">
        <v>0.66824799999999995</v>
      </c>
      <c r="AO304" t="s">
        <v>429</v>
      </c>
      <c r="AP304" t="s">
        <v>429</v>
      </c>
    </row>
    <row r="305" spans="1:42" x14ac:dyDescent="0.35">
      <c r="A305" s="175" t="str">
        <f>"SL_2030_art_"&amp;S305&amp;"_"&amp;R305</f>
        <v>SL_2030_art_3_61</v>
      </c>
      <c r="B305" s="175" t="str">
        <f t="shared" si="15"/>
        <v>Combination Short Haul Truck</v>
      </c>
      <c r="C305" s="200">
        <f t="shared" si="16"/>
        <v>9.5195217525549519E-3</v>
      </c>
      <c r="D305" s="275">
        <f t="shared" si="17"/>
        <v>0.53226597170278023</v>
      </c>
      <c r="E305">
        <v>55.9131</v>
      </c>
      <c r="F305">
        <v>1</v>
      </c>
      <c r="G305">
        <v>1</v>
      </c>
      <c r="H305">
        <v>2029</v>
      </c>
      <c r="I305">
        <v>1</v>
      </c>
      <c r="J305">
        <v>5</v>
      </c>
      <c r="K305" t="s">
        <v>308</v>
      </c>
      <c r="L305">
        <v>9</v>
      </c>
      <c r="M305">
        <v>49</v>
      </c>
      <c r="N305" t="s">
        <v>309</v>
      </c>
      <c r="O305">
        <v>49035</v>
      </c>
      <c r="P305" t="s">
        <v>234</v>
      </c>
      <c r="Q305">
        <v>490350</v>
      </c>
      <c r="R305">
        <v>61</v>
      </c>
      <c r="S305">
        <v>3</v>
      </c>
      <c r="T305" t="s">
        <v>174</v>
      </c>
      <c r="U305">
        <v>1</v>
      </c>
      <c r="V305" t="s">
        <v>324</v>
      </c>
      <c r="W305">
        <v>61</v>
      </c>
      <c r="X305" t="s">
        <v>259</v>
      </c>
      <c r="Y305" t="s">
        <v>429</v>
      </c>
      <c r="Z305" t="s">
        <v>429</v>
      </c>
      <c r="AA305" t="s">
        <v>429</v>
      </c>
      <c r="AB305" t="s">
        <v>429</v>
      </c>
      <c r="AC305" t="s">
        <v>429</v>
      </c>
      <c r="AD305" t="s">
        <v>429</v>
      </c>
      <c r="AE305" t="s">
        <v>429</v>
      </c>
      <c r="AF305">
        <v>5</v>
      </c>
      <c r="AG305" t="s">
        <v>310</v>
      </c>
      <c r="AH305" t="s">
        <v>429</v>
      </c>
      <c r="AI305" t="s">
        <v>429</v>
      </c>
      <c r="AJ305" t="s">
        <v>429</v>
      </c>
      <c r="AK305" t="s">
        <v>429</v>
      </c>
      <c r="AL305" t="s">
        <v>429</v>
      </c>
      <c r="AM305" t="s">
        <v>429</v>
      </c>
      <c r="AN305">
        <v>55.9131</v>
      </c>
      <c r="AO305" t="s">
        <v>429</v>
      </c>
      <c r="AP305" t="s">
        <v>429</v>
      </c>
    </row>
    <row r="306" spans="1:42" x14ac:dyDescent="0.35">
      <c r="A306" s="175" t="str">
        <f>"SL_2030_art_"&amp;S306&amp;"_"&amp;R306</f>
        <v>SL_2030_art_3_54</v>
      </c>
      <c r="B306" s="175" t="str">
        <f t="shared" si="15"/>
        <v>Motor Home</v>
      </c>
      <c r="C306" s="200">
        <f t="shared" si="16"/>
        <v>1.2837666565879628E-3</v>
      </c>
      <c r="D306" s="275">
        <f t="shared" si="17"/>
        <v>2.5307533984646804E-4</v>
      </c>
      <c r="E306">
        <v>0.197135</v>
      </c>
      <c r="F306">
        <v>1</v>
      </c>
      <c r="G306">
        <v>1</v>
      </c>
      <c r="H306">
        <v>2029</v>
      </c>
      <c r="I306">
        <v>1</v>
      </c>
      <c r="J306">
        <v>5</v>
      </c>
      <c r="K306" t="s">
        <v>308</v>
      </c>
      <c r="L306">
        <v>9</v>
      </c>
      <c r="M306">
        <v>49</v>
      </c>
      <c r="N306" t="s">
        <v>309</v>
      </c>
      <c r="O306">
        <v>49035</v>
      </c>
      <c r="P306" t="s">
        <v>234</v>
      </c>
      <c r="Q306">
        <v>490350</v>
      </c>
      <c r="R306">
        <v>54</v>
      </c>
      <c r="S306">
        <v>3</v>
      </c>
      <c r="T306" t="s">
        <v>174</v>
      </c>
      <c r="U306">
        <v>15</v>
      </c>
      <c r="V306" t="s">
        <v>323</v>
      </c>
      <c r="W306">
        <v>54</v>
      </c>
      <c r="X306" t="s">
        <v>258</v>
      </c>
      <c r="Y306" t="s">
        <v>429</v>
      </c>
      <c r="Z306" t="s">
        <v>429</v>
      </c>
      <c r="AA306" t="s">
        <v>429</v>
      </c>
      <c r="AB306" t="s">
        <v>429</v>
      </c>
      <c r="AC306" t="s">
        <v>429</v>
      </c>
      <c r="AD306" t="s">
        <v>429</v>
      </c>
      <c r="AE306" t="s">
        <v>429</v>
      </c>
      <c r="AF306">
        <v>5</v>
      </c>
      <c r="AG306" t="s">
        <v>310</v>
      </c>
      <c r="AH306" t="s">
        <v>429</v>
      </c>
      <c r="AI306" t="s">
        <v>429</v>
      </c>
      <c r="AJ306" t="s">
        <v>429</v>
      </c>
      <c r="AK306" t="s">
        <v>429</v>
      </c>
      <c r="AL306" t="s">
        <v>429</v>
      </c>
      <c r="AM306" t="s">
        <v>429</v>
      </c>
      <c r="AN306">
        <v>0.197135</v>
      </c>
      <c r="AO306" t="s">
        <v>429</v>
      </c>
      <c r="AP306" t="s">
        <v>429</v>
      </c>
    </row>
    <row r="307" spans="1:42" x14ac:dyDescent="0.35">
      <c r="A307" s="175" t="str">
        <f>"SL_2030_art_"&amp;S307&amp;"_"&amp;R307</f>
        <v>SL_2030_art_3_54</v>
      </c>
      <c r="B307" s="175" t="str">
        <f t="shared" si="15"/>
        <v>Motor Home</v>
      </c>
      <c r="C307" s="200">
        <f t="shared" si="16"/>
        <v>1.2837666565879628E-3</v>
      </c>
      <c r="D307" s="275">
        <f t="shared" si="17"/>
        <v>2.7480694180918912E-2</v>
      </c>
      <c r="E307">
        <v>21.406300000000002</v>
      </c>
      <c r="F307">
        <v>1</v>
      </c>
      <c r="G307">
        <v>1</v>
      </c>
      <c r="H307">
        <v>2029</v>
      </c>
      <c r="I307">
        <v>1</v>
      </c>
      <c r="J307">
        <v>5</v>
      </c>
      <c r="K307" t="s">
        <v>308</v>
      </c>
      <c r="L307">
        <v>9</v>
      </c>
      <c r="M307">
        <v>49</v>
      </c>
      <c r="N307" t="s">
        <v>309</v>
      </c>
      <c r="O307">
        <v>49035</v>
      </c>
      <c r="P307" t="s">
        <v>234</v>
      </c>
      <c r="Q307">
        <v>490350</v>
      </c>
      <c r="R307">
        <v>54</v>
      </c>
      <c r="S307">
        <v>3</v>
      </c>
      <c r="T307" t="s">
        <v>174</v>
      </c>
      <c r="U307">
        <v>1</v>
      </c>
      <c r="V307" t="s">
        <v>324</v>
      </c>
      <c r="W307">
        <v>54</v>
      </c>
      <c r="X307" t="s">
        <v>258</v>
      </c>
      <c r="Y307" t="s">
        <v>429</v>
      </c>
      <c r="Z307" t="s">
        <v>429</v>
      </c>
      <c r="AA307" t="s">
        <v>429</v>
      </c>
      <c r="AB307" t="s">
        <v>429</v>
      </c>
      <c r="AC307" t="s">
        <v>429</v>
      </c>
      <c r="AD307" t="s">
        <v>429</v>
      </c>
      <c r="AE307" t="s">
        <v>429</v>
      </c>
      <c r="AF307">
        <v>5</v>
      </c>
      <c r="AG307" t="s">
        <v>310</v>
      </c>
      <c r="AH307" t="s">
        <v>429</v>
      </c>
      <c r="AI307" t="s">
        <v>429</v>
      </c>
      <c r="AJ307" t="s">
        <v>429</v>
      </c>
      <c r="AK307" t="s">
        <v>429</v>
      </c>
      <c r="AL307" t="s">
        <v>429</v>
      </c>
      <c r="AM307" t="s">
        <v>429</v>
      </c>
      <c r="AN307">
        <v>21.406300000000002</v>
      </c>
      <c r="AO307" t="s">
        <v>429</v>
      </c>
      <c r="AP307" t="s">
        <v>429</v>
      </c>
    </row>
    <row r="308" spans="1:42" x14ac:dyDescent="0.35">
      <c r="A308" s="175" t="str">
        <f>"SL_2030_art_"&amp;S308&amp;"_"&amp;R308</f>
        <v>SL_2030_art_3_53</v>
      </c>
      <c r="B308" s="175" t="str">
        <f t="shared" si="15"/>
        <v>Single Long Haul Truck</v>
      </c>
      <c r="C308" s="200">
        <f t="shared" si="16"/>
        <v>2.2119525715996965E-3</v>
      </c>
      <c r="D308" s="275">
        <f t="shared" si="17"/>
        <v>3.3052986082157107E-4</v>
      </c>
      <c r="E308">
        <v>0.14942900000000001</v>
      </c>
      <c r="F308">
        <v>1</v>
      </c>
      <c r="G308">
        <v>1</v>
      </c>
      <c r="H308">
        <v>2029</v>
      </c>
      <c r="I308">
        <v>1</v>
      </c>
      <c r="J308">
        <v>5</v>
      </c>
      <c r="K308" t="s">
        <v>308</v>
      </c>
      <c r="L308">
        <v>9</v>
      </c>
      <c r="M308">
        <v>49</v>
      </c>
      <c r="N308" t="s">
        <v>309</v>
      </c>
      <c r="O308">
        <v>49035</v>
      </c>
      <c r="P308" t="s">
        <v>234</v>
      </c>
      <c r="Q308">
        <v>490350</v>
      </c>
      <c r="R308">
        <v>53</v>
      </c>
      <c r="S308">
        <v>3</v>
      </c>
      <c r="T308" t="s">
        <v>174</v>
      </c>
      <c r="U308">
        <v>15</v>
      </c>
      <c r="V308" t="s">
        <v>323</v>
      </c>
      <c r="W308">
        <v>53</v>
      </c>
      <c r="X308" t="s">
        <v>257</v>
      </c>
      <c r="Y308" t="s">
        <v>429</v>
      </c>
      <c r="Z308" t="s">
        <v>429</v>
      </c>
      <c r="AA308" t="s">
        <v>429</v>
      </c>
      <c r="AB308" t="s">
        <v>429</v>
      </c>
      <c r="AC308" t="s">
        <v>429</v>
      </c>
      <c r="AD308" t="s">
        <v>429</v>
      </c>
      <c r="AE308" t="s">
        <v>429</v>
      </c>
      <c r="AF308">
        <v>5</v>
      </c>
      <c r="AG308" t="s">
        <v>310</v>
      </c>
      <c r="AH308" t="s">
        <v>429</v>
      </c>
      <c r="AI308" t="s">
        <v>429</v>
      </c>
      <c r="AJ308" t="s">
        <v>429</v>
      </c>
      <c r="AK308" t="s">
        <v>429</v>
      </c>
      <c r="AL308" t="s">
        <v>429</v>
      </c>
      <c r="AM308" t="s">
        <v>429</v>
      </c>
      <c r="AN308">
        <v>0.14942900000000001</v>
      </c>
      <c r="AO308" t="s">
        <v>429</v>
      </c>
      <c r="AP308" t="s">
        <v>429</v>
      </c>
    </row>
    <row r="309" spans="1:42" x14ac:dyDescent="0.35">
      <c r="A309" s="175" t="str">
        <f>"SL_2030_art_"&amp;S309&amp;"_"&amp;R309</f>
        <v>SL_2030_art_3_53</v>
      </c>
      <c r="B309" s="175" t="str">
        <f t="shared" si="15"/>
        <v>Single Long Haul Truck</v>
      </c>
      <c r="C309" s="200">
        <f t="shared" si="16"/>
        <v>2.2119525715996965E-3</v>
      </c>
      <c r="D309" s="275">
        <f t="shared" si="17"/>
        <v>5.1532522646329612E-2</v>
      </c>
      <c r="E309">
        <v>23.2973</v>
      </c>
      <c r="F309">
        <v>1</v>
      </c>
      <c r="G309">
        <v>1</v>
      </c>
      <c r="H309">
        <v>2029</v>
      </c>
      <c r="I309">
        <v>1</v>
      </c>
      <c r="J309">
        <v>5</v>
      </c>
      <c r="K309" t="s">
        <v>308</v>
      </c>
      <c r="L309">
        <v>9</v>
      </c>
      <c r="M309">
        <v>49</v>
      </c>
      <c r="N309" t="s">
        <v>309</v>
      </c>
      <c r="O309">
        <v>49035</v>
      </c>
      <c r="P309" t="s">
        <v>234</v>
      </c>
      <c r="Q309">
        <v>490350</v>
      </c>
      <c r="R309">
        <v>53</v>
      </c>
      <c r="S309">
        <v>3</v>
      </c>
      <c r="T309" t="s">
        <v>174</v>
      </c>
      <c r="U309">
        <v>1</v>
      </c>
      <c r="V309" t="s">
        <v>324</v>
      </c>
      <c r="W309">
        <v>53</v>
      </c>
      <c r="X309" t="s">
        <v>257</v>
      </c>
      <c r="Y309" t="s">
        <v>429</v>
      </c>
      <c r="Z309" t="s">
        <v>429</v>
      </c>
      <c r="AA309" t="s">
        <v>429</v>
      </c>
      <c r="AB309" t="s">
        <v>429</v>
      </c>
      <c r="AC309" t="s">
        <v>429</v>
      </c>
      <c r="AD309" t="s">
        <v>429</v>
      </c>
      <c r="AE309" t="s">
        <v>429</v>
      </c>
      <c r="AF309">
        <v>5</v>
      </c>
      <c r="AG309" t="s">
        <v>310</v>
      </c>
      <c r="AH309" t="s">
        <v>429</v>
      </c>
      <c r="AI309" t="s">
        <v>429</v>
      </c>
      <c r="AJ309" t="s">
        <v>429</v>
      </c>
      <c r="AK309" t="s">
        <v>429</v>
      </c>
      <c r="AL309" t="s">
        <v>429</v>
      </c>
      <c r="AM309" t="s">
        <v>429</v>
      </c>
      <c r="AN309">
        <v>23.2973</v>
      </c>
      <c r="AO309" t="s">
        <v>429</v>
      </c>
      <c r="AP309" t="s">
        <v>429</v>
      </c>
    </row>
    <row r="310" spans="1:42" x14ac:dyDescent="0.35">
      <c r="A310" s="175" t="str">
        <f>"SL_2030_art_"&amp;S310&amp;"_"&amp;R310</f>
        <v>SL_2030_art_3_52</v>
      </c>
      <c r="B310" s="175" t="str">
        <f t="shared" si="15"/>
        <v>Single Short Haul Truck</v>
      </c>
      <c r="C310" s="200">
        <f t="shared" si="16"/>
        <v>3.2442364239260696E-2</v>
      </c>
      <c r="D310" s="275">
        <f t="shared" si="17"/>
        <v>4.884133051492219E-3</v>
      </c>
      <c r="E310">
        <v>0.15054799999999999</v>
      </c>
      <c r="F310">
        <v>1</v>
      </c>
      <c r="G310">
        <v>1</v>
      </c>
      <c r="H310">
        <v>2029</v>
      </c>
      <c r="I310">
        <v>1</v>
      </c>
      <c r="J310">
        <v>5</v>
      </c>
      <c r="K310" t="s">
        <v>308</v>
      </c>
      <c r="L310">
        <v>9</v>
      </c>
      <c r="M310">
        <v>49</v>
      </c>
      <c r="N310" t="s">
        <v>309</v>
      </c>
      <c r="O310">
        <v>49035</v>
      </c>
      <c r="P310" t="s">
        <v>234</v>
      </c>
      <c r="Q310">
        <v>490350</v>
      </c>
      <c r="R310">
        <v>52</v>
      </c>
      <c r="S310">
        <v>3</v>
      </c>
      <c r="T310" t="s">
        <v>174</v>
      </c>
      <c r="U310">
        <v>15</v>
      </c>
      <c r="V310" t="s">
        <v>323</v>
      </c>
      <c r="W310">
        <v>52</v>
      </c>
      <c r="X310" t="s">
        <v>256</v>
      </c>
      <c r="Y310" t="s">
        <v>429</v>
      </c>
      <c r="Z310" t="s">
        <v>429</v>
      </c>
      <c r="AA310" t="s">
        <v>429</v>
      </c>
      <c r="AB310" t="s">
        <v>429</v>
      </c>
      <c r="AC310" t="s">
        <v>429</v>
      </c>
      <c r="AD310" t="s">
        <v>429</v>
      </c>
      <c r="AE310" t="s">
        <v>429</v>
      </c>
      <c r="AF310">
        <v>5</v>
      </c>
      <c r="AG310" t="s">
        <v>310</v>
      </c>
      <c r="AH310" t="s">
        <v>429</v>
      </c>
      <c r="AI310" t="s">
        <v>429</v>
      </c>
      <c r="AJ310" t="s">
        <v>429</v>
      </c>
      <c r="AK310" t="s">
        <v>429</v>
      </c>
      <c r="AL310" t="s">
        <v>429</v>
      </c>
      <c r="AM310" t="s">
        <v>429</v>
      </c>
      <c r="AN310">
        <v>0.15054799999999999</v>
      </c>
      <c r="AO310" t="s">
        <v>429</v>
      </c>
      <c r="AP310" t="s">
        <v>429</v>
      </c>
    </row>
    <row r="311" spans="1:42" x14ac:dyDescent="0.35">
      <c r="A311" s="175" t="str">
        <f>"SL_2030_art_"&amp;S311&amp;"_"&amp;R311</f>
        <v>SL_2030_art_3_52</v>
      </c>
      <c r="B311" s="175" t="str">
        <f t="shared" si="15"/>
        <v>Single Short Haul Truck</v>
      </c>
      <c r="C311" s="200">
        <f t="shared" si="16"/>
        <v>3.2442364239260696E-2</v>
      </c>
      <c r="D311" s="275">
        <f t="shared" si="17"/>
        <v>0.78817101801071898</v>
      </c>
      <c r="E311">
        <v>24.294499999999999</v>
      </c>
      <c r="F311">
        <v>1</v>
      </c>
      <c r="G311">
        <v>1</v>
      </c>
      <c r="H311">
        <v>2029</v>
      </c>
      <c r="I311">
        <v>1</v>
      </c>
      <c r="J311">
        <v>5</v>
      </c>
      <c r="K311" t="s">
        <v>308</v>
      </c>
      <c r="L311">
        <v>9</v>
      </c>
      <c r="M311">
        <v>49</v>
      </c>
      <c r="N311" t="s">
        <v>309</v>
      </c>
      <c r="O311">
        <v>49035</v>
      </c>
      <c r="P311" t="s">
        <v>234</v>
      </c>
      <c r="Q311">
        <v>490350</v>
      </c>
      <c r="R311">
        <v>52</v>
      </c>
      <c r="S311">
        <v>3</v>
      </c>
      <c r="T311" t="s">
        <v>174</v>
      </c>
      <c r="U311">
        <v>1</v>
      </c>
      <c r="V311" t="s">
        <v>324</v>
      </c>
      <c r="W311">
        <v>52</v>
      </c>
      <c r="X311" t="s">
        <v>256</v>
      </c>
      <c r="Y311" t="s">
        <v>429</v>
      </c>
      <c r="Z311" t="s">
        <v>429</v>
      </c>
      <c r="AA311" t="s">
        <v>429</v>
      </c>
      <c r="AB311" t="s">
        <v>429</v>
      </c>
      <c r="AC311" t="s">
        <v>429</v>
      </c>
      <c r="AD311" t="s">
        <v>429</v>
      </c>
      <c r="AE311" t="s">
        <v>429</v>
      </c>
      <c r="AF311">
        <v>5</v>
      </c>
      <c r="AG311" t="s">
        <v>310</v>
      </c>
      <c r="AH311" t="s">
        <v>429</v>
      </c>
      <c r="AI311" t="s">
        <v>429</v>
      </c>
      <c r="AJ311" t="s">
        <v>429</v>
      </c>
      <c r="AK311" t="s">
        <v>429</v>
      </c>
      <c r="AL311" t="s">
        <v>429</v>
      </c>
      <c r="AM311" t="s">
        <v>429</v>
      </c>
      <c r="AN311">
        <v>24.294499999999999</v>
      </c>
      <c r="AO311" t="s">
        <v>429</v>
      </c>
      <c r="AP311" t="s">
        <v>429</v>
      </c>
    </row>
    <row r="312" spans="1:42" x14ac:dyDescent="0.35">
      <c r="A312" s="175" t="str">
        <f>"SL_2030_art_"&amp;S312&amp;"_"&amp;R312</f>
        <v>SL_2030_art_3_51</v>
      </c>
      <c r="B312" s="175" t="str">
        <f t="shared" si="15"/>
        <v>Refuse Truck</v>
      </c>
      <c r="C312" s="200">
        <f t="shared" si="16"/>
        <v>3.8330425395972039E-4</v>
      </c>
      <c r="D312" s="275">
        <f t="shared" si="17"/>
        <v>1.7839746587793305E-4</v>
      </c>
      <c r="E312">
        <v>0.46542</v>
      </c>
      <c r="F312">
        <v>1</v>
      </c>
      <c r="G312">
        <v>1</v>
      </c>
      <c r="H312">
        <v>2029</v>
      </c>
      <c r="I312">
        <v>1</v>
      </c>
      <c r="J312">
        <v>5</v>
      </c>
      <c r="K312" t="s">
        <v>308</v>
      </c>
      <c r="L312">
        <v>9</v>
      </c>
      <c r="M312">
        <v>49</v>
      </c>
      <c r="N312" t="s">
        <v>309</v>
      </c>
      <c r="O312">
        <v>49035</v>
      </c>
      <c r="P312" t="s">
        <v>234</v>
      </c>
      <c r="Q312">
        <v>490350</v>
      </c>
      <c r="R312">
        <v>51</v>
      </c>
      <c r="S312">
        <v>3</v>
      </c>
      <c r="T312" t="s">
        <v>174</v>
      </c>
      <c r="U312">
        <v>15</v>
      </c>
      <c r="V312" t="s">
        <v>323</v>
      </c>
      <c r="W312">
        <v>51</v>
      </c>
      <c r="X312" t="s">
        <v>255</v>
      </c>
      <c r="Y312" t="s">
        <v>429</v>
      </c>
      <c r="Z312" t="s">
        <v>429</v>
      </c>
      <c r="AA312" t="s">
        <v>429</v>
      </c>
      <c r="AB312" t="s">
        <v>429</v>
      </c>
      <c r="AC312" t="s">
        <v>429</v>
      </c>
      <c r="AD312" t="s">
        <v>429</v>
      </c>
      <c r="AE312" t="s">
        <v>429</v>
      </c>
      <c r="AF312">
        <v>5</v>
      </c>
      <c r="AG312" t="s">
        <v>310</v>
      </c>
      <c r="AH312" t="s">
        <v>429</v>
      </c>
      <c r="AI312" t="s">
        <v>429</v>
      </c>
      <c r="AJ312" t="s">
        <v>429</v>
      </c>
      <c r="AK312" t="s">
        <v>429</v>
      </c>
      <c r="AL312" t="s">
        <v>429</v>
      </c>
      <c r="AM312" t="s">
        <v>429</v>
      </c>
      <c r="AN312">
        <v>0.46542</v>
      </c>
      <c r="AO312" t="s">
        <v>429</v>
      </c>
      <c r="AP312" t="s">
        <v>429</v>
      </c>
    </row>
    <row r="313" spans="1:42" x14ac:dyDescent="0.35">
      <c r="A313" s="175" t="str">
        <f>"SL_2030_art_"&amp;S313&amp;"_"&amp;R313</f>
        <v>SL_2030_art_3_51</v>
      </c>
      <c r="B313" s="175" t="str">
        <f t="shared" si="15"/>
        <v>Refuse Truck</v>
      </c>
      <c r="C313" s="200">
        <f t="shared" si="16"/>
        <v>3.8330425395972039E-4</v>
      </c>
      <c r="D313" s="275">
        <f t="shared" si="17"/>
        <v>1.9522758906079647E-2</v>
      </c>
      <c r="E313">
        <v>50.9328</v>
      </c>
      <c r="F313">
        <v>1</v>
      </c>
      <c r="G313">
        <v>1</v>
      </c>
      <c r="H313">
        <v>2029</v>
      </c>
      <c r="I313">
        <v>1</v>
      </c>
      <c r="J313">
        <v>5</v>
      </c>
      <c r="K313" t="s">
        <v>308</v>
      </c>
      <c r="L313">
        <v>9</v>
      </c>
      <c r="M313">
        <v>49</v>
      </c>
      <c r="N313" t="s">
        <v>309</v>
      </c>
      <c r="O313">
        <v>49035</v>
      </c>
      <c r="P313" t="s">
        <v>234</v>
      </c>
      <c r="Q313">
        <v>490350</v>
      </c>
      <c r="R313">
        <v>51</v>
      </c>
      <c r="S313">
        <v>3</v>
      </c>
      <c r="T313" t="s">
        <v>174</v>
      </c>
      <c r="U313">
        <v>1</v>
      </c>
      <c r="V313" t="s">
        <v>324</v>
      </c>
      <c r="W313">
        <v>51</v>
      </c>
      <c r="X313" t="s">
        <v>255</v>
      </c>
      <c r="Y313" t="s">
        <v>429</v>
      </c>
      <c r="Z313" t="s">
        <v>429</v>
      </c>
      <c r="AA313" t="s">
        <v>429</v>
      </c>
      <c r="AB313" t="s">
        <v>429</v>
      </c>
      <c r="AC313" t="s">
        <v>429</v>
      </c>
      <c r="AD313" t="s">
        <v>429</v>
      </c>
      <c r="AE313" t="s">
        <v>429</v>
      </c>
      <c r="AF313">
        <v>5</v>
      </c>
      <c r="AG313" t="s">
        <v>310</v>
      </c>
      <c r="AH313" t="s">
        <v>429</v>
      </c>
      <c r="AI313" t="s">
        <v>429</v>
      </c>
      <c r="AJ313" t="s">
        <v>429</v>
      </c>
      <c r="AK313" t="s">
        <v>429</v>
      </c>
      <c r="AL313" t="s">
        <v>429</v>
      </c>
      <c r="AM313" t="s">
        <v>429</v>
      </c>
      <c r="AN313">
        <v>50.9328</v>
      </c>
      <c r="AO313" t="s">
        <v>429</v>
      </c>
      <c r="AP313" t="s">
        <v>429</v>
      </c>
    </row>
    <row r="314" spans="1:42" x14ac:dyDescent="0.35">
      <c r="A314" s="175" t="str">
        <f>"SL_2030_art_"&amp;S314&amp;"_"&amp;R314</f>
        <v>SL_2030_art_3_43</v>
      </c>
      <c r="B314" s="175" t="str">
        <f t="shared" si="15"/>
        <v>School Bus</v>
      </c>
      <c r="C314" s="200">
        <f t="shared" si="16"/>
        <v>1.2194193935541923E-3</v>
      </c>
      <c r="D314" s="275">
        <f t="shared" si="17"/>
        <v>4.8363392567752825E-4</v>
      </c>
      <c r="E314">
        <v>0.39661000000000002</v>
      </c>
      <c r="F314">
        <v>1</v>
      </c>
      <c r="G314">
        <v>1</v>
      </c>
      <c r="H314">
        <v>2029</v>
      </c>
      <c r="I314">
        <v>1</v>
      </c>
      <c r="J314">
        <v>5</v>
      </c>
      <c r="K314" t="s">
        <v>308</v>
      </c>
      <c r="L314">
        <v>9</v>
      </c>
      <c r="M314">
        <v>49</v>
      </c>
      <c r="N314" t="s">
        <v>309</v>
      </c>
      <c r="O314">
        <v>49035</v>
      </c>
      <c r="P314" t="s">
        <v>234</v>
      </c>
      <c r="Q314">
        <v>490350</v>
      </c>
      <c r="R314">
        <v>43</v>
      </c>
      <c r="S314">
        <v>3</v>
      </c>
      <c r="T314" t="s">
        <v>174</v>
      </c>
      <c r="U314">
        <v>15</v>
      </c>
      <c r="V314" t="s">
        <v>323</v>
      </c>
      <c r="W314">
        <v>43</v>
      </c>
      <c r="X314" t="s">
        <v>254</v>
      </c>
      <c r="Y314" t="s">
        <v>429</v>
      </c>
      <c r="Z314" t="s">
        <v>429</v>
      </c>
      <c r="AA314" t="s">
        <v>429</v>
      </c>
      <c r="AB314" t="s">
        <v>429</v>
      </c>
      <c r="AC314" t="s">
        <v>429</v>
      </c>
      <c r="AD314" t="s">
        <v>429</v>
      </c>
      <c r="AE314" t="s">
        <v>429</v>
      </c>
      <c r="AF314">
        <v>5</v>
      </c>
      <c r="AG314" t="s">
        <v>310</v>
      </c>
      <c r="AH314" t="s">
        <v>429</v>
      </c>
      <c r="AI314" t="s">
        <v>429</v>
      </c>
      <c r="AJ314" t="s">
        <v>429</v>
      </c>
      <c r="AK314" t="s">
        <v>429</v>
      </c>
      <c r="AL314" t="s">
        <v>429</v>
      </c>
      <c r="AM314" t="s">
        <v>429</v>
      </c>
      <c r="AN314">
        <v>0.39661000000000002</v>
      </c>
      <c r="AO314" t="s">
        <v>429</v>
      </c>
      <c r="AP314" t="s">
        <v>429</v>
      </c>
    </row>
    <row r="315" spans="1:42" x14ac:dyDescent="0.35">
      <c r="A315" s="175" t="str">
        <f>"SL_2030_art_"&amp;S315&amp;"_"&amp;R315</f>
        <v>SL_2030_art_3_43</v>
      </c>
      <c r="B315" s="175" t="str">
        <f t="shared" si="15"/>
        <v>School Bus</v>
      </c>
      <c r="C315" s="200">
        <f t="shared" si="16"/>
        <v>1.2194193935541923E-3</v>
      </c>
      <c r="D315" s="275">
        <f t="shared" si="17"/>
        <v>3.8095759332087163E-2</v>
      </c>
      <c r="E315">
        <v>31.2409</v>
      </c>
      <c r="F315">
        <v>1</v>
      </c>
      <c r="G315">
        <v>1</v>
      </c>
      <c r="H315">
        <v>2029</v>
      </c>
      <c r="I315">
        <v>1</v>
      </c>
      <c r="J315">
        <v>5</v>
      </c>
      <c r="K315" t="s">
        <v>308</v>
      </c>
      <c r="L315">
        <v>9</v>
      </c>
      <c r="M315">
        <v>49</v>
      </c>
      <c r="N315" t="s">
        <v>309</v>
      </c>
      <c r="O315">
        <v>49035</v>
      </c>
      <c r="P315" t="s">
        <v>234</v>
      </c>
      <c r="Q315">
        <v>490350</v>
      </c>
      <c r="R315">
        <v>43</v>
      </c>
      <c r="S315">
        <v>3</v>
      </c>
      <c r="T315" t="s">
        <v>174</v>
      </c>
      <c r="U315">
        <v>1</v>
      </c>
      <c r="V315" t="s">
        <v>324</v>
      </c>
      <c r="W315">
        <v>43</v>
      </c>
      <c r="X315" t="s">
        <v>254</v>
      </c>
      <c r="Y315" t="s">
        <v>429</v>
      </c>
      <c r="Z315" t="s">
        <v>429</v>
      </c>
      <c r="AA315" t="s">
        <v>429</v>
      </c>
      <c r="AB315" t="s">
        <v>429</v>
      </c>
      <c r="AC315" t="s">
        <v>429</v>
      </c>
      <c r="AD315" t="s">
        <v>429</v>
      </c>
      <c r="AE315" t="s">
        <v>429</v>
      </c>
      <c r="AF315">
        <v>5</v>
      </c>
      <c r="AG315" t="s">
        <v>310</v>
      </c>
      <c r="AH315" t="s">
        <v>429</v>
      </c>
      <c r="AI315" t="s">
        <v>429</v>
      </c>
      <c r="AJ315" t="s">
        <v>429</v>
      </c>
      <c r="AK315" t="s">
        <v>429</v>
      </c>
      <c r="AL315" t="s">
        <v>429</v>
      </c>
      <c r="AM315" t="s">
        <v>429</v>
      </c>
      <c r="AN315">
        <v>31.2409</v>
      </c>
      <c r="AO315" t="s">
        <v>429</v>
      </c>
      <c r="AP315" t="s">
        <v>429</v>
      </c>
    </row>
    <row r="316" spans="1:42" x14ac:dyDescent="0.35">
      <c r="A316" s="175" t="str">
        <f>"SL_2030_art_"&amp;S316&amp;"_"&amp;R316</f>
        <v>SL_2030_art_3_42</v>
      </c>
      <c r="B316" s="175" t="str">
        <f t="shared" si="15"/>
        <v>Transit Bus</v>
      </c>
      <c r="C316" s="200">
        <f t="shared" si="16"/>
        <v>8.5238775907189597E-4</v>
      </c>
      <c r="D316" s="275">
        <f t="shared" si="17"/>
        <v>4.503335008728641E-4</v>
      </c>
      <c r="E316">
        <v>0.52832000000000001</v>
      </c>
      <c r="F316">
        <v>1</v>
      </c>
      <c r="G316">
        <v>1</v>
      </c>
      <c r="H316">
        <v>2029</v>
      </c>
      <c r="I316">
        <v>1</v>
      </c>
      <c r="J316">
        <v>5</v>
      </c>
      <c r="K316" t="s">
        <v>308</v>
      </c>
      <c r="L316">
        <v>9</v>
      </c>
      <c r="M316">
        <v>49</v>
      </c>
      <c r="N316" t="s">
        <v>309</v>
      </c>
      <c r="O316">
        <v>49035</v>
      </c>
      <c r="P316" t="s">
        <v>234</v>
      </c>
      <c r="Q316">
        <v>490350</v>
      </c>
      <c r="R316">
        <v>42</v>
      </c>
      <c r="S316">
        <v>3</v>
      </c>
      <c r="T316" t="s">
        <v>174</v>
      </c>
      <c r="U316">
        <v>15</v>
      </c>
      <c r="V316" t="s">
        <v>323</v>
      </c>
      <c r="W316">
        <v>42</v>
      </c>
      <c r="X316" t="s">
        <v>253</v>
      </c>
      <c r="Y316" t="s">
        <v>429</v>
      </c>
      <c r="Z316" t="s">
        <v>429</v>
      </c>
      <c r="AA316" t="s">
        <v>429</v>
      </c>
      <c r="AB316" t="s">
        <v>429</v>
      </c>
      <c r="AC316" t="s">
        <v>429</v>
      </c>
      <c r="AD316" t="s">
        <v>429</v>
      </c>
      <c r="AE316" t="s">
        <v>429</v>
      </c>
      <c r="AF316">
        <v>5</v>
      </c>
      <c r="AG316" t="s">
        <v>310</v>
      </c>
      <c r="AH316" t="s">
        <v>429</v>
      </c>
      <c r="AI316" t="s">
        <v>429</v>
      </c>
      <c r="AJ316" t="s">
        <v>429</v>
      </c>
      <c r="AK316" t="s">
        <v>429</v>
      </c>
      <c r="AL316" t="s">
        <v>429</v>
      </c>
      <c r="AM316" t="s">
        <v>429</v>
      </c>
      <c r="AN316">
        <v>0.52832000000000001</v>
      </c>
      <c r="AO316" t="s">
        <v>429</v>
      </c>
      <c r="AP316" t="s">
        <v>429</v>
      </c>
    </row>
    <row r="317" spans="1:42" x14ac:dyDescent="0.35">
      <c r="A317" s="175" t="str">
        <f>"SL_2030_art_"&amp;S317&amp;"_"&amp;R317</f>
        <v>SL_2030_art_3_42</v>
      </c>
      <c r="B317" s="175" t="str">
        <f t="shared" si="15"/>
        <v>Transit Bus</v>
      </c>
      <c r="C317" s="200">
        <f t="shared" si="16"/>
        <v>8.5238775907189597E-4</v>
      </c>
      <c r="D317" s="275">
        <f t="shared" si="17"/>
        <v>3.4160803265220745E-2</v>
      </c>
      <c r="E317">
        <v>40.076599999999999</v>
      </c>
      <c r="F317">
        <v>1</v>
      </c>
      <c r="G317">
        <v>1</v>
      </c>
      <c r="H317">
        <v>2029</v>
      </c>
      <c r="I317">
        <v>1</v>
      </c>
      <c r="J317">
        <v>5</v>
      </c>
      <c r="K317" t="s">
        <v>308</v>
      </c>
      <c r="L317">
        <v>9</v>
      </c>
      <c r="M317">
        <v>49</v>
      </c>
      <c r="N317" t="s">
        <v>309</v>
      </c>
      <c r="O317">
        <v>49035</v>
      </c>
      <c r="P317" t="s">
        <v>234</v>
      </c>
      <c r="Q317">
        <v>490350</v>
      </c>
      <c r="R317">
        <v>42</v>
      </c>
      <c r="S317">
        <v>3</v>
      </c>
      <c r="T317" t="s">
        <v>174</v>
      </c>
      <c r="U317">
        <v>1</v>
      </c>
      <c r="V317" t="s">
        <v>324</v>
      </c>
      <c r="W317">
        <v>42</v>
      </c>
      <c r="X317" t="s">
        <v>253</v>
      </c>
      <c r="Y317" t="s">
        <v>429</v>
      </c>
      <c r="Z317" t="s">
        <v>429</v>
      </c>
      <c r="AA317" t="s">
        <v>429</v>
      </c>
      <c r="AB317" t="s">
        <v>429</v>
      </c>
      <c r="AC317" t="s">
        <v>429</v>
      </c>
      <c r="AD317" t="s">
        <v>429</v>
      </c>
      <c r="AE317" t="s">
        <v>429</v>
      </c>
      <c r="AF317">
        <v>5</v>
      </c>
      <c r="AG317" t="s">
        <v>310</v>
      </c>
      <c r="AH317" t="s">
        <v>429</v>
      </c>
      <c r="AI317" t="s">
        <v>429</v>
      </c>
      <c r="AJ317" t="s">
        <v>429</v>
      </c>
      <c r="AK317" t="s">
        <v>429</v>
      </c>
      <c r="AL317" t="s">
        <v>429</v>
      </c>
      <c r="AM317" t="s">
        <v>429</v>
      </c>
      <c r="AN317">
        <v>40.076599999999999</v>
      </c>
      <c r="AO317" t="s">
        <v>429</v>
      </c>
      <c r="AP317" t="s">
        <v>429</v>
      </c>
    </row>
    <row r="318" spans="1:42" x14ac:dyDescent="0.35">
      <c r="A318" s="175" t="str">
        <f>"SL_2030_art_"&amp;S318&amp;"_"&amp;R318</f>
        <v>SL_2030_art_3_41</v>
      </c>
      <c r="B318" s="175" t="str">
        <f t="shared" si="15"/>
        <v>Intercity Bus</v>
      </c>
      <c r="C318" s="200">
        <f t="shared" si="16"/>
        <v>2.7298775368493609E-3</v>
      </c>
      <c r="D318" s="275">
        <f t="shared" si="17"/>
        <v>1.4884056696613036E-3</v>
      </c>
      <c r="E318">
        <v>0.54522800000000005</v>
      </c>
      <c r="F318">
        <v>1</v>
      </c>
      <c r="G318">
        <v>1</v>
      </c>
      <c r="H318">
        <v>2029</v>
      </c>
      <c r="I318">
        <v>1</v>
      </c>
      <c r="J318">
        <v>5</v>
      </c>
      <c r="K318" t="s">
        <v>308</v>
      </c>
      <c r="L318">
        <v>9</v>
      </c>
      <c r="M318">
        <v>49</v>
      </c>
      <c r="N318" t="s">
        <v>309</v>
      </c>
      <c r="O318">
        <v>49035</v>
      </c>
      <c r="P318" t="s">
        <v>234</v>
      </c>
      <c r="Q318">
        <v>490350</v>
      </c>
      <c r="R318">
        <v>41</v>
      </c>
      <c r="S318">
        <v>3</v>
      </c>
      <c r="T318" t="s">
        <v>174</v>
      </c>
      <c r="U318">
        <v>15</v>
      </c>
      <c r="V318" t="s">
        <v>323</v>
      </c>
      <c r="W318">
        <v>41</v>
      </c>
      <c r="X318" t="s">
        <v>430</v>
      </c>
      <c r="Y318" t="s">
        <v>429</v>
      </c>
      <c r="Z318" t="s">
        <v>429</v>
      </c>
      <c r="AA318" t="s">
        <v>429</v>
      </c>
      <c r="AB318" t="s">
        <v>429</v>
      </c>
      <c r="AC318" t="s">
        <v>429</v>
      </c>
      <c r="AD318" t="s">
        <v>429</v>
      </c>
      <c r="AE318" t="s">
        <v>429</v>
      </c>
      <c r="AF318">
        <v>5</v>
      </c>
      <c r="AG318" t="s">
        <v>310</v>
      </c>
      <c r="AH318" t="s">
        <v>429</v>
      </c>
      <c r="AI318" t="s">
        <v>429</v>
      </c>
      <c r="AJ318" t="s">
        <v>429</v>
      </c>
      <c r="AK318" t="s">
        <v>429</v>
      </c>
      <c r="AL318" t="s">
        <v>429</v>
      </c>
      <c r="AM318" t="s">
        <v>429</v>
      </c>
      <c r="AN318">
        <v>0.54522800000000005</v>
      </c>
      <c r="AO318" t="s">
        <v>429</v>
      </c>
      <c r="AP318" t="s">
        <v>429</v>
      </c>
    </row>
    <row r="319" spans="1:42" x14ac:dyDescent="0.35">
      <c r="A319" s="175" t="str">
        <f>"SL_2030_art_"&amp;S319&amp;"_"&amp;R319</f>
        <v>SL_2030_art_3_41</v>
      </c>
      <c r="B319" s="175" t="str">
        <f t="shared" si="15"/>
        <v>Intercity Bus</v>
      </c>
      <c r="C319" s="200">
        <f t="shared" si="16"/>
        <v>2.7298775368493609E-3</v>
      </c>
      <c r="D319" s="275">
        <f t="shared" si="17"/>
        <v>0.1231660687320621</v>
      </c>
      <c r="E319">
        <v>45.117800000000003</v>
      </c>
      <c r="F319">
        <v>1</v>
      </c>
      <c r="G319">
        <v>1</v>
      </c>
      <c r="H319">
        <v>2029</v>
      </c>
      <c r="I319">
        <v>1</v>
      </c>
      <c r="J319">
        <v>5</v>
      </c>
      <c r="K319" t="s">
        <v>308</v>
      </c>
      <c r="L319">
        <v>9</v>
      </c>
      <c r="M319">
        <v>49</v>
      </c>
      <c r="N319" t="s">
        <v>309</v>
      </c>
      <c r="O319">
        <v>49035</v>
      </c>
      <c r="P319" t="s">
        <v>234</v>
      </c>
      <c r="Q319">
        <v>490350</v>
      </c>
      <c r="R319">
        <v>41</v>
      </c>
      <c r="S319">
        <v>3</v>
      </c>
      <c r="T319" t="s">
        <v>174</v>
      </c>
      <c r="U319">
        <v>1</v>
      </c>
      <c r="V319" t="s">
        <v>324</v>
      </c>
      <c r="W319">
        <v>41</v>
      </c>
      <c r="X319" t="s">
        <v>430</v>
      </c>
      <c r="Y319" t="s">
        <v>429</v>
      </c>
      <c r="Z319" t="s">
        <v>429</v>
      </c>
      <c r="AA319" t="s">
        <v>429</v>
      </c>
      <c r="AB319" t="s">
        <v>429</v>
      </c>
      <c r="AC319" t="s">
        <v>429</v>
      </c>
      <c r="AD319" t="s">
        <v>429</v>
      </c>
      <c r="AE319" t="s">
        <v>429</v>
      </c>
      <c r="AF319">
        <v>5</v>
      </c>
      <c r="AG319" t="s">
        <v>310</v>
      </c>
      <c r="AH319" t="s">
        <v>429</v>
      </c>
      <c r="AI319" t="s">
        <v>429</v>
      </c>
      <c r="AJ319" t="s">
        <v>429</v>
      </c>
      <c r="AK319" t="s">
        <v>429</v>
      </c>
      <c r="AL319" t="s">
        <v>429</v>
      </c>
      <c r="AM319" t="s">
        <v>429</v>
      </c>
      <c r="AN319">
        <v>45.117800000000003</v>
      </c>
      <c r="AO319" t="s">
        <v>429</v>
      </c>
      <c r="AP319" t="s">
        <v>429</v>
      </c>
    </row>
    <row r="320" spans="1:42" x14ac:dyDescent="0.35">
      <c r="A320" s="175" t="str">
        <f>"SL_2030_art_"&amp;S320&amp;"_"&amp;R320</f>
        <v>SL_2030_art_3_32</v>
      </c>
      <c r="B320" s="175" t="str">
        <f t="shared" si="15"/>
        <v>Light Commercial Truck</v>
      </c>
      <c r="C320" s="200">
        <f t="shared" si="16"/>
        <v>5.1391187787771235E-2</v>
      </c>
      <c r="D320" s="275">
        <f t="shared" si="17"/>
        <v>1.8316847151317424E-5</v>
      </c>
      <c r="E320">
        <v>3.5641999999999998E-4</v>
      </c>
      <c r="F320">
        <v>1</v>
      </c>
      <c r="G320">
        <v>1</v>
      </c>
      <c r="H320">
        <v>2029</v>
      </c>
      <c r="I320">
        <v>1</v>
      </c>
      <c r="J320">
        <v>5</v>
      </c>
      <c r="K320" t="s">
        <v>308</v>
      </c>
      <c r="L320">
        <v>9</v>
      </c>
      <c r="M320">
        <v>49</v>
      </c>
      <c r="N320" t="s">
        <v>309</v>
      </c>
      <c r="O320">
        <v>49035</v>
      </c>
      <c r="P320" t="s">
        <v>234</v>
      </c>
      <c r="Q320">
        <v>490350</v>
      </c>
      <c r="R320">
        <v>32</v>
      </c>
      <c r="S320">
        <v>3</v>
      </c>
      <c r="T320" t="s">
        <v>174</v>
      </c>
      <c r="U320">
        <v>15</v>
      </c>
      <c r="V320" t="s">
        <v>323</v>
      </c>
      <c r="W320">
        <v>32</v>
      </c>
      <c r="X320" t="s">
        <v>251</v>
      </c>
      <c r="Y320" t="s">
        <v>429</v>
      </c>
      <c r="Z320" t="s">
        <v>429</v>
      </c>
      <c r="AA320" t="s">
        <v>429</v>
      </c>
      <c r="AB320" t="s">
        <v>429</v>
      </c>
      <c r="AC320" t="s">
        <v>429</v>
      </c>
      <c r="AD320" t="s">
        <v>429</v>
      </c>
      <c r="AE320" t="s">
        <v>429</v>
      </c>
      <c r="AF320">
        <v>5</v>
      </c>
      <c r="AG320" t="s">
        <v>310</v>
      </c>
      <c r="AH320" t="s">
        <v>429</v>
      </c>
      <c r="AI320" t="s">
        <v>429</v>
      </c>
      <c r="AJ320" t="s">
        <v>429</v>
      </c>
      <c r="AK320" t="s">
        <v>429</v>
      </c>
      <c r="AL320" t="s">
        <v>429</v>
      </c>
      <c r="AM320" t="s">
        <v>429</v>
      </c>
      <c r="AN320">
        <v>3.5641999999999998E-4</v>
      </c>
      <c r="AO320" t="s">
        <v>429</v>
      </c>
      <c r="AP320" t="s">
        <v>429</v>
      </c>
    </row>
    <row r="321" spans="1:42" x14ac:dyDescent="0.35">
      <c r="A321" s="175" t="str">
        <f>"SL_2030_art_"&amp;S321&amp;"_"&amp;R321</f>
        <v>SL_2030_art_3_32</v>
      </c>
      <c r="B321" s="175" t="str">
        <f t="shared" si="15"/>
        <v>Light Commercial Truck</v>
      </c>
      <c r="C321" s="200">
        <f t="shared" si="16"/>
        <v>5.1391187787771235E-2</v>
      </c>
      <c r="D321" s="275">
        <f t="shared" si="17"/>
        <v>7.2940540650939467E-2</v>
      </c>
      <c r="E321">
        <v>1.4193199999999999</v>
      </c>
      <c r="F321">
        <v>1</v>
      </c>
      <c r="G321">
        <v>1</v>
      </c>
      <c r="H321">
        <v>2029</v>
      </c>
      <c r="I321">
        <v>1</v>
      </c>
      <c r="J321">
        <v>5</v>
      </c>
      <c r="K321" t="s">
        <v>308</v>
      </c>
      <c r="L321">
        <v>9</v>
      </c>
      <c r="M321">
        <v>49</v>
      </c>
      <c r="N321" t="s">
        <v>309</v>
      </c>
      <c r="O321">
        <v>49035</v>
      </c>
      <c r="P321" t="s">
        <v>234</v>
      </c>
      <c r="Q321">
        <v>490350</v>
      </c>
      <c r="R321">
        <v>32</v>
      </c>
      <c r="S321">
        <v>3</v>
      </c>
      <c r="T321" t="s">
        <v>174</v>
      </c>
      <c r="U321">
        <v>1</v>
      </c>
      <c r="V321" t="s">
        <v>324</v>
      </c>
      <c r="W321">
        <v>32</v>
      </c>
      <c r="X321" t="s">
        <v>251</v>
      </c>
      <c r="Y321" t="s">
        <v>429</v>
      </c>
      <c r="Z321" t="s">
        <v>429</v>
      </c>
      <c r="AA321" t="s">
        <v>429</v>
      </c>
      <c r="AB321" t="s">
        <v>429</v>
      </c>
      <c r="AC321" t="s">
        <v>429</v>
      </c>
      <c r="AD321" t="s">
        <v>429</v>
      </c>
      <c r="AE321" t="s">
        <v>429</v>
      </c>
      <c r="AF321">
        <v>5</v>
      </c>
      <c r="AG321" t="s">
        <v>310</v>
      </c>
      <c r="AH321" t="s">
        <v>429</v>
      </c>
      <c r="AI321" t="s">
        <v>429</v>
      </c>
      <c r="AJ321" t="s">
        <v>429</v>
      </c>
      <c r="AK321" t="s">
        <v>429</v>
      </c>
      <c r="AL321" t="s">
        <v>429</v>
      </c>
      <c r="AM321" t="s">
        <v>429</v>
      </c>
      <c r="AN321">
        <v>1.4193199999999999</v>
      </c>
      <c r="AO321" t="s">
        <v>429</v>
      </c>
      <c r="AP321" t="s">
        <v>429</v>
      </c>
    </row>
    <row r="322" spans="1:42" x14ac:dyDescent="0.35">
      <c r="A322" s="175" t="str">
        <f>"SL_2030_art_"&amp;S322&amp;"_"&amp;R322</f>
        <v>SL_2030_art_3_31</v>
      </c>
      <c r="B322" s="175" t="str">
        <f t="shared" si="15"/>
        <v>Passenger Truck</v>
      </c>
      <c r="C322" s="200">
        <f t="shared" si="16"/>
        <v>0.4289082842690477</v>
      </c>
      <c r="D322" s="275">
        <f t="shared" si="17"/>
        <v>1.4949598248197658E-4</v>
      </c>
      <c r="E322">
        <v>3.4854999999999999E-4</v>
      </c>
      <c r="F322">
        <v>1</v>
      </c>
      <c r="G322">
        <v>1</v>
      </c>
      <c r="H322">
        <v>2029</v>
      </c>
      <c r="I322">
        <v>1</v>
      </c>
      <c r="J322">
        <v>5</v>
      </c>
      <c r="K322" t="s">
        <v>308</v>
      </c>
      <c r="L322">
        <v>9</v>
      </c>
      <c r="M322">
        <v>49</v>
      </c>
      <c r="N322" t="s">
        <v>309</v>
      </c>
      <c r="O322">
        <v>49035</v>
      </c>
      <c r="P322" t="s">
        <v>234</v>
      </c>
      <c r="Q322">
        <v>490350</v>
      </c>
      <c r="R322">
        <v>31</v>
      </c>
      <c r="S322">
        <v>3</v>
      </c>
      <c r="T322" t="s">
        <v>174</v>
      </c>
      <c r="U322">
        <v>15</v>
      </c>
      <c r="V322" t="s">
        <v>323</v>
      </c>
      <c r="W322">
        <v>31</v>
      </c>
      <c r="X322" t="s">
        <v>250</v>
      </c>
      <c r="Y322" t="s">
        <v>429</v>
      </c>
      <c r="Z322" t="s">
        <v>429</v>
      </c>
      <c r="AA322" t="s">
        <v>429</v>
      </c>
      <c r="AB322" t="s">
        <v>429</v>
      </c>
      <c r="AC322" t="s">
        <v>429</v>
      </c>
      <c r="AD322" t="s">
        <v>429</v>
      </c>
      <c r="AE322" t="s">
        <v>429</v>
      </c>
      <c r="AF322">
        <v>5</v>
      </c>
      <c r="AG322" t="s">
        <v>310</v>
      </c>
      <c r="AH322" t="s">
        <v>429</v>
      </c>
      <c r="AI322" t="s">
        <v>429</v>
      </c>
      <c r="AJ322" t="s">
        <v>429</v>
      </c>
      <c r="AK322" t="s">
        <v>429</v>
      </c>
      <c r="AL322" t="s">
        <v>429</v>
      </c>
      <c r="AM322" t="s">
        <v>429</v>
      </c>
      <c r="AN322">
        <v>3.4854999999999999E-4</v>
      </c>
      <c r="AO322" t="s">
        <v>429</v>
      </c>
      <c r="AP322" t="s">
        <v>429</v>
      </c>
    </row>
    <row r="323" spans="1:42" x14ac:dyDescent="0.35">
      <c r="A323" s="175" t="str">
        <f>"SL_2030_art_"&amp;S323&amp;"_"&amp;R323</f>
        <v>SL_2030_art_3_31</v>
      </c>
      <c r="B323" s="175" t="str">
        <f t="shared" si="15"/>
        <v>Passenger Truck</v>
      </c>
      <c r="C323" s="200">
        <f t="shared" si="16"/>
        <v>0.4289082842690477</v>
      </c>
      <c r="D323" s="275">
        <f t="shared" si="17"/>
        <v>0.49690311457421987</v>
      </c>
      <c r="E323">
        <v>1.1585300000000001</v>
      </c>
      <c r="F323">
        <v>1</v>
      </c>
      <c r="G323">
        <v>1</v>
      </c>
      <c r="H323">
        <v>2029</v>
      </c>
      <c r="I323">
        <v>1</v>
      </c>
      <c r="J323">
        <v>5</v>
      </c>
      <c r="K323" t="s">
        <v>308</v>
      </c>
      <c r="L323">
        <v>9</v>
      </c>
      <c r="M323">
        <v>49</v>
      </c>
      <c r="N323" t="s">
        <v>309</v>
      </c>
      <c r="O323">
        <v>49035</v>
      </c>
      <c r="P323" t="s">
        <v>234</v>
      </c>
      <c r="Q323">
        <v>490350</v>
      </c>
      <c r="R323">
        <v>31</v>
      </c>
      <c r="S323">
        <v>3</v>
      </c>
      <c r="T323" t="s">
        <v>174</v>
      </c>
      <c r="U323">
        <v>1</v>
      </c>
      <c r="V323" t="s">
        <v>324</v>
      </c>
      <c r="W323">
        <v>31</v>
      </c>
      <c r="X323" t="s">
        <v>250</v>
      </c>
      <c r="Y323" t="s">
        <v>429</v>
      </c>
      <c r="Z323" t="s">
        <v>429</v>
      </c>
      <c r="AA323" t="s">
        <v>429</v>
      </c>
      <c r="AB323" t="s">
        <v>429</v>
      </c>
      <c r="AC323" t="s">
        <v>429</v>
      </c>
      <c r="AD323" t="s">
        <v>429</v>
      </c>
      <c r="AE323" t="s">
        <v>429</v>
      </c>
      <c r="AF323">
        <v>5</v>
      </c>
      <c r="AG323" t="s">
        <v>310</v>
      </c>
      <c r="AH323" t="s">
        <v>429</v>
      </c>
      <c r="AI323" t="s">
        <v>429</v>
      </c>
      <c r="AJ323" t="s">
        <v>429</v>
      </c>
      <c r="AK323" t="s">
        <v>429</v>
      </c>
      <c r="AL323" t="s">
        <v>429</v>
      </c>
      <c r="AM323" t="s">
        <v>429</v>
      </c>
      <c r="AN323">
        <v>1.1585300000000001</v>
      </c>
      <c r="AO323" t="s">
        <v>429</v>
      </c>
      <c r="AP323" t="s">
        <v>429</v>
      </c>
    </row>
    <row r="324" spans="1:42" x14ac:dyDescent="0.35">
      <c r="A324" s="175" t="str">
        <f>"SL_2030_art_"&amp;S324&amp;"_"&amp;R324</f>
        <v>SL_2030_art_3_21</v>
      </c>
      <c r="B324" s="175" t="str">
        <f t="shared" si="15"/>
        <v>Passenger Car</v>
      </c>
      <c r="C324" s="200">
        <f t="shared" si="16"/>
        <v>0.43941661470667287</v>
      </c>
      <c r="D324" s="275">
        <f t="shared" si="17"/>
        <v>8.4426432433437185E-7</v>
      </c>
      <c r="E324">
        <v>1.9213300000000001E-6</v>
      </c>
      <c r="F324">
        <v>1</v>
      </c>
      <c r="G324">
        <v>1</v>
      </c>
      <c r="H324">
        <v>2029</v>
      </c>
      <c r="I324">
        <v>1</v>
      </c>
      <c r="J324">
        <v>5</v>
      </c>
      <c r="K324" t="s">
        <v>308</v>
      </c>
      <c r="L324">
        <v>9</v>
      </c>
      <c r="M324">
        <v>49</v>
      </c>
      <c r="N324" t="s">
        <v>309</v>
      </c>
      <c r="O324">
        <v>49035</v>
      </c>
      <c r="P324" t="s">
        <v>234</v>
      </c>
      <c r="Q324">
        <v>490350</v>
      </c>
      <c r="R324">
        <v>21</v>
      </c>
      <c r="S324">
        <v>3</v>
      </c>
      <c r="T324" t="s">
        <v>174</v>
      </c>
      <c r="U324">
        <v>15</v>
      </c>
      <c r="V324" t="s">
        <v>323</v>
      </c>
      <c r="W324">
        <v>21</v>
      </c>
      <c r="X324" t="s">
        <v>249</v>
      </c>
      <c r="Y324" t="s">
        <v>429</v>
      </c>
      <c r="Z324" t="s">
        <v>429</v>
      </c>
      <c r="AA324" t="s">
        <v>429</v>
      </c>
      <c r="AB324" t="s">
        <v>429</v>
      </c>
      <c r="AC324" t="s">
        <v>429</v>
      </c>
      <c r="AD324" t="s">
        <v>429</v>
      </c>
      <c r="AE324" t="s">
        <v>429</v>
      </c>
      <c r="AF324">
        <v>5</v>
      </c>
      <c r="AG324" t="s">
        <v>310</v>
      </c>
      <c r="AH324" t="s">
        <v>429</v>
      </c>
      <c r="AI324" t="s">
        <v>429</v>
      </c>
      <c r="AJ324" t="s">
        <v>429</v>
      </c>
      <c r="AK324" t="s">
        <v>429</v>
      </c>
      <c r="AL324" t="s">
        <v>429</v>
      </c>
      <c r="AM324" t="s">
        <v>429</v>
      </c>
      <c r="AN324">
        <v>1.9213300000000001E-6</v>
      </c>
      <c r="AO324" t="s">
        <v>429</v>
      </c>
      <c r="AP324" t="s">
        <v>429</v>
      </c>
    </row>
    <row r="325" spans="1:42" x14ac:dyDescent="0.35">
      <c r="A325" s="175" t="str">
        <f>"SL_2030_art_"&amp;S325&amp;"_"&amp;R325</f>
        <v>SL_2030_art_3_21</v>
      </c>
      <c r="B325" s="175" t="str">
        <f t="shared" si="15"/>
        <v>Passenger Car</v>
      </c>
      <c r="C325" s="200">
        <f t="shared" si="16"/>
        <v>0.43941661470667287</v>
      </c>
      <c r="D325" s="275">
        <f t="shared" si="17"/>
        <v>1.9627949229040605E-2</v>
      </c>
      <c r="E325">
        <v>4.4668199999999998E-2</v>
      </c>
      <c r="F325">
        <v>1</v>
      </c>
      <c r="G325">
        <v>1</v>
      </c>
      <c r="H325">
        <v>2029</v>
      </c>
      <c r="I325">
        <v>1</v>
      </c>
      <c r="J325">
        <v>5</v>
      </c>
      <c r="K325" t="s">
        <v>308</v>
      </c>
      <c r="L325">
        <v>9</v>
      </c>
      <c r="M325">
        <v>49</v>
      </c>
      <c r="N325" t="s">
        <v>309</v>
      </c>
      <c r="O325">
        <v>49035</v>
      </c>
      <c r="P325" t="s">
        <v>234</v>
      </c>
      <c r="Q325">
        <v>490350</v>
      </c>
      <c r="R325">
        <v>21</v>
      </c>
      <c r="S325">
        <v>3</v>
      </c>
      <c r="T325" t="s">
        <v>174</v>
      </c>
      <c r="U325">
        <v>1</v>
      </c>
      <c r="V325" t="s">
        <v>324</v>
      </c>
      <c r="W325">
        <v>21</v>
      </c>
      <c r="X325" t="s">
        <v>249</v>
      </c>
      <c r="Y325" t="s">
        <v>429</v>
      </c>
      <c r="Z325" t="s">
        <v>429</v>
      </c>
      <c r="AA325" t="s">
        <v>429</v>
      </c>
      <c r="AB325" t="s">
        <v>429</v>
      </c>
      <c r="AC325" t="s">
        <v>429</v>
      </c>
      <c r="AD325" t="s">
        <v>429</v>
      </c>
      <c r="AE325" t="s">
        <v>429</v>
      </c>
      <c r="AF325">
        <v>5</v>
      </c>
      <c r="AG325" t="s">
        <v>310</v>
      </c>
      <c r="AH325" t="s">
        <v>429</v>
      </c>
      <c r="AI325" t="s">
        <v>429</v>
      </c>
      <c r="AJ325" t="s">
        <v>429</v>
      </c>
      <c r="AK325" t="s">
        <v>429</v>
      </c>
      <c r="AL325" t="s">
        <v>429</v>
      </c>
      <c r="AM325" t="s">
        <v>429</v>
      </c>
      <c r="AN325">
        <v>4.4668199999999998E-2</v>
      </c>
      <c r="AO325" t="s">
        <v>429</v>
      </c>
      <c r="AP325" t="s">
        <v>429</v>
      </c>
    </row>
    <row r="326" spans="1:42" x14ac:dyDescent="0.35">
      <c r="A326" s="175" t="str">
        <f>"SL_2030_art_"&amp;S326&amp;"_"&amp;R326</f>
        <v>SL_2030_art_3_11</v>
      </c>
      <c r="B326" s="175" t="str">
        <f t="shared" si="15"/>
        <v>Motorcycle</v>
      </c>
      <c r="C326" s="200">
        <f t="shared" si="16"/>
        <v>2.2142331538286685E-3</v>
      </c>
      <c r="D326" s="275">
        <f t="shared" si="17"/>
        <v>0</v>
      </c>
      <c r="E326">
        <v>0</v>
      </c>
      <c r="F326">
        <v>1</v>
      </c>
      <c r="G326">
        <v>1</v>
      </c>
      <c r="H326">
        <v>2029</v>
      </c>
      <c r="I326">
        <v>1</v>
      </c>
      <c r="J326">
        <v>5</v>
      </c>
      <c r="K326" t="s">
        <v>308</v>
      </c>
      <c r="L326">
        <v>9</v>
      </c>
      <c r="M326">
        <v>49</v>
      </c>
      <c r="N326" t="s">
        <v>309</v>
      </c>
      <c r="O326">
        <v>49035</v>
      </c>
      <c r="P326" t="s">
        <v>234</v>
      </c>
      <c r="Q326">
        <v>490350</v>
      </c>
      <c r="R326">
        <v>11</v>
      </c>
      <c r="S326">
        <v>3</v>
      </c>
      <c r="T326" t="s">
        <v>174</v>
      </c>
      <c r="U326">
        <v>15</v>
      </c>
      <c r="V326" t="s">
        <v>323</v>
      </c>
      <c r="W326">
        <v>11</v>
      </c>
      <c r="X326" t="s">
        <v>248</v>
      </c>
      <c r="Y326" t="s">
        <v>429</v>
      </c>
      <c r="Z326" t="s">
        <v>429</v>
      </c>
      <c r="AA326" t="s">
        <v>429</v>
      </c>
      <c r="AB326" t="s">
        <v>429</v>
      </c>
      <c r="AC326" t="s">
        <v>429</v>
      </c>
      <c r="AD326" t="s">
        <v>429</v>
      </c>
      <c r="AE326" t="s">
        <v>429</v>
      </c>
      <c r="AF326">
        <v>5</v>
      </c>
      <c r="AG326" t="s">
        <v>310</v>
      </c>
      <c r="AH326" t="s">
        <v>429</v>
      </c>
      <c r="AI326" t="s">
        <v>429</v>
      </c>
      <c r="AJ326" t="s">
        <v>429</v>
      </c>
      <c r="AK326" t="s">
        <v>429</v>
      </c>
      <c r="AL326" t="s">
        <v>429</v>
      </c>
      <c r="AM326" t="s">
        <v>429</v>
      </c>
      <c r="AN326">
        <v>0</v>
      </c>
      <c r="AO326" t="s">
        <v>429</v>
      </c>
      <c r="AP326" t="s">
        <v>429</v>
      </c>
    </row>
    <row r="327" spans="1:42" x14ac:dyDescent="0.35">
      <c r="A327" s="175" t="str">
        <f>"SL_2030_art_"&amp;S327&amp;"_"&amp;R327</f>
        <v>SL_2030_art_3_11</v>
      </c>
      <c r="B327" s="175" t="str">
        <f t="shared" si="15"/>
        <v>Motorcycle</v>
      </c>
      <c r="C327" s="200">
        <f t="shared" si="16"/>
        <v>2.2142331538286685E-3</v>
      </c>
      <c r="D327" s="275">
        <f t="shared" si="17"/>
        <v>5.3745417072937124E-3</v>
      </c>
      <c r="E327">
        <v>2.42727</v>
      </c>
      <c r="F327">
        <v>1</v>
      </c>
      <c r="G327">
        <v>1</v>
      </c>
      <c r="H327">
        <v>2029</v>
      </c>
      <c r="I327">
        <v>1</v>
      </c>
      <c r="J327">
        <v>5</v>
      </c>
      <c r="K327" t="s">
        <v>308</v>
      </c>
      <c r="L327">
        <v>9</v>
      </c>
      <c r="M327">
        <v>49</v>
      </c>
      <c r="N327" t="s">
        <v>309</v>
      </c>
      <c r="O327">
        <v>49035</v>
      </c>
      <c r="P327" t="s">
        <v>234</v>
      </c>
      <c r="Q327">
        <v>490350</v>
      </c>
      <c r="R327">
        <v>11</v>
      </c>
      <c r="S327">
        <v>3</v>
      </c>
      <c r="T327" t="s">
        <v>174</v>
      </c>
      <c r="U327">
        <v>1</v>
      </c>
      <c r="V327" t="s">
        <v>324</v>
      </c>
      <c r="W327">
        <v>11</v>
      </c>
      <c r="X327" t="s">
        <v>248</v>
      </c>
      <c r="Y327" t="s">
        <v>429</v>
      </c>
      <c r="Z327" t="s">
        <v>429</v>
      </c>
      <c r="AA327" t="s">
        <v>429</v>
      </c>
      <c r="AB327" t="s">
        <v>429</v>
      </c>
      <c r="AC327" t="s">
        <v>429</v>
      </c>
      <c r="AD327" t="s">
        <v>429</v>
      </c>
      <c r="AE327" t="s">
        <v>429</v>
      </c>
      <c r="AF327">
        <v>5</v>
      </c>
      <c r="AG327" t="s">
        <v>310</v>
      </c>
      <c r="AH327" t="s">
        <v>429</v>
      </c>
      <c r="AI327" t="s">
        <v>429</v>
      </c>
      <c r="AJ327" t="s">
        <v>429</v>
      </c>
      <c r="AK327" t="s">
        <v>429</v>
      </c>
      <c r="AL327" t="s">
        <v>429</v>
      </c>
      <c r="AM327" t="s">
        <v>429</v>
      </c>
      <c r="AN327">
        <v>2.42727</v>
      </c>
      <c r="AO327" t="s">
        <v>429</v>
      </c>
      <c r="AP327" t="s">
        <v>429</v>
      </c>
    </row>
    <row r="328" spans="1:42" x14ac:dyDescent="0.35">
      <c r="A328" s="175" t="str">
        <f>"SL_2030_art_"&amp;S328&amp;"_"&amp;R328</f>
        <v>SL_2030_art_2_62</v>
      </c>
      <c r="B328" s="175" t="str">
        <f t="shared" si="15"/>
        <v>Combination Long Haul Truck</v>
      </c>
      <c r="C328" s="200">
        <f t="shared" si="16"/>
        <v>2.7427085919241152E-2</v>
      </c>
      <c r="D328" s="275">
        <f t="shared" si="17"/>
        <v>7.8716833671658871E-3</v>
      </c>
      <c r="E328">
        <v>0.28700399999999998</v>
      </c>
      <c r="F328">
        <v>1</v>
      </c>
      <c r="G328">
        <v>1</v>
      </c>
      <c r="H328">
        <v>2029</v>
      </c>
      <c r="I328">
        <v>1</v>
      </c>
      <c r="J328">
        <v>5</v>
      </c>
      <c r="K328" t="s">
        <v>308</v>
      </c>
      <c r="L328">
        <v>9</v>
      </c>
      <c r="M328">
        <v>49</v>
      </c>
      <c r="N328" t="s">
        <v>309</v>
      </c>
      <c r="O328">
        <v>49035</v>
      </c>
      <c r="P328" t="s">
        <v>234</v>
      </c>
      <c r="Q328">
        <v>490350</v>
      </c>
      <c r="R328">
        <v>62</v>
      </c>
      <c r="S328">
        <v>2</v>
      </c>
      <c r="T328" t="s">
        <v>173</v>
      </c>
      <c r="U328">
        <v>15</v>
      </c>
      <c r="V328" t="s">
        <v>323</v>
      </c>
      <c r="W328">
        <v>62</v>
      </c>
      <c r="X328" t="s">
        <v>260</v>
      </c>
      <c r="Y328" t="s">
        <v>429</v>
      </c>
      <c r="Z328" t="s">
        <v>429</v>
      </c>
      <c r="AA328" t="s">
        <v>429</v>
      </c>
      <c r="AB328" t="s">
        <v>429</v>
      </c>
      <c r="AC328" t="s">
        <v>429</v>
      </c>
      <c r="AD328" t="s">
        <v>429</v>
      </c>
      <c r="AE328" t="s">
        <v>429</v>
      </c>
      <c r="AF328">
        <v>5</v>
      </c>
      <c r="AG328" t="s">
        <v>310</v>
      </c>
      <c r="AH328" t="s">
        <v>429</v>
      </c>
      <c r="AI328" t="s">
        <v>429</v>
      </c>
      <c r="AJ328" t="s">
        <v>429</v>
      </c>
      <c r="AK328" t="s">
        <v>429</v>
      </c>
      <c r="AL328" t="s">
        <v>429</v>
      </c>
      <c r="AM328" t="s">
        <v>429</v>
      </c>
      <c r="AN328">
        <v>0.28700399999999998</v>
      </c>
      <c r="AO328" t="s">
        <v>429</v>
      </c>
      <c r="AP328" t="s">
        <v>429</v>
      </c>
    </row>
    <row r="329" spans="1:42" x14ac:dyDescent="0.35">
      <c r="A329" s="175" t="str">
        <f>"SL_2030_art_"&amp;S329&amp;"_"&amp;R329</f>
        <v>SL_2030_art_2_62</v>
      </c>
      <c r="B329" s="175" t="str">
        <f t="shared" si="15"/>
        <v>Combination Long Haul Truck</v>
      </c>
      <c r="C329" s="200">
        <f t="shared" si="16"/>
        <v>2.7427085919241152E-2</v>
      </c>
      <c r="D329" s="275">
        <f t="shared" si="17"/>
        <v>0.50692385821096653</v>
      </c>
      <c r="E329">
        <v>18.482600000000001</v>
      </c>
      <c r="F329">
        <v>1</v>
      </c>
      <c r="G329">
        <v>1</v>
      </c>
      <c r="H329">
        <v>2029</v>
      </c>
      <c r="I329">
        <v>1</v>
      </c>
      <c r="J329">
        <v>5</v>
      </c>
      <c r="K329" t="s">
        <v>308</v>
      </c>
      <c r="L329">
        <v>9</v>
      </c>
      <c r="M329">
        <v>49</v>
      </c>
      <c r="N329" t="s">
        <v>309</v>
      </c>
      <c r="O329">
        <v>49035</v>
      </c>
      <c r="P329" t="s">
        <v>234</v>
      </c>
      <c r="Q329">
        <v>490350</v>
      </c>
      <c r="R329">
        <v>62</v>
      </c>
      <c r="S329">
        <v>2</v>
      </c>
      <c r="T329" t="s">
        <v>173</v>
      </c>
      <c r="U329">
        <v>1</v>
      </c>
      <c r="V329" t="s">
        <v>324</v>
      </c>
      <c r="W329">
        <v>62</v>
      </c>
      <c r="X329" t="s">
        <v>260</v>
      </c>
      <c r="Y329" t="s">
        <v>429</v>
      </c>
      <c r="Z329" t="s">
        <v>429</v>
      </c>
      <c r="AA329" t="s">
        <v>429</v>
      </c>
      <c r="AB329" t="s">
        <v>429</v>
      </c>
      <c r="AC329" t="s">
        <v>429</v>
      </c>
      <c r="AD329" t="s">
        <v>429</v>
      </c>
      <c r="AE329" t="s">
        <v>429</v>
      </c>
      <c r="AF329">
        <v>5</v>
      </c>
      <c r="AG329" t="s">
        <v>310</v>
      </c>
      <c r="AH329" t="s">
        <v>429</v>
      </c>
      <c r="AI329" t="s">
        <v>429</v>
      </c>
      <c r="AJ329" t="s">
        <v>429</v>
      </c>
      <c r="AK329" t="s">
        <v>429</v>
      </c>
      <c r="AL329" t="s">
        <v>429</v>
      </c>
      <c r="AM329" t="s">
        <v>429</v>
      </c>
      <c r="AN329">
        <v>18.482600000000001</v>
      </c>
      <c r="AO329" t="s">
        <v>429</v>
      </c>
      <c r="AP329" t="s">
        <v>429</v>
      </c>
    </row>
    <row r="330" spans="1:42" x14ac:dyDescent="0.35">
      <c r="A330" s="175" t="str">
        <f>"SL_2030_art_"&amp;S330&amp;"_"&amp;R330</f>
        <v>SL_2030_art_2_61</v>
      </c>
      <c r="B330" s="175" t="str">
        <f t="shared" si="15"/>
        <v>Combination Short Haul Truck</v>
      </c>
      <c r="C330" s="200">
        <f t="shared" si="16"/>
        <v>9.5195217525549519E-3</v>
      </c>
      <c r="D330" s="275">
        <f t="shared" si="17"/>
        <v>3.1112557748657821E-3</v>
      </c>
      <c r="E330">
        <v>0.32682899999999998</v>
      </c>
      <c r="F330">
        <v>1</v>
      </c>
      <c r="G330">
        <v>1</v>
      </c>
      <c r="H330">
        <v>2029</v>
      </c>
      <c r="I330">
        <v>1</v>
      </c>
      <c r="J330">
        <v>5</v>
      </c>
      <c r="K330" t="s">
        <v>308</v>
      </c>
      <c r="L330">
        <v>9</v>
      </c>
      <c r="M330">
        <v>49</v>
      </c>
      <c r="N330" t="s">
        <v>309</v>
      </c>
      <c r="O330">
        <v>49035</v>
      </c>
      <c r="P330" t="s">
        <v>234</v>
      </c>
      <c r="Q330">
        <v>490350</v>
      </c>
      <c r="R330">
        <v>61</v>
      </c>
      <c r="S330">
        <v>2</v>
      </c>
      <c r="T330" t="s">
        <v>173</v>
      </c>
      <c r="U330">
        <v>15</v>
      </c>
      <c r="V330" t="s">
        <v>323</v>
      </c>
      <c r="W330">
        <v>61</v>
      </c>
      <c r="X330" t="s">
        <v>259</v>
      </c>
      <c r="Y330" t="s">
        <v>429</v>
      </c>
      <c r="Z330" t="s">
        <v>429</v>
      </c>
      <c r="AA330" t="s">
        <v>429</v>
      </c>
      <c r="AB330" t="s">
        <v>429</v>
      </c>
      <c r="AC330" t="s">
        <v>429</v>
      </c>
      <c r="AD330" t="s">
        <v>429</v>
      </c>
      <c r="AE330" t="s">
        <v>429</v>
      </c>
      <c r="AF330">
        <v>5</v>
      </c>
      <c r="AG330" t="s">
        <v>310</v>
      </c>
      <c r="AH330" t="s">
        <v>429</v>
      </c>
      <c r="AI330" t="s">
        <v>429</v>
      </c>
      <c r="AJ330" t="s">
        <v>429</v>
      </c>
      <c r="AK330" t="s">
        <v>429</v>
      </c>
      <c r="AL330" t="s">
        <v>429</v>
      </c>
      <c r="AM330" t="s">
        <v>429</v>
      </c>
      <c r="AN330">
        <v>0.32682899999999998</v>
      </c>
      <c r="AO330" t="s">
        <v>429</v>
      </c>
      <c r="AP330" t="s">
        <v>429</v>
      </c>
    </row>
    <row r="331" spans="1:42" x14ac:dyDescent="0.35">
      <c r="A331" s="175" t="str">
        <f>"SL_2030_art_"&amp;S331&amp;"_"&amp;R331</f>
        <v>SL_2030_art_2_61</v>
      </c>
      <c r="B331" s="175" t="str">
        <f t="shared" si="15"/>
        <v>Combination Short Haul Truck</v>
      </c>
      <c r="C331" s="200">
        <f t="shared" si="16"/>
        <v>9.5195217525549519E-3</v>
      </c>
      <c r="D331" s="275">
        <f t="shared" si="17"/>
        <v>0.19653147853367223</v>
      </c>
      <c r="E331">
        <v>20.645099999999999</v>
      </c>
      <c r="F331">
        <v>1</v>
      </c>
      <c r="G331">
        <v>1</v>
      </c>
      <c r="H331">
        <v>2029</v>
      </c>
      <c r="I331">
        <v>1</v>
      </c>
      <c r="J331">
        <v>5</v>
      </c>
      <c r="K331" t="s">
        <v>308</v>
      </c>
      <c r="L331">
        <v>9</v>
      </c>
      <c r="M331">
        <v>49</v>
      </c>
      <c r="N331" t="s">
        <v>309</v>
      </c>
      <c r="O331">
        <v>49035</v>
      </c>
      <c r="P331" t="s">
        <v>234</v>
      </c>
      <c r="Q331">
        <v>490350</v>
      </c>
      <c r="R331">
        <v>61</v>
      </c>
      <c r="S331">
        <v>2</v>
      </c>
      <c r="T331" t="s">
        <v>173</v>
      </c>
      <c r="U331">
        <v>1</v>
      </c>
      <c r="V331" t="s">
        <v>324</v>
      </c>
      <c r="W331">
        <v>61</v>
      </c>
      <c r="X331" t="s">
        <v>259</v>
      </c>
      <c r="Y331" t="s">
        <v>429</v>
      </c>
      <c r="Z331" t="s">
        <v>429</v>
      </c>
      <c r="AA331" t="s">
        <v>429</v>
      </c>
      <c r="AB331" t="s">
        <v>429</v>
      </c>
      <c r="AC331" t="s">
        <v>429</v>
      </c>
      <c r="AD331" t="s">
        <v>429</v>
      </c>
      <c r="AE331" t="s">
        <v>429</v>
      </c>
      <c r="AF331">
        <v>5</v>
      </c>
      <c r="AG331" t="s">
        <v>310</v>
      </c>
      <c r="AH331" t="s">
        <v>429</v>
      </c>
      <c r="AI331" t="s">
        <v>429</v>
      </c>
      <c r="AJ331" t="s">
        <v>429</v>
      </c>
      <c r="AK331" t="s">
        <v>429</v>
      </c>
      <c r="AL331" t="s">
        <v>429</v>
      </c>
      <c r="AM331" t="s">
        <v>429</v>
      </c>
      <c r="AN331">
        <v>20.645099999999999</v>
      </c>
      <c r="AO331" t="s">
        <v>429</v>
      </c>
      <c r="AP331" t="s">
        <v>429</v>
      </c>
    </row>
    <row r="332" spans="1:42" x14ac:dyDescent="0.35">
      <c r="A332" s="175" t="str">
        <f>"SL_2030_art_"&amp;S332&amp;"_"&amp;R332</f>
        <v>SL_2030_art_2_54</v>
      </c>
      <c r="B332" s="175" t="str">
        <f t="shared" si="15"/>
        <v>Motor Home</v>
      </c>
      <c r="C332" s="200">
        <f t="shared" si="16"/>
        <v>1.2837666565879628E-3</v>
      </c>
      <c r="D332" s="275">
        <f t="shared" si="17"/>
        <v>2.5596766612376076E-4</v>
      </c>
      <c r="E332">
        <v>0.19938800000000001</v>
      </c>
      <c r="F332">
        <v>1</v>
      </c>
      <c r="G332">
        <v>1</v>
      </c>
      <c r="H332">
        <v>2029</v>
      </c>
      <c r="I332">
        <v>1</v>
      </c>
      <c r="J332">
        <v>5</v>
      </c>
      <c r="K332" t="s">
        <v>308</v>
      </c>
      <c r="L332">
        <v>9</v>
      </c>
      <c r="M332">
        <v>49</v>
      </c>
      <c r="N332" t="s">
        <v>309</v>
      </c>
      <c r="O332">
        <v>49035</v>
      </c>
      <c r="P332" t="s">
        <v>234</v>
      </c>
      <c r="Q332">
        <v>490350</v>
      </c>
      <c r="R332">
        <v>54</v>
      </c>
      <c r="S332">
        <v>2</v>
      </c>
      <c r="T332" t="s">
        <v>173</v>
      </c>
      <c r="U332">
        <v>15</v>
      </c>
      <c r="V332" t="s">
        <v>323</v>
      </c>
      <c r="W332">
        <v>54</v>
      </c>
      <c r="X332" t="s">
        <v>258</v>
      </c>
      <c r="Y332" t="s">
        <v>429</v>
      </c>
      <c r="Z332" t="s">
        <v>429</v>
      </c>
      <c r="AA332" t="s">
        <v>429</v>
      </c>
      <c r="AB332" t="s">
        <v>429</v>
      </c>
      <c r="AC332" t="s">
        <v>429</v>
      </c>
      <c r="AD332" t="s">
        <v>429</v>
      </c>
      <c r="AE332" t="s">
        <v>429</v>
      </c>
      <c r="AF332">
        <v>5</v>
      </c>
      <c r="AG332" t="s">
        <v>310</v>
      </c>
      <c r="AH332" t="s">
        <v>429</v>
      </c>
      <c r="AI332" t="s">
        <v>429</v>
      </c>
      <c r="AJ332" t="s">
        <v>429</v>
      </c>
      <c r="AK332" t="s">
        <v>429</v>
      </c>
      <c r="AL332" t="s">
        <v>429</v>
      </c>
      <c r="AM332" t="s">
        <v>429</v>
      </c>
      <c r="AN332">
        <v>0.19938800000000001</v>
      </c>
      <c r="AO332" t="s">
        <v>429</v>
      </c>
      <c r="AP332" t="s">
        <v>429</v>
      </c>
    </row>
    <row r="333" spans="1:42" x14ac:dyDescent="0.35">
      <c r="A333" s="175" t="str">
        <f>"SL_2030_art_"&amp;S333&amp;"_"&amp;R333</f>
        <v>SL_2030_art_2_54</v>
      </c>
      <c r="B333" s="175" t="str">
        <f t="shared" si="15"/>
        <v>Motor Home</v>
      </c>
      <c r="C333" s="200">
        <f t="shared" si="16"/>
        <v>1.2837666565879628E-3</v>
      </c>
      <c r="D333" s="275">
        <f t="shared" si="17"/>
        <v>2.4522767427474584E-2</v>
      </c>
      <c r="E333">
        <v>19.1022</v>
      </c>
      <c r="F333">
        <v>1</v>
      </c>
      <c r="G333">
        <v>1</v>
      </c>
      <c r="H333">
        <v>2029</v>
      </c>
      <c r="I333">
        <v>1</v>
      </c>
      <c r="J333">
        <v>5</v>
      </c>
      <c r="K333" t="s">
        <v>308</v>
      </c>
      <c r="L333">
        <v>9</v>
      </c>
      <c r="M333">
        <v>49</v>
      </c>
      <c r="N333" t="s">
        <v>309</v>
      </c>
      <c r="O333">
        <v>49035</v>
      </c>
      <c r="P333" t="s">
        <v>234</v>
      </c>
      <c r="Q333">
        <v>490350</v>
      </c>
      <c r="R333">
        <v>54</v>
      </c>
      <c r="S333">
        <v>2</v>
      </c>
      <c r="T333" t="s">
        <v>173</v>
      </c>
      <c r="U333">
        <v>1</v>
      </c>
      <c r="V333" t="s">
        <v>324</v>
      </c>
      <c r="W333">
        <v>54</v>
      </c>
      <c r="X333" t="s">
        <v>258</v>
      </c>
      <c r="Y333" t="s">
        <v>429</v>
      </c>
      <c r="Z333" t="s">
        <v>429</v>
      </c>
      <c r="AA333" t="s">
        <v>429</v>
      </c>
      <c r="AB333" t="s">
        <v>429</v>
      </c>
      <c r="AC333" t="s">
        <v>429</v>
      </c>
      <c r="AD333" t="s">
        <v>429</v>
      </c>
      <c r="AE333" t="s">
        <v>429</v>
      </c>
      <c r="AF333">
        <v>5</v>
      </c>
      <c r="AG333" t="s">
        <v>310</v>
      </c>
      <c r="AH333" t="s">
        <v>429</v>
      </c>
      <c r="AI333" t="s">
        <v>429</v>
      </c>
      <c r="AJ333" t="s">
        <v>429</v>
      </c>
      <c r="AK333" t="s">
        <v>429</v>
      </c>
      <c r="AL333" t="s">
        <v>429</v>
      </c>
      <c r="AM333" t="s">
        <v>429</v>
      </c>
      <c r="AN333">
        <v>19.1022</v>
      </c>
      <c r="AO333" t="s">
        <v>429</v>
      </c>
      <c r="AP333" t="s">
        <v>429</v>
      </c>
    </row>
    <row r="334" spans="1:42" x14ac:dyDescent="0.35">
      <c r="A334" s="175" t="str">
        <f>"SL_2030_art_"&amp;S334&amp;"_"&amp;R334</f>
        <v>SL_2030_art_2_53</v>
      </c>
      <c r="B334" s="175" t="str">
        <f t="shared" si="15"/>
        <v>Single Long Haul Truck</v>
      </c>
      <c r="C334" s="200">
        <f t="shared" si="16"/>
        <v>2.2119525715996965E-3</v>
      </c>
      <c r="D334" s="275">
        <f t="shared" si="17"/>
        <v>4.7570252004823071E-4</v>
      </c>
      <c r="E334">
        <v>0.21506</v>
      </c>
      <c r="F334">
        <v>1</v>
      </c>
      <c r="G334">
        <v>1</v>
      </c>
      <c r="H334">
        <v>2029</v>
      </c>
      <c r="I334">
        <v>1</v>
      </c>
      <c r="J334">
        <v>5</v>
      </c>
      <c r="K334" t="s">
        <v>308</v>
      </c>
      <c r="L334">
        <v>9</v>
      </c>
      <c r="M334">
        <v>49</v>
      </c>
      <c r="N334" t="s">
        <v>309</v>
      </c>
      <c r="O334">
        <v>49035</v>
      </c>
      <c r="P334" t="s">
        <v>234</v>
      </c>
      <c r="Q334">
        <v>490350</v>
      </c>
      <c r="R334">
        <v>53</v>
      </c>
      <c r="S334">
        <v>2</v>
      </c>
      <c r="T334" t="s">
        <v>173</v>
      </c>
      <c r="U334">
        <v>15</v>
      </c>
      <c r="V334" t="s">
        <v>323</v>
      </c>
      <c r="W334">
        <v>53</v>
      </c>
      <c r="X334" t="s">
        <v>257</v>
      </c>
      <c r="Y334" t="s">
        <v>429</v>
      </c>
      <c r="Z334" t="s">
        <v>429</v>
      </c>
      <c r="AA334" t="s">
        <v>429</v>
      </c>
      <c r="AB334" t="s">
        <v>429</v>
      </c>
      <c r="AC334" t="s">
        <v>429</v>
      </c>
      <c r="AD334" t="s">
        <v>429</v>
      </c>
      <c r="AE334" t="s">
        <v>429</v>
      </c>
      <c r="AF334">
        <v>5</v>
      </c>
      <c r="AG334" t="s">
        <v>310</v>
      </c>
      <c r="AH334" t="s">
        <v>429</v>
      </c>
      <c r="AI334" t="s">
        <v>429</v>
      </c>
      <c r="AJ334" t="s">
        <v>429</v>
      </c>
      <c r="AK334" t="s">
        <v>429</v>
      </c>
      <c r="AL334" t="s">
        <v>429</v>
      </c>
      <c r="AM334" t="s">
        <v>429</v>
      </c>
      <c r="AN334">
        <v>0.21506</v>
      </c>
      <c r="AO334" t="s">
        <v>429</v>
      </c>
      <c r="AP334" t="s">
        <v>429</v>
      </c>
    </row>
    <row r="335" spans="1:42" x14ac:dyDescent="0.35">
      <c r="A335" s="175" t="str">
        <f>"SL_2030_art_"&amp;S335&amp;"_"&amp;R335</f>
        <v>SL_2030_art_2_53</v>
      </c>
      <c r="B335" s="175" t="str">
        <f t="shared" si="15"/>
        <v>Single Long Haul Truck</v>
      </c>
      <c r="C335" s="200">
        <f t="shared" si="16"/>
        <v>2.2119525715996965E-3</v>
      </c>
      <c r="D335" s="275">
        <f t="shared" si="17"/>
        <v>3.9452828457566508E-2</v>
      </c>
      <c r="E335">
        <v>17.836200000000002</v>
      </c>
      <c r="F335">
        <v>1</v>
      </c>
      <c r="G335">
        <v>1</v>
      </c>
      <c r="H335">
        <v>2029</v>
      </c>
      <c r="I335">
        <v>1</v>
      </c>
      <c r="J335">
        <v>5</v>
      </c>
      <c r="K335" t="s">
        <v>308</v>
      </c>
      <c r="L335">
        <v>9</v>
      </c>
      <c r="M335">
        <v>49</v>
      </c>
      <c r="N335" t="s">
        <v>309</v>
      </c>
      <c r="O335">
        <v>49035</v>
      </c>
      <c r="P335" t="s">
        <v>234</v>
      </c>
      <c r="Q335">
        <v>490350</v>
      </c>
      <c r="R335">
        <v>53</v>
      </c>
      <c r="S335">
        <v>2</v>
      </c>
      <c r="T335" t="s">
        <v>173</v>
      </c>
      <c r="U335">
        <v>1</v>
      </c>
      <c r="V335" t="s">
        <v>324</v>
      </c>
      <c r="W335">
        <v>53</v>
      </c>
      <c r="X335" t="s">
        <v>257</v>
      </c>
      <c r="Y335" t="s">
        <v>429</v>
      </c>
      <c r="Z335" t="s">
        <v>429</v>
      </c>
      <c r="AA335" t="s">
        <v>429</v>
      </c>
      <c r="AB335" t="s">
        <v>429</v>
      </c>
      <c r="AC335" t="s">
        <v>429</v>
      </c>
      <c r="AD335" t="s">
        <v>429</v>
      </c>
      <c r="AE335" t="s">
        <v>429</v>
      </c>
      <c r="AF335">
        <v>5</v>
      </c>
      <c r="AG335" t="s">
        <v>310</v>
      </c>
      <c r="AH335" t="s">
        <v>429</v>
      </c>
      <c r="AI335" t="s">
        <v>429</v>
      </c>
      <c r="AJ335" t="s">
        <v>429</v>
      </c>
      <c r="AK335" t="s">
        <v>429</v>
      </c>
      <c r="AL335" t="s">
        <v>429</v>
      </c>
      <c r="AM335" t="s">
        <v>429</v>
      </c>
      <c r="AN335">
        <v>17.836200000000002</v>
      </c>
      <c r="AO335" t="s">
        <v>429</v>
      </c>
      <c r="AP335" t="s">
        <v>429</v>
      </c>
    </row>
    <row r="336" spans="1:42" x14ac:dyDescent="0.35">
      <c r="A336" s="175" t="str">
        <f>"SL_2030_art_"&amp;S336&amp;"_"&amp;R336</f>
        <v>SL_2030_art_2_52</v>
      </c>
      <c r="B336" s="175" t="str">
        <f t="shared" si="15"/>
        <v>Single Short Haul Truck</v>
      </c>
      <c r="C336" s="200">
        <f t="shared" si="16"/>
        <v>3.2442364239260696E-2</v>
      </c>
      <c r="D336" s="275">
        <f t="shared" si="17"/>
        <v>7.1631118122075649E-3</v>
      </c>
      <c r="E336">
        <v>0.22079499999999999</v>
      </c>
      <c r="F336">
        <v>1</v>
      </c>
      <c r="G336">
        <v>1</v>
      </c>
      <c r="H336">
        <v>2029</v>
      </c>
      <c r="I336">
        <v>1</v>
      </c>
      <c r="J336">
        <v>5</v>
      </c>
      <c r="K336" t="s">
        <v>308</v>
      </c>
      <c r="L336">
        <v>9</v>
      </c>
      <c r="M336">
        <v>49</v>
      </c>
      <c r="N336" t="s">
        <v>309</v>
      </c>
      <c r="O336">
        <v>49035</v>
      </c>
      <c r="P336" t="s">
        <v>234</v>
      </c>
      <c r="Q336">
        <v>490350</v>
      </c>
      <c r="R336">
        <v>52</v>
      </c>
      <c r="S336">
        <v>2</v>
      </c>
      <c r="T336" t="s">
        <v>173</v>
      </c>
      <c r="U336">
        <v>15</v>
      </c>
      <c r="V336" t="s">
        <v>323</v>
      </c>
      <c r="W336">
        <v>52</v>
      </c>
      <c r="X336" t="s">
        <v>256</v>
      </c>
      <c r="Y336" t="s">
        <v>429</v>
      </c>
      <c r="Z336" t="s">
        <v>429</v>
      </c>
      <c r="AA336" t="s">
        <v>429</v>
      </c>
      <c r="AB336" t="s">
        <v>429</v>
      </c>
      <c r="AC336" t="s">
        <v>429</v>
      </c>
      <c r="AD336" t="s">
        <v>429</v>
      </c>
      <c r="AE336" t="s">
        <v>429</v>
      </c>
      <c r="AF336">
        <v>5</v>
      </c>
      <c r="AG336" t="s">
        <v>310</v>
      </c>
      <c r="AH336" t="s">
        <v>429</v>
      </c>
      <c r="AI336" t="s">
        <v>429</v>
      </c>
      <c r="AJ336" t="s">
        <v>429</v>
      </c>
      <c r="AK336" t="s">
        <v>429</v>
      </c>
      <c r="AL336" t="s">
        <v>429</v>
      </c>
      <c r="AM336" t="s">
        <v>429</v>
      </c>
      <c r="AN336">
        <v>0.22079499999999999</v>
      </c>
      <c r="AO336" t="s">
        <v>429</v>
      </c>
      <c r="AP336" t="s">
        <v>429</v>
      </c>
    </row>
    <row r="337" spans="1:42" x14ac:dyDescent="0.35">
      <c r="A337" s="175" t="str">
        <f>"SL_2030_art_"&amp;S337&amp;"_"&amp;R337</f>
        <v>SL_2030_art_2_52</v>
      </c>
      <c r="B337" s="175" t="str">
        <f t="shared" si="15"/>
        <v>Single Short Haul Truck</v>
      </c>
      <c r="C337" s="200">
        <f t="shared" si="16"/>
        <v>3.2442364239260696E-2</v>
      </c>
      <c r="D337" s="275">
        <f t="shared" si="17"/>
        <v>0.58712893105644437</v>
      </c>
      <c r="E337">
        <v>18.0976</v>
      </c>
      <c r="F337">
        <v>1</v>
      </c>
      <c r="G337">
        <v>1</v>
      </c>
      <c r="H337">
        <v>2029</v>
      </c>
      <c r="I337">
        <v>1</v>
      </c>
      <c r="J337">
        <v>5</v>
      </c>
      <c r="K337" t="s">
        <v>308</v>
      </c>
      <c r="L337">
        <v>9</v>
      </c>
      <c r="M337">
        <v>49</v>
      </c>
      <c r="N337" t="s">
        <v>309</v>
      </c>
      <c r="O337">
        <v>49035</v>
      </c>
      <c r="P337" t="s">
        <v>234</v>
      </c>
      <c r="Q337">
        <v>490350</v>
      </c>
      <c r="R337">
        <v>52</v>
      </c>
      <c r="S337">
        <v>2</v>
      </c>
      <c r="T337" t="s">
        <v>173</v>
      </c>
      <c r="U337">
        <v>1</v>
      </c>
      <c r="V337" t="s">
        <v>324</v>
      </c>
      <c r="W337">
        <v>52</v>
      </c>
      <c r="X337" t="s">
        <v>256</v>
      </c>
      <c r="Y337" t="s">
        <v>429</v>
      </c>
      <c r="Z337" t="s">
        <v>429</v>
      </c>
      <c r="AA337" t="s">
        <v>429</v>
      </c>
      <c r="AB337" t="s">
        <v>429</v>
      </c>
      <c r="AC337" t="s">
        <v>429</v>
      </c>
      <c r="AD337" t="s">
        <v>429</v>
      </c>
      <c r="AE337" t="s">
        <v>429</v>
      </c>
      <c r="AF337">
        <v>5</v>
      </c>
      <c r="AG337" t="s">
        <v>310</v>
      </c>
      <c r="AH337" t="s">
        <v>429</v>
      </c>
      <c r="AI337" t="s">
        <v>429</v>
      </c>
      <c r="AJ337" t="s">
        <v>429</v>
      </c>
      <c r="AK337" t="s">
        <v>429</v>
      </c>
      <c r="AL337" t="s">
        <v>429</v>
      </c>
      <c r="AM337" t="s">
        <v>429</v>
      </c>
      <c r="AN337">
        <v>18.0976</v>
      </c>
      <c r="AO337" t="s">
        <v>429</v>
      </c>
      <c r="AP337" t="s">
        <v>429</v>
      </c>
    </row>
    <row r="338" spans="1:42" x14ac:dyDescent="0.35">
      <c r="A338" s="175" t="str">
        <f>"SL_2030_art_"&amp;S338&amp;"_"&amp;R338</f>
        <v>SL_2030_art_2_51</v>
      </c>
      <c r="B338" s="175" t="str">
        <f t="shared" si="15"/>
        <v>Refuse Truck</v>
      </c>
      <c r="C338" s="200">
        <f t="shared" si="16"/>
        <v>3.8330425395972039E-4</v>
      </c>
      <c r="D338" s="275">
        <f t="shared" si="17"/>
        <v>1.4621792384525266E-4</v>
      </c>
      <c r="E338">
        <v>0.381467</v>
      </c>
      <c r="F338">
        <v>1</v>
      </c>
      <c r="G338">
        <v>1</v>
      </c>
      <c r="H338">
        <v>2029</v>
      </c>
      <c r="I338">
        <v>1</v>
      </c>
      <c r="J338">
        <v>5</v>
      </c>
      <c r="K338" t="s">
        <v>308</v>
      </c>
      <c r="L338">
        <v>9</v>
      </c>
      <c r="M338">
        <v>49</v>
      </c>
      <c r="N338" t="s">
        <v>309</v>
      </c>
      <c r="O338">
        <v>49035</v>
      </c>
      <c r="P338" t="s">
        <v>234</v>
      </c>
      <c r="Q338">
        <v>490350</v>
      </c>
      <c r="R338">
        <v>51</v>
      </c>
      <c r="S338">
        <v>2</v>
      </c>
      <c r="T338" t="s">
        <v>173</v>
      </c>
      <c r="U338">
        <v>15</v>
      </c>
      <c r="V338" t="s">
        <v>323</v>
      </c>
      <c r="W338">
        <v>51</v>
      </c>
      <c r="X338" t="s">
        <v>255</v>
      </c>
      <c r="Y338" t="s">
        <v>429</v>
      </c>
      <c r="Z338" t="s">
        <v>429</v>
      </c>
      <c r="AA338" t="s">
        <v>429</v>
      </c>
      <c r="AB338" t="s">
        <v>429</v>
      </c>
      <c r="AC338" t="s">
        <v>429</v>
      </c>
      <c r="AD338" t="s">
        <v>429</v>
      </c>
      <c r="AE338" t="s">
        <v>429</v>
      </c>
      <c r="AF338">
        <v>5</v>
      </c>
      <c r="AG338" t="s">
        <v>310</v>
      </c>
      <c r="AH338" t="s">
        <v>429</v>
      </c>
      <c r="AI338" t="s">
        <v>429</v>
      </c>
      <c r="AJ338" t="s">
        <v>429</v>
      </c>
      <c r="AK338" t="s">
        <v>429</v>
      </c>
      <c r="AL338" t="s">
        <v>429</v>
      </c>
      <c r="AM338" t="s">
        <v>429</v>
      </c>
      <c r="AN338">
        <v>0.381467</v>
      </c>
      <c r="AO338" t="s">
        <v>429</v>
      </c>
      <c r="AP338" t="s">
        <v>429</v>
      </c>
    </row>
    <row r="339" spans="1:42" x14ac:dyDescent="0.35">
      <c r="A339" s="175" t="str">
        <f>"SL_2030_art_"&amp;S339&amp;"_"&amp;R339</f>
        <v>SL_2030_art_2_51</v>
      </c>
      <c r="B339" s="175" t="str">
        <f t="shared" si="15"/>
        <v>Refuse Truck</v>
      </c>
      <c r="C339" s="200">
        <f t="shared" si="16"/>
        <v>3.8330425395972039E-4</v>
      </c>
      <c r="D339" s="275">
        <f t="shared" si="17"/>
        <v>1.3944263785226065E-2</v>
      </c>
      <c r="E339">
        <v>36.379100000000001</v>
      </c>
      <c r="F339">
        <v>1</v>
      </c>
      <c r="G339">
        <v>1</v>
      </c>
      <c r="H339">
        <v>2029</v>
      </c>
      <c r="I339">
        <v>1</v>
      </c>
      <c r="J339">
        <v>5</v>
      </c>
      <c r="K339" t="s">
        <v>308</v>
      </c>
      <c r="L339">
        <v>9</v>
      </c>
      <c r="M339">
        <v>49</v>
      </c>
      <c r="N339" t="s">
        <v>309</v>
      </c>
      <c r="O339">
        <v>49035</v>
      </c>
      <c r="P339" t="s">
        <v>234</v>
      </c>
      <c r="Q339">
        <v>490350</v>
      </c>
      <c r="R339">
        <v>51</v>
      </c>
      <c r="S339">
        <v>2</v>
      </c>
      <c r="T339" t="s">
        <v>173</v>
      </c>
      <c r="U339">
        <v>1</v>
      </c>
      <c r="V339" t="s">
        <v>324</v>
      </c>
      <c r="W339">
        <v>51</v>
      </c>
      <c r="X339" t="s">
        <v>255</v>
      </c>
      <c r="Y339" t="s">
        <v>429</v>
      </c>
      <c r="Z339" t="s">
        <v>429</v>
      </c>
      <c r="AA339" t="s">
        <v>429</v>
      </c>
      <c r="AB339" t="s">
        <v>429</v>
      </c>
      <c r="AC339" t="s">
        <v>429</v>
      </c>
      <c r="AD339" t="s">
        <v>429</v>
      </c>
      <c r="AE339" t="s">
        <v>429</v>
      </c>
      <c r="AF339">
        <v>5</v>
      </c>
      <c r="AG339" t="s">
        <v>310</v>
      </c>
      <c r="AH339" t="s">
        <v>429</v>
      </c>
      <c r="AI339" t="s">
        <v>429</v>
      </c>
      <c r="AJ339" t="s">
        <v>429</v>
      </c>
      <c r="AK339" t="s">
        <v>429</v>
      </c>
      <c r="AL339" t="s">
        <v>429</v>
      </c>
      <c r="AM339" t="s">
        <v>429</v>
      </c>
      <c r="AN339">
        <v>36.379100000000001</v>
      </c>
      <c r="AO339" t="s">
        <v>429</v>
      </c>
      <c r="AP339" t="s">
        <v>429</v>
      </c>
    </row>
    <row r="340" spans="1:42" x14ac:dyDescent="0.35">
      <c r="A340" s="175" t="str">
        <f>"SL_2030_art_"&amp;S340&amp;"_"&amp;R340</f>
        <v>SL_2030_art_2_43</v>
      </c>
      <c r="B340" s="175" t="str">
        <f t="shared" ref="B340:B402" si="18">VLOOKUP(R340,$AS$8:$AT$21,2,FALSE)</f>
        <v>School Bus</v>
      </c>
      <c r="C340" s="200">
        <f t="shared" ref="C340:C403" si="19">VLOOKUP(R340,$AS$8:$CT$22,Funding_Year-1996,FALSE)</f>
        <v>1.2194193935541923E-3</v>
      </c>
      <c r="D340" s="275">
        <f t="shared" ref="D340:D402" si="20">E340*C340</f>
        <v>3.177428919590223E-4</v>
      </c>
      <c r="E340">
        <v>0.260569</v>
      </c>
      <c r="F340">
        <v>1</v>
      </c>
      <c r="G340">
        <v>1</v>
      </c>
      <c r="H340">
        <v>2029</v>
      </c>
      <c r="I340">
        <v>1</v>
      </c>
      <c r="J340">
        <v>5</v>
      </c>
      <c r="K340" t="s">
        <v>308</v>
      </c>
      <c r="L340">
        <v>9</v>
      </c>
      <c r="M340">
        <v>49</v>
      </c>
      <c r="N340" t="s">
        <v>309</v>
      </c>
      <c r="O340">
        <v>49035</v>
      </c>
      <c r="P340" t="s">
        <v>234</v>
      </c>
      <c r="Q340">
        <v>490350</v>
      </c>
      <c r="R340">
        <v>43</v>
      </c>
      <c r="S340">
        <v>2</v>
      </c>
      <c r="T340" t="s">
        <v>173</v>
      </c>
      <c r="U340">
        <v>15</v>
      </c>
      <c r="V340" t="s">
        <v>323</v>
      </c>
      <c r="W340">
        <v>43</v>
      </c>
      <c r="X340" t="s">
        <v>254</v>
      </c>
      <c r="Y340" t="s">
        <v>429</v>
      </c>
      <c r="Z340" t="s">
        <v>429</v>
      </c>
      <c r="AA340" t="s">
        <v>429</v>
      </c>
      <c r="AB340" t="s">
        <v>429</v>
      </c>
      <c r="AC340" t="s">
        <v>429</v>
      </c>
      <c r="AD340" t="s">
        <v>429</v>
      </c>
      <c r="AE340" t="s">
        <v>429</v>
      </c>
      <c r="AF340">
        <v>5</v>
      </c>
      <c r="AG340" t="s">
        <v>310</v>
      </c>
      <c r="AH340" t="s">
        <v>429</v>
      </c>
      <c r="AI340" t="s">
        <v>429</v>
      </c>
      <c r="AJ340" t="s">
        <v>429</v>
      </c>
      <c r="AK340" t="s">
        <v>429</v>
      </c>
      <c r="AL340" t="s">
        <v>429</v>
      </c>
      <c r="AM340" t="s">
        <v>429</v>
      </c>
      <c r="AN340">
        <v>0.260569</v>
      </c>
      <c r="AO340" t="s">
        <v>429</v>
      </c>
      <c r="AP340" t="s">
        <v>429</v>
      </c>
    </row>
    <row r="341" spans="1:42" x14ac:dyDescent="0.35">
      <c r="A341" s="175" t="str">
        <f>"SL_2030_art_"&amp;S341&amp;"_"&amp;R341</f>
        <v>SL_2030_art_2_43</v>
      </c>
      <c r="B341" s="175" t="str">
        <f t="shared" si="18"/>
        <v>School Bus</v>
      </c>
      <c r="C341" s="200">
        <f t="shared" si="19"/>
        <v>1.2194193935541923E-3</v>
      </c>
      <c r="D341" s="275">
        <f t="shared" si="20"/>
        <v>1.5618933302338872E-2</v>
      </c>
      <c r="E341">
        <v>12.8085</v>
      </c>
      <c r="F341">
        <v>1</v>
      </c>
      <c r="G341">
        <v>1</v>
      </c>
      <c r="H341">
        <v>2029</v>
      </c>
      <c r="I341">
        <v>1</v>
      </c>
      <c r="J341">
        <v>5</v>
      </c>
      <c r="K341" t="s">
        <v>308</v>
      </c>
      <c r="L341">
        <v>9</v>
      </c>
      <c r="M341">
        <v>49</v>
      </c>
      <c r="N341" t="s">
        <v>309</v>
      </c>
      <c r="O341">
        <v>49035</v>
      </c>
      <c r="P341" t="s">
        <v>234</v>
      </c>
      <c r="Q341">
        <v>490350</v>
      </c>
      <c r="R341">
        <v>43</v>
      </c>
      <c r="S341">
        <v>2</v>
      </c>
      <c r="T341" t="s">
        <v>173</v>
      </c>
      <c r="U341">
        <v>1</v>
      </c>
      <c r="V341" t="s">
        <v>324</v>
      </c>
      <c r="W341">
        <v>43</v>
      </c>
      <c r="X341" t="s">
        <v>254</v>
      </c>
      <c r="Y341" t="s">
        <v>429</v>
      </c>
      <c r="Z341" t="s">
        <v>429</v>
      </c>
      <c r="AA341" t="s">
        <v>429</v>
      </c>
      <c r="AB341" t="s">
        <v>429</v>
      </c>
      <c r="AC341" t="s">
        <v>429</v>
      </c>
      <c r="AD341" t="s">
        <v>429</v>
      </c>
      <c r="AE341" t="s">
        <v>429</v>
      </c>
      <c r="AF341">
        <v>5</v>
      </c>
      <c r="AG341" t="s">
        <v>310</v>
      </c>
      <c r="AH341" t="s">
        <v>429</v>
      </c>
      <c r="AI341" t="s">
        <v>429</v>
      </c>
      <c r="AJ341" t="s">
        <v>429</v>
      </c>
      <c r="AK341" t="s">
        <v>429</v>
      </c>
      <c r="AL341" t="s">
        <v>429</v>
      </c>
      <c r="AM341" t="s">
        <v>429</v>
      </c>
      <c r="AN341">
        <v>12.8085</v>
      </c>
      <c r="AO341" t="s">
        <v>429</v>
      </c>
      <c r="AP341" t="s">
        <v>429</v>
      </c>
    </row>
    <row r="342" spans="1:42" x14ac:dyDescent="0.35">
      <c r="A342" s="175" t="str">
        <f>"SL_2030_art_"&amp;S342&amp;"_"&amp;R342</f>
        <v>SL_2030_art_2_42</v>
      </c>
      <c r="B342" s="175" t="str">
        <f t="shared" si="18"/>
        <v>Transit Bus</v>
      </c>
      <c r="C342" s="200">
        <f t="shared" si="19"/>
        <v>8.5238775907189597E-4</v>
      </c>
      <c r="D342" s="275">
        <f t="shared" si="20"/>
        <v>1.9639781117999648E-4</v>
      </c>
      <c r="E342">
        <v>0.230409</v>
      </c>
      <c r="F342">
        <v>1</v>
      </c>
      <c r="G342">
        <v>1</v>
      </c>
      <c r="H342">
        <v>2029</v>
      </c>
      <c r="I342">
        <v>1</v>
      </c>
      <c r="J342">
        <v>5</v>
      </c>
      <c r="K342" t="s">
        <v>308</v>
      </c>
      <c r="L342">
        <v>9</v>
      </c>
      <c r="M342">
        <v>49</v>
      </c>
      <c r="N342" t="s">
        <v>309</v>
      </c>
      <c r="O342">
        <v>49035</v>
      </c>
      <c r="P342" t="s">
        <v>234</v>
      </c>
      <c r="Q342">
        <v>490350</v>
      </c>
      <c r="R342">
        <v>42</v>
      </c>
      <c r="S342">
        <v>2</v>
      </c>
      <c r="T342" t="s">
        <v>173</v>
      </c>
      <c r="U342">
        <v>15</v>
      </c>
      <c r="V342" t="s">
        <v>323</v>
      </c>
      <c r="W342">
        <v>42</v>
      </c>
      <c r="X342" t="s">
        <v>253</v>
      </c>
      <c r="Y342" t="s">
        <v>429</v>
      </c>
      <c r="Z342" t="s">
        <v>429</v>
      </c>
      <c r="AA342" t="s">
        <v>429</v>
      </c>
      <c r="AB342" t="s">
        <v>429</v>
      </c>
      <c r="AC342" t="s">
        <v>429</v>
      </c>
      <c r="AD342" t="s">
        <v>429</v>
      </c>
      <c r="AE342" t="s">
        <v>429</v>
      </c>
      <c r="AF342">
        <v>5</v>
      </c>
      <c r="AG342" t="s">
        <v>310</v>
      </c>
      <c r="AH342" t="s">
        <v>429</v>
      </c>
      <c r="AI342" t="s">
        <v>429</v>
      </c>
      <c r="AJ342" t="s">
        <v>429</v>
      </c>
      <c r="AK342" t="s">
        <v>429</v>
      </c>
      <c r="AL342" t="s">
        <v>429</v>
      </c>
      <c r="AM342" t="s">
        <v>429</v>
      </c>
      <c r="AN342">
        <v>0.230409</v>
      </c>
      <c r="AO342" t="s">
        <v>429</v>
      </c>
      <c r="AP342" t="s">
        <v>429</v>
      </c>
    </row>
    <row r="343" spans="1:42" x14ac:dyDescent="0.35">
      <c r="A343" s="175" t="str">
        <f>"SL_2030_art_"&amp;S343&amp;"_"&amp;R343</f>
        <v>SL_2030_art_2_42</v>
      </c>
      <c r="B343" s="175" t="str">
        <f t="shared" si="18"/>
        <v>Transit Bus</v>
      </c>
      <c r="C343" s="200">
        <f t="shared" si="19"/>
        <v>8.5238775907189597E-4</v>
      </c>
      <c r="D343" s="275">
        <f t="shared" si="20"/>
        <v>2.108125405736613E-2</v>
      </c>
      <c r="E343">
        <v>24.731999999999999</v>
      </c>
      <c r="F343">
        <v>1</v>
      </c>
      <c r="G343">
        <v>1</v>
      </c>
      <c r="H343">
        <v>2029</v>
      </c>
      <c r="I343">
        <v>1</v>
      </c>
      <c r="J343">
        <v>5</v>
      </c>
      <c r="K343" t="s">
        <v>308</v>
      </c>
      <c r="L343">
        <v>9</v>
      </c>
      <c r="M343">
        <v>49</v>
      </c>
      <c r="N343" t="s">
        <v>309</v>
      </c>
      <c r="O343">
        <v>49035</v>
      </c>
      <c r="P343" t="s">
        <v>234</v>
      </c>
      <c r="Q343">
        <v>490350</v>
      </c>
      <c r="R343">
        <v>42</v>
      </c>
      <c r="S343">
        <v>2</v>
      </c>
      <c r="T343" t="s">
        <v>173</v>
      </c>
      <c r="U343">
        <v>1</v>
      </c>
      <c r="V343" t="s">
        <v>324</v>
      </c>
      <c r="W343">
        <v>42</v>
      </c>
      <c r="X343" t="s">
        <v>253</v>
      </c>
      <c r="Y343" t="s">
        <v>429</v>
      </c>
      <c r="Z343" t="s">
        <v>429</v>
      </c>
      <c r="AA343" t="s">
        <v>429</v>
      </c>
      <c r="AB343" t="s">
        <v>429</v>
      </c>
      <c r="AC343" t="s">
        <v>429</v>
      </c>
      <c r="AD343" t="s">
        <v>429</v>
      </c>
      <c r="AE343" t="s">
        <v>429</v>
      </c>
      <c r="AF343">
        <v>5</v>
      </c>
      <c r="AG343" t="s">
        <v>310</v>
      </c>
      <c r="AH343" t="s">
        <v>429</v>
      </c>
      <c r="AI343" t="s">
        <v>429</v>
      </c>
      <c r="AJ343" t="s">
        <v>429</v>
      </c>
      <c r="AK343" t="s">
        <v>429</v>
      </c>
      <c r="AL343" t="s">
        <v>429</v>
      </c>
      <c r="AM343" t="s">
        <v>429</v>
      </c>
      <c r="AN343">
        <v>24.731999999999999</v>
      </c>
      <c r="AO343" t="s">
        <v>429</v>
      </c>
      <c r="AP343" t="s">
        <v>429</v>
      </c>
    </row>
    <row r="344" spans="1:42" x14ac:dyDescent="0.35">
      <c r="A344" s="175" t="str">
        <f>"SL_2030_art_"&amp;S344&amp;"_"&amp;R344</f>
        <v>SL_2030_art_2_41</v>
      </c>
      <c r="B344" s="175" t="str">
        <f t="shared" si="18"/>
        <v>Intercity Bus</v>
      </c>
      <c r="C344" s="200">
        <f t="shared" si="19"/>
        <v>2.7298775368493609E-3</v>
      </c>
      <c r="D344" s="275">
        <f t="shared" si="20"/>
        <v>6.3664293000125004E-4</v>
      </c>
      <c r="E344">
        <v>0.233213</v>
      </c>
      <c r="F344">
        <v>1</v>
      </c>
      <c r="G344">
        <v>1</v>
      </c>
      <c r="H344">
        <v>2029</v>
      </c>
      <c r="I344">
        <v>1</v>
      </c>
      <c r="J344">
        <v>5</v>
      </c>
      <c r="K344" t="s">
        <v>308</v>
      </c>
      <c r="L344">
        <v>9</v>
      </c>
      <c r="M344">
        <v>49</v>
      </c>
      <c r="N344" t="s">
        <v>309</v>
      </c>
      <c r="O344">
        <v>49035</v>
      </c>
      <c r="P344" t="s">
        <v>234</v>
      </c>
      <c r="Q344">
        <v>490350</v>
      </c>
      <c r="R344">
        <v>41</v>
      </c>
      <c r="S344">
        <v>2</v>
      </c>
      <c r="T344" t="s">
        <v>173</v>
      </c>
      <c r="U344">
        <v>15</v>
      </c>
      <c r="V344" t="s">
        <v>323</v>
      </c>
      <c r="W344">
        <v>41</v>
      </c>
      <c r="X344" t="s">
        <v>430</v>
      </c>
      <c r="Y344" t="s">
        <v>429</v>
      </c>
      <c r="Z344" t="s">
        <v>429</v>
      </c>
      <c r="AA344" t="s">
        <v>429</v>
      </c>
      <c r="AB344" t="s">
        <v>429</v>
      </c>
      <c r="AC344" t="s">
        <v>429</v>
      </c>
      <c r="AD344" t="s">
        <v>429</v>
      </c>
      <c r="AE344" t="s">
        <v>429</v>
      </c>
      <c r="AF344">
        <v>5</v>
      </c>
      <c r="AG344" t="s">
        <v>310</v>
      </c>
      <c r="AH344" t="s">
        <v>429</v>
      </c>
      <c r="AI344" t="s">
        <v>429</v>
      </c>
      <c r="AJ344" t="s">
        <v>429</v>
      </c>
      <c r="AK344" t="s">
        <v>429</v>
      </c>
      <c r="AL344" t="s">
        <v>429</v>
      </c>
      <c r="AM344" t="s">
        <v>429</v>
      </c>
      <c r="AN344">
        <v>0.233213</v>
      </c>
      <c r="AO344" t="s">
        <v>429</v>
      </c>
      <c r="AP344" t="s">
        <v>429</v>
      </c>
    </row>
    <row r="345" spans="1:42" x14ac:dyDescent="0.35">
      <c r="A345" s="175" t="str">
        <f>"SL_2030_art_"&amp;S345&amp;"_"&amp;R345</f>
        <v>SL_2030_art_2_41</v>
      </c>
      <c r="B345" s="175" t="str">
        <f t="shared" si="18"/>
        <v>Intercity Bus</v>
      </c>
      <c r="C345" s="200">
        <f t="shared" si="19"/>
        <v>2.7298775368493609E-3</v>
      </c>
      <c r="D345" s="275">
        <f t="shared" si="20"/>
        <v>6.7674210114003028E-2</v>
      </c>
      <c r="E345">
        <v>24.790199999999999</v>
      </c>
      <c r="F345">
        <v>1</v>
      </c>
      <c r="G345">
        <v>1</v>
      </c>
      <c r="H345">
        <v>2029</v>
      </c>
      <c r="I345">
        <v>1</v>
      </c>
      <c r="J345">
        <v>5</v>
      </c>
      <c r="K345" t="s">
        <v>308</v>
      </c>
      <c r="L345">
        <v>9</v>
      </c>
      <c r="M345">
        <v>49</v>
      </c>
      <c r="N345" t="s">
        <v>309</v>
      </c>
      <c r="O345">
        <v>49035</v>
      </c>
      <c r="P345" t="s">
        <v>234</v>
      </c>
      <c r="Q345">
        <v>490350</v>
      </c>
      <c r="R345">
        <v>41</v>
      </c>
      <c r="S345">
        <v>2</v>
      </c>
      <c r="T345" t="s">
        <v>173</v>
      </c>
      <c r="U345">
        <v>1</v>
      </c>
      <c r="V345" t="s">
        <v>324</v>
      </c>
      <c r="W345">
        <v>41</v>
      </c>
      <c r="X345" t="s">
        <v>430</v>
      </c>
      <c r="Y345" t="s">
        <v>429</v>
      </c>
      <c r="Z345" t="s">
        <v>429</v>
      </c>
      <c r="AA345" t="s">
        <v>429</v>
      </c>
      <c r="AB345" t="s">
        <v>429</v>
      </c>
      <c r="AC345" t="s">
        <v>429</v>
      </c>
      <c r="AD345" t="s">
        <v>429</v>
      </c>
      <c r="AE345" t="s">
        <v>429</v>
      </c>
      <c r="AF345">
        <v>5</v>
      </c>
      <c r="AG345" t="s">
        <v>310</v>
      </c>
      <c r="AH345" t="s">
        <v>429</v>
      </c>
      <c r="AI345" t="s">
        <v>429</v>
      </c>
      <c r="AJ345" t="s">
        <v>429</v>
      </c>
      <c r="AK345" t="s">
        <v>429</v>
      </c>
      <c r="AL345" t="s">
        <v>429</v>
      </c>
      <c r="AM345" t="s">
        <v>429</v>
      </c>
      <c r="AN345">
        <v>24.790199999999999</v>
      </c>
      <c r="AO345" t="s">
        <v>429</v>
      </c>
      <c r="AP345" t="s">
        <v>429</v>
      </c>
    </row>
    <row r="346" spans="1:42" x14ac:dyDescent="0.35">
      <c r="A346" s="175" t="str">
        <f>"SL_2030_art_"&amp;S346&amp;"_"&amp;R346</f>
        <v>SL_2030_art_2_32</v>
      </c>
      <c r="B346" s="175" t="str">
        <f t="shared" si="18"/>
        <v>Light Commercial Truck</v>
      </c>
      <c r="C346" s="200">
        <f t="shared" si="19"/>
        <v>5.1391187787771235E-2</v>
      </c>
      <c r="D346" s="275">
        <f t="shared" si="20"/>
        <v>2.6457262688088176E-4</v>
      </c>
      <c r="E346">
        <v>5.1482100000000003E-3</v>
      </c>
      <c r="F346">
        <v>1</v>
      </c>
      <c r="G346">
        <v>1</v>
      </c>
      <c r="H346">
        <v>2029</v>
      </c>
      <c r="I346">
        <v>1</v>
      </c>
      <c r="J346">
        <v>5</v>
      </c>
      <c r="K346" t="s">
        <v>308</v>
      </c>
      <c r="L346">
        <v>9</v>
      </c>
      <c r="M346">
        <v>49</v>
      </c>
      <c r="N346" t="s">
        <v>309</v>
      </c>
      <c r="O346">
        <v>49035</v>
      </c>
      <c r="P346" t="s">
        <v>234</v>
      </c>
      <c r="Q346">
        <v>490350</v>
      </c>
      <c r="R346">
        <v>32</v>
      </c>
      <c r="S346">
        <v>2</v>
      </c>
      <c r="T346" t="s">
        <v>173</v>
      </c>
      <c r="U346">
        <v>15</v>
      </c>
      <c r="V346" t="s">
        <v>323</v>
      </c>
      <c r="W346">
        <v>32</v>
      </c>
      <c r="X346" t="s">
        <v>251</v>
      </c>
      <c r="Y346" t="s">
        <v>429</v>
      </c>
      <c r="Z346" t="s">
        <v>429</v>
      </c>
      <c r="AA346" t="s">
        <v>429</v>
      </c>
      <c r="AB346" t="s">
        <v>429</v>
      </c>
      <c r="AC346" t="s">
        <v>429</v>
      </c>
      <c r="AD346" t="s">
        <v>429</v>
      </c>
      <c r="AE346" t="s">
        <v>429</v>
      </c>
      <c r="AF346">
        <v>5</v>
      </c>
      <c r="AG346" t="s">
        <v>310</v>
      </c>
      <c r="AH346" t="s">
        <v>429</v>
      </c>
      <c r="AI346" t="s">
        <v>429</v>
      </c>
      <c r="AJ346" t="s">
        <v>429</v>
      </c>
      <c r="AK346" t="s">
        <v>429</v>
      </c>
      <c r="AL346" t="s">
        <v>429</v>
      </c>
      <c r="AM346" t="s">
        <v>429</v>
      </c>
      <c r="AN346">
        <v>5.1482100000000003E-3</v>
      </c>
      <c r="AO346" t="s">
        <v>429</v>
      </c>
      <c r="AP346" t="s">
        <v>429</v>
      </c>
    </row>
    <row r="347" spans="1:42" x14ac:dyDescent="0.35">
      <c r="A347" s="175" t="str">
        <f>"SL_2030_art_"&amp;S347&amp;"_"&amp;R347</f>
        <v>SL_2030_art_2_32</v>
      </c>
      <c r="B347" s="175" t="str">
        <f t="shared" si="18"/>
        <v>Light Commercial Truck</v>
      </c>
      <c r="C347" s="200">
        <f t="shared" si="19"/>
        <v>5.1391187787771235E-2</v>
      </c>
      <c r="D347" s="275">
        <f t="shared" si="20"/>
        <v>0.19747526428141188</v>
      </c>
      <c r="E347">
        <v>3.84259</v>
      </c>
      <c r="F347">
        <v>1</v>
      </c>
      <c r="G347">
        <v>1</v>
      </c>
      <c r="H347">
        <v>2029</v>
      </c>
      <c r="I347">
        <v>1</v>
      </c>
      <c r="J347">
        <v>5</v>
      </c>
      <c r="K347" t="s">
        <v>308</v>
      </c>
      <c r="L347">
        <v>9</v>
      </c>
      <c r="M347">
        <v>49</v>
      </c>
      <c r="N347" t="s">
        <v>309</v>
      </c>
      <c r="O347">
        <v>49035</v>
      </c>
      <c r="P347" t="s">
        <v>234</v>
      </c>
      <c r="Q347">
        <v>490350</v>
      </c>
      <c r="R347">
        <v>32</v>
      </c>
      <c r="S347">
        <v>2</v>
      </c>
      <c r="T347" t="s">
        <v>173</v>
      </c>
      <c r="U347">
        <v>1</v>
      </c>
      <c r="V347" t="s">
        <v>324</v>
      </c>
      <c r="W347">
        <v>32</v>
      </c>
      <c r="X347" t="s">
        <v>251</v>
      </c>
      <c r="Y347" t="s">
        <v>429</v>
      </c>
      <c r="Z347" t="s">
        <v>429</v>
      </c>
      <c r="AA347" t="s">
        <v>429</v>
      </c>
      <c r="AB347" t="s">
        <v>429</v>
      </c>
      <c r="AC347" t="s">
        <v>429</v>
      </c>
      <c r="AD347" t="s">
        <v>429</v>
      </c>
      <c r="AE347" t="s">
        <v>429</v>
      </c>
      <c r="AF347">
        <v>5</v>
      </c>
      <c r="AG347" t="s">
        <v>310</v>
      </c>
      <c r="AH347" t="s">
        <v>429</v>
      </c>
      <c r="AI347" t="s">
        <v>429</v>
      </c>
      <c r="AJ347" t="s">
        <v>429</v>
      </c>
      <c r="AK347" t="s">
        <v>429</v>
      </c>
      <c r="AL347" t="s">
        <v>429</v>
      </c>
      <c r="AM347" t="s">
        <v>429</v>
      </c>
      <c r="AN347">
        <v>3.84259</v>
      </c>
      <c r="AO347" t="s">
        <v>429</v>
      </c>
      <c r="AP347" t="s">
        <v>429</v>
      </c>
    </row>
    <row r="348" spans="1:42" x14ac:dyDescent="0.35">
      <c r="A348" s="175" t="str">
        <f>"SL_2030_art_"&amp;S348&amp;"_"&amp;R348</f>
        <v>SL_2030_art_2_31</v>
      </c>
      <c r="B348" s="175" t="str">
        <f t="shared" si="18"/>
        <v>Passenger Truck</v>
      </c>
      <c r="C348" s="200">
        <f t="shared" si="19"/>
        <v>0.4289082842690477</v>
      </c>
      <c r="D348" s="275">
        <f t="shared" si="20"/>
        <v>1.9888562923212599E-3</v>
      </c>
      <c r="E348">
        <v>4.6370200000000004E-3</v>
      </c>
      <c r="F348">
        <v>1</v>
      </c>
      <c r="G348">
        <v>1</v>
      </c>
      <c r="H348">
        <v>2029</v>
      </c>
      <c r="I348">
        <v>1</v>
      </c>
      <c r="J348">
        <v>5</v>
      </c>
      <c r="K348" t="s">
        <v>308</v>
      </c>
      <c r="L348">
        <v>9</v>
      </c>
      <c r="M348">
        <v>49</v>
      </c>
      <c r="N348" t="s">
        <v>309</v>
      </c>
      <c r="O348">
        <v>49035</v>
      </c>
      <c r="P348" t="s">
        <v>234</v>
      </c>
      <c r="Q348">
        <v>490350</v>
      </c>
      <c r="R348">
        <v>31</v>
      </c>
      <c r="S348">
        <v>2</v>
      </c>
      <c r="T348" t="s">
        <v>173</v>
      </c>
      <c r="U348">
        <v>15</v>
      </c>
      <c r="V348" t="s">
        <v>323</v>
      </c>
      <c r="W348">
        <v>31</v>
      </c>
      <c r="X348" t="s">
        <v>250</v>
      </c>
      <c r="Y348" t="s">
        <v>429</v>
      </c>
      <c r="Z348" t="s">
        <v>429</v>
      </c>
      <c r="AA348" t="s">
        <v>429</v>
      </c>
      <c r="AB348" t="s">
        <v>429</v>
      </c>
      <c r="AC348" t="s">
        <v>429</v>
      </c>
      <c r="AD348" t="s">
        <v>429</v>
      </c>
      <c r="AE348" t="s">
        <v>429</v>
      </c>
      <c r="AF348">
        <v>5</v>
      </c>
      <c r="AG348" t="s">
        <v>310</v>
      </c>
      <c r="AH348" t="s">
        <v>429</v>
      </c>
      <c r="AI348" t="s">
        <v>429</v>
      </c>
      <c r="AJ348" t="s">
        <v>429</v>
      </c>
      <c r="AK348" t="s">
        <v>429</v>
      </c>
      <c r="AL348" t="s">
        <v>429</v>
      </c>
      <c r="AM348" t="s">
        <v>429</v>
      </c>
      <c r="AN348">
        <v>4.6370200000000004E-3</v>
      </c>
      <c r="AO348" t="s">
        <v>429</v>
      </c>
      <c r="AP348" t="s">
        <v>429</v>
      </c>
    </row>
    <row r="349" spans="1:42" x14ac:dyDescent="0.35">
      <c r="A349" s="175" t="str">
        <f>"SL_2030_art_"&amp;S349&amp;"_"&amp;R349</f>
        <v>SL_2030_art_2_31</v>
      </c>
      <c r="B349" s="175" t="str">
        <f t="shared" si="18"/>
        <v>Passenger Truck</v>
      </c>
      <c r="C349" s="200">
        <f t="shared" si="19"/>
        <v>0.4289082842690477</v>
      </c>
      <c r="D349" s="275">
        <f t="shared" si="20"/>
        <v>1.220488546467474</v>
      </c>
      <c r="E349">
        <v>2.8455699999999999</v>
      </c>
      <c r="F349">
        <v>1</v>
      </c>
      <c r="G349">
        <v>1</v>
      </c>
      <c r="H349">
        <v>2029</v>
      </c>
      <c r="I349">
        <v>1</v>
      </c>
      <c r="J349">
        <v>5</v>
      </c>
      <c r="K349" t="s">
        <v>308</v>
      </c>
      <c r="L349">
        <v>9</v>
      </c>
      <c r="M349">
        <v>49</v>
      </c>
      <c r="N349" t="s">
        <v>309</v>
      </c>
      <c r="O349">
        <v>49035</v>
      </c>
      <c r="P349" t="s">
        <v>234</v>
      </c>
      <c r="Q349">
        <v>490350</v>
      </c>
      <c r="R349">
        <v>31</v>
      </c>
      <c r="S349">
        <v>2</v>
      </c>
      <c r="T349" t="s">
        <v>173</v>
      </c>
      <c r="U349">
        <v>1</v>
      </c>
      <c r="V349" t="s">
        <v>324</v>
      </c>
      <c r="W349">
        <v>31</v>
      </c>
      <c r="X349" t="s">
        <v>250</v>
      </c>
      <c r="Y349" t="s">
        <v>429</v>
      </c>
      <c r="Z349" t="s">
        <v>429</v>
      </c>
      <c r="AA349" t="s">
        <v>429</v>
      </c>
      <c r="AB349" t="s">
        <v>429</v>
      </c>
      <c r="AC349" t="s">
        <v>429</v>
      </c>
      <c r="AD349" t="s">
        <v>429</v>
      </c>
      <c r="AE349" t="s">
        <v>429</v>
      </c>
      <c r="AF349">
        <v>5</v>
      </c>
      <c r="AG349" t="s">
        <v>310</v>
      </c>
      <c r="AH349" t="s">
        <v>429</v>
      </c>
      <c r="AI349" t="s">
        <v>429</v>
      </c>
      <c r="AJ349" t="s">
        <v>429</v>
      </c>
      <c r="AK349" t="s">
        <v>429</v>
      </c>
      <c r="AL349" t="s">
        <v>429</v>
      </c>
      <c r="AM349" t="s">
        <v>429</v>
      </c>
      <c r="AN349">
        <v>2.8455699999999999</v>
      </c>
      <c r="AO349" t="s">
        <v>429</v>
      </c>
      <c r="AP349" t="s">
        <v>429</v>
      </c>
    </row>
    <row r="350" spans="1:42" x14ac:dyDescent="0.35">
      <c r="A350" s="175" t="str">
        <f>"SL_2030_art_"&amp;S350&amp;"_"&amp;R350</f>
        <v>SL_2030_art_2_21</v>
      </c>
      <c r="B350" s="175" t="str">
        <f t="shared" si="18"/>
        <v>Passenger Car</v>
      </c>
      <c r="C350" s="200">
        <f t="shared" si="19"/>
        <v>0.43941661470667287</v>
      </c>
      <c r="D350" s="275">
        <f t="shared" si="20"/>
        <v>2.1717023698679072E-4</v>
      </c>
      <c r="E350">
        <v>4.9422400000000003E-4</v>
      </c>
      <c r="F350">
        <v>1</v>
      </c>
      <c r="G350">
        <v>1</v>
      </c>
      <c r="H350">
        <v>2029</v>
      </c>
      <c r="I350">
        <v>1</v>
      </c>
      <c r="J350">
        <v>5</v>
      </c>
      <c r="K350" t="s">
        <v>308</v>
      </c>
      <c r="L350">
        <v>9</v>
      </c>
      <c r="M350">
        <v>49</v>
      </c>
      <c r="N350" t="s">
        <v>309</v>
      </c>
      <c r="O350">
        <v>49035</v>
      </c>
      <c r="P350" t="s">
        <v>234</v>
      </c>
      <c r="Q350">
        <v>490350</v>
      </c>
      <c r="R350">
        <v>21</v>
      </c>
      <c r="S350">
        <v>2</v>
      </c>
      <c r="T350" t="s">
        <v>173</v>
      </c>
      <c r="U350">
        <v>15</v>
      </c>
      <c r="V350" t="s">
        <v>323</v>
      </c>
      <c r="W350">
        <v>21</v>
      </c>
      <c r="X350" t="s">
        <v>249</v>
      </c>
      <c r="Y350" t="s">
        <v>429</v>
      </c>
      <c r="Z350" t="s">
        <v>429</v>
      </c>
      <c r="AA350" t="s">
        <v>429</v>
      </c>
      <c r="AB350" t="s">
        <v>429</v>
      </c>
      <c r="AC350" t="s">
        <v>429</v>
      </c>
      <c r="AD350" t="s">
        <v>429</v>
      </c>
      <c r="AE350" t="s">
        <v>429</v>
      </c>
      <c r="AF350">
        <v>5</v>
      </c>
      <c r="AG350" t="s">
        <v>310</v>
      </c>
      <c r="AH350" t="s">
        <v>429</v>
      </c>
      <c r="AI350" t="s">
        <v>429</v>
      </c>
      <c r="AJ350" t="s">
        <v>429</v>
      </c>
      <c r="AK350" t="s">
        <v>429</v>
      </c>
      <c r="AL350" t="s">
        <v>429</v>
      </c>
      <c r="AM350" t="s">
        <v>429</v>
      </c>
      <c r="AN350">
        <v>4.9422400000000003E-4</v>
      </c>
      <c r="AO350" t="s">
        <v>429</v>
      </c>
      <c r="AP350" t="s">
        <v>429</v>
      </c>
    </row>
    <row r="351" spans="1:42" x14ac:dyDescent="0.35">
      <c r="A351" s="175" t="str">
        <f>"SL_2030_art_"&amp;S351&amp;"_"&amp;R351</f>
        <v>SL_2030_art_2_21</v>
      </c>
      <c r="B351" s="175" t="str">
        <f t="shared" si="18"/>
        <v>Passenger Car</v>
      </c>
      <c r="C351" s="200">
        <f t="shared" si="19"/>
        <v>0.43941661470667287</v>
      </c>
      <c r="D351" s="275">
        <f t="shared" si="20"/>
        <v>0.4111638840474926</v>
      </c>
      <c r="E351">
        <v>0.93570399999999998</v>
      </c>
      <c r="F351">
        <v>1</v>
      </c>
      <c r="G351">
        <v>1</v>
      </c>
      <c r="H351">
        <v>2029</v>
      </c>
      <c r="I351">
        <v>1</v>
      </c>
      <c r="J351">
        <v>5</v>
      </c>
      <c r="K351" t="s">
        <v>308</v>
      </c>
      <c r="L351">
        <v>9</v>
      </c>
      <c r="M351">
        <v>49</v>
      </c>
      <c r="N351" t="s">
        <v>309</v>
      </c>
      <c r="O351">
        <v>49035</v>
      </c>
      <c r="P351" t="s">
        <v>234</v>
      </c>
      <c r="Q351">
        <v>490350</v>
      </c>
      <c r="R351">
        <v>21</v>
      </c>
      <c r="S351">
        <v>2</v>
      </c>
      <c r="T351" t="s">
        <v>173</v>
      </c>
      <c r="U351">
        <v>1</v>
      </c>
      <c r="V351" t="s">
        <v>324</v>
      </c>
      <c r="W351">
        <v>21</v>
      </c>
      <c r="X351" t="s">
        <v>249</v>
      </c>
      <c r="Y351" t="s">
        <v>429</v>
      </c>
      <c r="Z351" t="s">
        <v>429</v>
      </c>
      <c r="AA351" t="s">
        <v>429</v>
      </c>
      <c r="AB351" t="s">
        <v>429</v>
      </c>
      <c r="AC351" t="s">
        <v>429</v>
      </c>
      <c r="AD351" t="s">
        <v>429</v>
      </c>
      <c r="AE351" t="s">
        <v>429</v>
      </c>
      <c r="AF351">
        <v>5</v>
      </c>
      <c r="AG351" t="s">
        <v>310</v>
      </c>
      <c r="AH351" t="s">
        <v>429</v>
      </c>
      <c r="AI351" t="s">
        <v>429</v>
      </c>
      <c r="AJ351" t="s">
        <v>429</v>
      </c>
      <c r="AK351" t="s">
        <v>429</v>
      </c>
      <c r="AL351" t="s">
        <v>429</v>
      </c>
      <c r="AM351" t="s">
        <v>429</v>
      </c>
      <c r="AN351">
        <v>0.93570399999999998</v>
      </c>
      <c r="AO351" t="s">
        <v>429</v>
      </c>
      <c r="AP351" t="s">
        <v>429</v>
      </c>
    </row>
    <row r="352" spans="1:42" x14ac:dyDescent="0.35">
      <c r="A352" s="175" t="str">
        <f>"SL_2030_art_"&amp;S352&amp;"_"&amp;R352</f>
        <v>SL_2030_art_2_11</v>
      </c>
      <c r="B352" s="175" t="str">
        <f t="shared" si="18"/>
        <v>Motorcycle</v>
      </c>
      <c r="C352" s="200">
        <f t="shared" si="19"/>
        <v>2.2142331538286685E-3</v>
      </c>
      <c r="D352" s="275">
        <f t="shared" si="20"/>
        <v>0</v>
      </c>
      <c r="E352">
        <v>0</v>
      </c>
      <c r="F352">
        <v>1</v>
      </c>
      <c r="G352">
        <v>1</v>
      </c>
      <c r="H352">
        <v>2029</v>
      </c>
      <c r="I352">
        <v>1</v>
      </c>
      <c r="J352">
        <v>5</v>
      </c>
      <c r="K352" t="s">
        <v>308</v>
      </c>
      <c r="L352">
        <v>9</v>
      </c>
      <c r="M352">
        <v>49</v>
      </c>
      <c r="N352" t="s">
        <v>309</v>
      </c>
      <c r="O352">
        <v>49035</v>
      </c>
      <c r="P352" t="s">
        <v>234</v>
      </c>
      <c r="Q352">
        <v>490350</v>
      </c>
      <c r="R352">
        <v>11</v>
      </c>
      <c r="S352">
        <v>2</v>
      </c>
      <c r="T352" t="s">
        <v>173</v>
      </c>
      <c r="U352">
        <v>15</v>
      </c>
      <c r="V352" t="s">
        <v>323</v>
      </c>
      <c r="W352">
        <v>11</v>
      </c>
      <c r="X352" t="s">
        <v>248</v>
      </c>
      <c r="Y352" t="s">
        <v>429</v>
      </c>
      <c r="Z352" t="s">
        <v>429</v>
      </c>
      <c r="AA352" t="s">
        <v>429</v>
      </c>
      <c r="AB352" t="s">
        <v>429</v>
      </c>
      <c r="AC352" t="s">
        <v>429</v>
      </c>
      <c r="AD352" t="s">
        <v>429</v>
      </c>
      <c r="AE352" t="s">
        <v>429</v>
      </c>
      <c r="AF352">
        <v>5</v>
      </c>
      <c r="AG352" t="s">
        <v>310</v>
      </c>
      <c r="AH352" t="s">
        <v>429</v>
      </c>
      <c r="AI352" t="s">
        <v>429</v>
      </c>
      <c r="AJ352" t="s">
        <v>429</v>
      </c>
      <c r="AK352" t="s">
        <v>429</v>
      </c>
      <c r="AL352" t="s">
        <v>429</v>
      </c>
      <c r="AM352" t="s">
        <v>429</v>
      </c>
      <c r="AN352">
        <v>0</v>
      </c>
      <c r="AO352" t="s">
        <v>429</v>
      </c>
      <c r="AP352" t="s">
        <v>429</v>
      </c>
    </row>
    <row r="353" spans="1:42" x14ac:dyDescent="0.35">
      <c r="A353" s="175" t="str">
        <f>"SL_2030_art_"&amp;S353&amp;"_"&amp;R353</f>
        <v>SL_2030_art_2_11</v>
      </c>
      <c r="B353" s="175" t="str">
        <f t="shared" si="18"/>
        <v>Motorcycle</v>
      </c>
      <c r="C353" s="200">
        <f t="shared" si="19"/>
        <v>2.2142331538286685E-3</v>
      </c>
      <c r="D353" s="275">
        <f t="shared" si="20"/>
        <v>0.22476237897884047</v>
      </c>
      <c r="E353">
        <v>101.508</v>
      </c>
      <c r="F353">
        <v>1</v>
      </c>
      <c r="G353">
        <v>1</v>
      </c>
      <c r="H353">
        <v>2029</v>
      </c>
      <c r="I353">
        <v>1</v>
      </c>
      <c r="J353">
        <v>5</v>
      </c>
      <c r="K353" t="s">
        <v>308</v>
      </c>
      <c r="L353">
        <v>9</v>
      </c>
      <c r="M353">
        <v>49</v>
      </c>
      <c r="N353" t="s">
        <v>309</v>
      </c>
      <c r="O353">
        <v>49035</v>
      </c>
      <c r="P353" t="s">
        <v>234</v>
      </c>
      <c r="Q353">
        <v>490350</v>
      </c>
      <c r="R353">
        <v>11</v>
      </c>
      <c r="S353">
        <v>2</v>
      </c>
      <c r="T353" t="s">
        <v>173</v>
      </c>
      <c r="U353">
        <v>1</v>
      </c>
      <c r="V353" t="s">
        <v>324</v>
      </c>
      <c r="W353">
        <v>11</v>
      </c>
      <c r="X353" t="s">
        <v>248</v>
      </c>
      <c r="Y353" t="s">
        <v>429</v>
      </c>
      <c r="Z353" t="s">
        <v>429</v>
      </c>
      <c r="AA353" t="s">
        <v>429</v>
      </c>
      <c r="AB353" t="s">
        <v>429</v>
      </c>
      <c r="AC353" t="s">
        <v>429</v>
      </c>
      <c r="AD353" t="s">
        <v>429</v>
      </c>
      <c r="AE353" t="s">
        <v>429</v>
      </c>
      <c r="AF353">
        <v>5</v>
      </c>
      <c r="AG353" t="s">
        <v>310</v>
      </c>
      <c r="AH353" t="s">
        <v>429</v>
      </c>
      <c r="AI353" t="s">
        <v>429</v>
      </c>
      <c r="AJ353" t="s">
        <v>429</v>
      </c>
      <c r="AK353" t="s">
        <v>429</v>
      </c>
      <c r="AL353" t="s">
        <v>429</v>
      </c>
      <c r="AM353" t="s">
        <v>429</v>
      </c>
      <c r="AN353">
        <v>101.508</v>
      </c>
      <c r="AO353" t="s">
        <v>429</v>
      </c>
      <c r="AP353" t="s">
        <v>429</v>
      </c>
    </row>
    <row r="354" spans="1:42" x14ac:dyDescent="0.35">
      <c r="A354" s="175" t="str">
        <f>"SL_2030_art_"&amp;S354&amp;"_"&amp;R354</f>
        <v>SL_2030_art_1_62</v>
      </c>
      <c r="B354" s="175" t="str">
        <f t="shared" si="18"/>
        <v>Combination Long Haul Truck</v>
      </c>
      <c r="C354" s="200">
        <f t="shared" si="19"/>
        <v>2.7427085919241152E-2</v>
      </c>
      <c r="D354" s="275">
        <f t="shared" si="20"/>
        <v>1.0317685743615653E-2</v>
      </c>
      <c r="E354">
        <v>0.37618600000000002</v>
      </c>
      <c r="F354">
        <v>1</v>
      </c>
      <c r="G354">
        <v>1</v>
      </c>
      <c r="H354">
        <v>2029</v>
      </c>
      <c r="I354">
        <v>1</v>
      </c>
      <c r="J354">
        <v>5</v>
      </c>
      <c r="K354" t="s">
        <v>308</v>
      </c>
      <c r="L354">
        <v>9</v>
      </c>
      <c r="M354">
        <v>49</v>
      </c>
      <c r="N354" t="s">
        <v>309</v>
      </c>
      <c r="O354">
        <v>49035</v>
      </c>
      <c r="P354" t="s">
        <v>234</v>
      </c>
      <c r="Q354">
        <v>490350</v>
      </c>
      <c r="R354">
        <v>62</v>
      </c>
      <c r="S354">
        <v>1</v>
      </c>
      <c r="T354" t="s">
        <v>316</v>
      </c>
      <c r="U354">
        <v>15</v>
      </c>
      <c r="V354" t="s">
        <v>323</v>
      </c>
      <c r="W354">
        <v>62</v>
      </c>
      <c r="X354" t="s">
        <v>260</v>
      </c>
      <c r="Y354" t="s">
        <v>429</v>
      </c>
      <c r="Z354" t="s">
        <v>429</v>
      </c>
      <c r="AA354" t="s">
        <v>429</v>
      </c>
      <c r="AB354" t="s">
        <v>429</v>
      </c>
      <c r="AC354" t="s">
        <v>429</v>
      </c>
      <c r="AD354" t="s">
        <v>429</v>
      </c>
      <c r="AE354" t="s">
        <v>429</v>
      </c>
      <c r="AF354">
        <v>5</v>
      </c>
      <c r="AG354" t="s">
        <v>310</v>
      </c>
      <c r="AH354" t="s">
        <v>429</v>
      </c>
      <c r="AI354" t="s">
        <v>429</v>
      </c>
      <c r="AJ354" t="s">
        <v>429</v>
      </c>
      <c r="AK354" t="s">
        <v>429</v>
      </c>
      <c r="AL354" t="s">
        <v>429</v>
      </c>
      <c r="AM354" t="s">
        <v>429</v>
      </c>
      <c r="AN354">
        <v>0.37618600000000002</v>
      </c>
      <c r="AO354" t="s">
        <v>429</v>
      </c>
      <c r="AP354" t="s">
        <v>429</v>
      </c>
    </row>
    <row r="355" spans="1:42" x14ac:dyDescent="0.35">
      <c r="A355" s="175" t="str">
        <f>"SL_2030_art_"&amp;S355&amp;"_"&amp;R355</f>
        <v>SL_2030_art_1_62</v>
      </c>
      <c r="B355" s="175" t="str">
        <f t="shared" si="18"/>
        <v>Combination Long Haul Truck</v>
      </c>
      <c r="C355" s="200">
        <f t="shared" si="19"/>
        <v>2.7427085919241152E-2</v>
      </c>
      <c r="D355" s="275">
        <f t="shared" si="20"/>
        <v>6.3625079644596433E-2</v>
      </c>
      <c r="E355">
        <v>2.3197899999999998</v>
      </c>
      <c r="F355">
        <v>1</v>
      </c>
      <c r="G355">
        <v>1</v>
      </c>
      <c r="H355">
        <v>2029</v>
      </c>
      <c r="I355">
        <v>1</v>
      </c>
      <c r="J355">
        <v>5</v>
      </c>
      <c r="K355" t="s">
        <v>308</v>
      </c>
      <c r="L355">
        <v>9</v>
      </c>
      <c r="M355">
        <v>49</v>
      </c>
      <c r="N355" t="s">
        <v>309</v>
      </c>
      <c r="O355">
        <v>49035</v>
      </c>
      <c r="P355" t="s">
        <v>234</v>
      </c>
      <c r="Q355">
        <v>490350</v>
      </c>
      <c r="R355">
        <v>62</v>
      </c>
      <c r="S355">
        <v>1</v>
      </c>
      <c r="T355" t="s">
        <v>316</v>
      </c>
      <c r="U355">
        <v>1</v>
      </c>
      <c r="V355" t="s">
        <v>324</v>
      </c>
      <c r="W355">
        <v>62</v>
      </c>
      <c r="X355" t="s">
        <v>260</v>
      </c>
      <c r="Y355" t="s">
        <v>429</v>
      </c>
      <c r="Z355" t="s">
        <v>429</v>
      </c>
      <c r="AA355" t="s">
        <v>429</v>
      </c>
      <c r="AB355" t="s">
        <v>429</v>
      </c>
      <c r="AC355" t="s">
        <v>429</v>
      </c>
      <c r="AD355" t="s">
        <v>429</v>
      </c>
      <c r="AE355" t="s">
        <v>429</v>
      </c>
      <c r="AF355">
        <v>5</v>
      </c>
      <c r="AG355" t="s">
        <v>310</v>
      </c>
      <c r="AH355" t="s">
        <v>429</v>
      </c>
      <c r="AI355" t="s">
        <v>429</v>
      </c>
      <c r="AJ355" t="s">
        <v>429</v>
      </c>
      <c r="AK355" t="s">
        <v>429</v>
      </c>
      <c r="AL355" t="s">
        <v>429</v>
      </c>
      <c r="AM355" t="s">
        <v>429</v>
      </c>
      <c r="AN355">
        <v>2.3197899999999998</v>
      </c>
      <c r="AO355" t="s">
        <v>429</v>
      </c>
      <c r="AP355" t="s">
        <v>429</v>
      </c>
    </row>
    <row r="356" spans="1:42" x14ac:dyDescent="0.35">
      <c r="A356" s="175" t="str">
        <f>"SL_2030_art_"&amp;S356&amp;"_"&amp;R356</f>
        <v>SL_2030_art_1_61</v>
      </c>
      <c r="B356" s="175" t="str">
        <f t="shared" si="18"/>
        <v>Combination Short Haul Truck</v>
      </c>
      <c r="C356" s="200">
        <f t="shared" si="19"/>
        <v>9.5195217525549519E-3</v>
      </c>
      <c r="D356" s="275">
        <f t="shared" si="20"/>
        <v>4.7376184686810331E-3</v>
      </c>
      <c r="E356">
        <v>0.49767400000000001</v>
      </c>
      <c r="F356">
        <v>1</v>
      </c>
      <c r="G356">
        <v>1</v>
      </c>
      <c r="H356">
        <v>2029</v>
      </c>
      <c r="I356">
        <v>1</v>
      </c>
      <c r="J356">
        <v>5</v>
      </c>
      <c r="K356" t="s">
        <v>308</v>
      </c>
      <c r="L356">
        <v>9</v>
      </c>
      <c r="M356">
        <v>49</v>
      </c>
      <c r="N356" t="s">
        <v>309</v>
      </c>
      <c r="O356">
        <v>49035</v>
      </c>
      <c r="P356" t="s">
        <v>234</v>
      </c>
      <c r="Q356">
        <v>490350</v>
      </c>
      <c r="R356">
        <v>61</v>
      </c>
      <c r="S356">
        <v>1</v>
      </c>
      <c r="T356" t="s">
        <v>316</v>
      </c>
      <c r="U356">
        <v>15</v>
      </c>
      <c r="V356" t="s">
        <v>323</v>
      </c>
      <c r="W356">
        <v>61</v>
      </c>
      <c r="X356" t="s">
        <v>259</v>
      </c>
      <c r="Y356" t="s">
        <v>429</v>
      </c>
      <c r="Z356" t="s">
        <v>429</v>
      </c>
      <c r="AA356" t="s">
        <v>429</v>
      </c>
      <c r="AB356" t="s">
        <v>429</v>
      </c>
      <c r="AC356" t="s">
        <v>429</v>
      </c>
      <c r="AD356" t="s">
        <v>429</v>
      </c>
      <c r="AE356" t="s">
        <v>429</v>
      </c>
      <c r="AF356">
        <v>5</v>
      </c>
      <c r="AG356" t="s">
        <v>310</v>
      </c>
      <c r="AH356" t="s">
        <v>429</v>
      </c>
      <c r="AI356" t="s">
        <v>429</v>
      </c>
      <c r="AJ356" t="s">
        <v>429</v>
      </c>
      <c r="AK356" t="s">
        <v>429</v>
      </c>
      <c r="AL356" t="s">
        <v>429</v>
      </c>
      <c r="AM356" t="s">
        <v>429</v>
      </c>
      <c r="AN356">
        <v>0.49767400000000001</v>
      </c>
      <c r="AO356" t="s">
        <v>429</v>
      </c>
      <c r="AP356" t="s">
        <v>429</v>
      </c>
    </row>
    <row r="357" spans="1:42" x14ac:dyDescent="0.35">
      <c r="A357" s="175" t="str">
        <f>"SL_2030_art_"&amp;S357&amp;"_"&amp;R357</f>
        <v>SL_2030_art_1_61</v>
      </c>
      <c r="B357" s="175" t="str">
        <f t="shared" si="18"/>
        <v>Combination Short Haul Truck</v>
      </c>
      <c r="C357" s="200">
        <f t="shared" si="19"/>
        <v>9.5195217525549519E-3</v>
      </c>
      <c r="D357" s="275">
        <f t="shared" si="20"/>
        <v>3.7086057648386058E-7</v>
      </c>
      <c r="E357">
        <v>3.8957900000000002E-5</v>
      </c>
      <c r="F357">
        <v>1</v>
      </c>
      <c r="G357">
        <v>1</v>
      </c>
      <c r="H357">
        <v>2029</v>
      </c>
      <c r="I357">
        <v>1</v>
      </c>
      <c r="J357">
        <v>5</v>
      </c>
      <c r="K357" t="s">
        <v>308</v>
      </c>
      <c r="L357">
        <v>9</v>
      </c>
      <c r="M357">
        <v>49</v>
      </c>
      <c r="N357" t="s">
        <v>309</v>
      </c>
      <c r="O357">
        <v>49035</v>
      </c>
      <c r="P357" t="s">
        <v>234</v>
      </c>
      <c r="Q357">
        <v>490350</v>
      </c>
      <c r="R357">
        <v>61</v>
      </c>
      <c r="S357">
        <v>1</v>
      </c>
      <c r="T357" t="s">
        <v>316</v>
      </c>
      <c r="U357">
        <v>13</v>
      </c>
      <c r="V357" t="s">
        <v>325</v>
      </c>
      <c r="W357">
        <v>61</v>
      </c>
      <c r="X357" t="s">
        <v>259</v>
      </c>
      <c r="Y357" t="s">
        <v>429</v>
      </c>
      <c r="Z357" t="s">
        <v>429</v>
      </c>
      <c r="AA357" t="s">
        <v>429</v>
      </c>
      <c r="AB357" t="s">
        <v>429</v>
      </c>
      <c r="AC357" t="s">
        <v>429</v>
      </c>
      <c r="AD357" t="s">
        <v>429</v>
      </c>
      <c r="AE357" t="s">
        <v>429</v>
      </c>
      <c r="AF357">
        <v>5</v>
      </c>
      <c r="AG357" t="s">
        <v>310</v>
      </c>
      <c r="AH357" t="s">
        <v>429</v>
      </c>
      <c r="AI357" t="s">
        <v>429</v>
      </c>
      <c r="AJ357" t="s">
        <v>429</v>
      </c>
      <c r="AK357" t="s">
        <v>429</v>
      </c>
      <c r="AL357" t="s">
        <v>429</v>
      </c>
      <c r="AM357" t="s">
        <v>429</v>
      </c>
      <c r="AN357">
        <v>3.8957900000000002E-5</v>
      </c>
      <c r="AO357" t="s">
        <v>429</v>
      </c>
      <c r="AP357" t="s">
        <v>429</v>
      </c>
    </row>
    <row r="358" spans="1:42" x14ac:dyDescent="0.35">
      <c r="A358" s="175" t="str">
        <f>"SL_2030_art_"&amp;S358&amp;"_"&amp;R358</f>
        <v>SL_2030_art_1_61</v>
      </c>
      <c r="B358" s="175" t="str">
        <f t="shared" si="18"/>
        <v>Combination Short Haul Truck</v>
      </c>
      <c r="C358" s="200">
        <f t="shared" si="19"/>
        <v>9.5195217525549519E-3</v>
      </c>
      <c r="D358" s="275">
        <f t="shared" si="20"/>
        <v>2.0791111483667643E-10</v>
      </c>
      <c r="E358">
        <v>2.18405E-8</v>
      </c>
      <c r="F358">
        <v>1</v>
      </c>
      <c r="G358">
        <v>1</v>
      </c>
      <c r="H358">
        <v>2029</v>
      </c>
      <c r="I358">
        <v>1</v>
      </c>
      <c r="J358">
        <v>5</v>
      </c>
      <c r="K358" t="s">
        <v>308</v>
      </c>
      <c r="L358">
        <v>9</v>
      </c>
      <c r="M358">
        <v>49</v>
      </c>
      <c r="N358" t="s">
        <v>309</v>
      </c>
      <c r="O358">
        <v>49035</v>
      </c>
      <c r="P358" t="s">
        <v>234</v>
      </c>
      <c r="Q358">
        <v>490350</v>
      </c>
      <c r="R358">
        <v>61</v>
      </c>
      <c r="S358">
        <v>1</v>
      </c>
      <c r="T358" t="s">
        <v>316</v>
      </c>
      <c r="U358">
        <v>11</v>
      </c>
      <c r="V358" t="s">
        <v>326</v>
      </c>
      <c r="W358">
        <v>61</v>
      </c>
      <c r="X358" t="s">
        <v>259</v>
      </c>
      <c r="Y358" t="s">
        <v>429</v>
      </c>
      <c r="Z358" t="s">
        <v>429</v>
      </c>
      <c r="AA358" t="s">
        <v>429</v>
      </c>
      <c r="AB358" t="s">
        <v>429</v>
      </c>
      <c r="AC358" t="s">
        <v>429</v>
      </c>
      <c r="AD358" t="s">
        <v>429</v>
      </c>
      <c r="AE358" t="s">
        <v>429</v>
      </c>
      <c r="AF358">
        <v>5</v>
      </c>
      <c r="AG358" t="s">
        <v>310</v>
      </c>
      <c r="AH358" t="s">
        <v>429</v>
      </c>
      <c r="AI358" t="s">
        <v>429</v>
      </c>
      <c r="AJ358" t="s">
        <v>429</v>
      </c>
      <c r="AK358" t="s">
        <v>429</v>
      </c>
      <c r="AL358" t="s">
        <v>429</v>
      </c>
      <c r="AM358" t="s">
        <v>429</v>
      </c>
      <c r="AN358">
        <v>2.18405E-8</v>
      </c>
      <c r="AO358" t="s">
        <v>429</v>
      </c>
      <c r="AP358" t="s">
        <v>429</v>
      </c>
    </row>
    <row r="359" spans="1:42" x14ac:dyDescent="0.35">
      <c r="A359" s="175" t="str">
        <f>"SL_2030_art_"&amp;S359&amp;"_"&amp;R359</f>
        <v>SL_2030_art_1_61</v>
      </c>
      <c r="B359" s="175" t="str">
        <f t="shared" si="18"/>
        <v>Combination Short Haul Truck</v>
      </c>
      <c r="C359" s="200">
        <f t="shared" si="19"/>
        <v>9.5195217525549519E-3</v>
      </c>
      <c r="D359" s="275">
        <f t="shared" si="20"/>
        <v>0.11896165553297822</v>
      </c>
      <c r="E359">
        <v>12.496600000000001</v>
      </c>
      <c r="F359">
        <v>1</v>
      </c>
      <c r="G359">
        <v>1</v>
      </c>
      <c r="H359">
        <v>2029</v>
      </c>
      <c r="I359">
        <v>1</v>
      </c>
      <c r="J359">
        <v>5</v>
      </c>
      <c r="K359" t="s">
        <v>308</v>
      </c>
      <c r="L359">
        <v>9</v>
      </c>
      <c r="M359">
        <v>49</v>
      </c>
      <c r="N359" t="s">
        <v>309</v>
      </c>
      <c r="O359">
        <v>49035</v>
      </c>
      <c r="P359" t="s">
        <v>234</v>
      </c>
      <c r="Q359">
        <v>490350</v>
      </c>
      <c r="R359">
        <v>61</v>
      </c>
      <c r="S359">
        <v>1</v>
      </c>
      <c r="T359" t="s">
        <v>316</v>
      </c>
      <c r="U359">
        <v>1</v>
      </c>
      <c r="V359" t="s">
        <v>324</v>
      </c>
      <c r="W359">
        <v>61</v>
      </c>
      <c r="X359" t="s">
        <v>259</v>
      </c>
      <c r="Y359" t="s">
        <v>429</v>
      </c>
      <c r="Z359" t="s">
        <v>429</v>
      </c>
      <c r="AA359" t="s">
        <v>429</v>
      </c>
      <c r="AB359" t="s">
        <v>429</v>
      </c>
      <c r="AC359" t="s">
        <v>429</v>
      </c>
      <c r="AD359" t="s">
        <v>429</v>
      </c>
      <c r="AE359" t="s">
        <v>429</v>
      </c>
      <c r="AF359">
        <v>5</v>
      </c>
      <c r="AG359" t="s">
        <v>310</v>
      </c>
      <c r="AH359" t="s">
        <v>429</v>
      </c>
      <c r="AI359" t="s">
        <v>429</v>
      </c>
      <c r="AJ359" t="s">
        <v>429</v>
      </c>
      <c r="AK359" t="s">
        <v>429</v>
      </c>
      <c r="AL359" t="s">
        <v>429</v>
      </c>
      <c r="AM359" t="s">
        <v>429</v>
      </c>
      <c r="AN359">
        <v>12.496600000000001</v>
      </c>
      <c r="AO359" t="s">
        <v>429</v>
      </c>
      <c r="AP359" t="s">
        <v>429</v>
      </c>
    </row>
    <row r="360" spans="1:42" x14ac:dyDescent="0.35">
      <c r="A360" s="175" t="str">
        <f>"SL_2030_art_"&amp;S360&amp;"_"&amp;R360</f>
        <v>SL_2030_art_1_54</v>
      </c>
      <c r="B360" s="175" t="str">
        <f t="shared" si="18"/>
        <v>Motor Home</v>
      </c>
      <c r="C360" s="200">
        <f t="shared" si="19"/>
        <v>1.2837666565879628E-3</v>
      </c>
      <c r="D360" s="275">
        <f t="shared" si="20"/>
        <v>1.9885545510547545E-4</v>
      </c>
      <c r="E360">
        <v>0.15490000000000001</v>
      </c>
      <c r="F360">
        <v>1</v>
      </c>
      <c r="G360">
        <v>1</v>
      </c>
      <c r="H360">
        <v>2029</v>
      </c>
      <c r="I360">
        <v>1</v>
      </c>
      <c r="J360">
        <v>5</v>
      </c>
      <c r="K360" t="s">
        <v>308</v>
      </c>
      <c r="L360">
        <v>9</v>
      </c>
      <c r="M360">
        <v>49</v>
      </c>
      <c r="N360" t="s">
        <v>309</v>
      </c>
      <c r="O360">
        <v>49035</v>
      </c>
      <c r="P360" t="s">
        <v>234</v>
      </c>
      <c r="Q360">
        <v>490350</v>
      </c>
      <c r="R360">
        <v>54</v>
      </c>
      <c r="S360">
        <v>1</v>
      </c>
      <c r="T360" t="s">
        <v>316</v>
      </c>
      <c r="U360">
        <v>15</v>
      </c>
      <c r="V360" t="s">
        <v>323</v>
      </c>
      <c r="W360">
        <v>54</v>
      </c>
      <c r="X360" t="s">
        <v>258</v>
      </c>
      <c r="Y360" t="s">
        <v>429</v>
      </c>
      <c r="Z360" t="s">
        <v>429</v>
      </c>
      <c r="AA360" t="s">
        <v>429</v>
      </c>
      <c r="AB360" t="s">
        <v>429</v>
      </c>
      <c r="AC360" t="s">
        <v>429</v>
      </c>
      <c r="AD360" t="s">
        <v>429</v>
      </c>
      <c r="AE360" t="s">
        <v>429</v>
      </c>
      <c r="AF360">
        <v>5</v>
      </c>
      <c r="AG360" t="s">
        <v>310</v>
      </c>
      <c r="AH360" t="s">
        <v>429</v>
      </c>
      <c r="AI360" t="s">
        <v>429</v>
      </c>
      <c r="AJ360" t="s">
        <v>429</v>
      </c>
      <c r="AK360" t="s">
        <v>429</v>
      </c>
      <c r="AL360" t="s">
        <v>429</v>
      </c>
      <c r="AM360" t="s">
        <v>429</v>
      </c>
      <c r="AN360">
        <v>0.15490000000000001</v>
      </c>
      <c r="AO360" t="s">
        <v>429</v>
      </c>
      <c r="AP360" t="s">
        <v>429</v>
      </c>
    </row>
    <row r="361" spans="1:42" x14ac:dyDescent="0.35">
      <c r="A361" s="175" t="str">
        <f>"SL_2030_art_"&amp;S361&amp;"_"&amp;R361</f>
        <v>SL_2030_art_1_54</v>
      </c>
      <c r="B361" s="175" t="str">
        <f t="shared" si="18"/>
        <v>Motor Home</v>
      </c>
      <c r="C361" s="200">
        <f t="shared" si="19"/>
        <v>1.2837666565879628E-3</v>
      </c>
      <c r="D361" s="275">
        <f t="shared" si="20"/>
        <v>1.0023200736309008E-3</v>
      </c>
      <c r="E361">
        <v>0.78076500000000004</v>
      </c>
      <c r="F361">
        <v>1</v>
      </c>
      <c r="G361">
        <v>1</v>
      </c>
      <c r="H361">
        <v>2029</v>
      </c>
      <c r="I361">
        <v>1</v>
      </c>
      <c r="J361">
        <v>5</v>
      </c>
      <c r="K361" t="s">
        <v>308</v>
      </c>
      <c r="L361">
        <v>9</v>
      </c>
      <c r="M361">
        <v>49</v>
      </c>
      <c r="N361" t="s">
        <v>309</v>
      </c>
      <c r="O361">
        <v>49035</v>
      </c>
      <c r="P361" t="s">
        <v>234</v>
      </c>
      <c r="Q361">
        <v>490350</v>
      </c>
      <c r="R361">
        <v>54</v>
      </c>
      <c r="S361">
        <v>1</v>
      </c>
      <c r="T361" t="s">
        <v>316</v>
      </c>
      <c r="U361">
        <v>13</v>
      </c>
      <c r="V361" t="s">
        <v>325</v>
      </c>
      <c r="W361">
        <v>54</v>
      </c>
      <c r="X361" t="s">
        <v>258</v>
      </c>
      <c r="Y361" t="s">
        <v>429</v>
      </c>
      <c r="Z361" t="s">
        <v>429</v>
      </c>
      <c r="AA361" t="s">
        <v>429</v>
      </c>
      <c r="AB361" t="s">
        <v>429</v>
      </c>
      <c r="AC361" t="s">
        <v>429</v>
      </c>
      <c r="AD361" t="s">
        <v>429</v>
      </c>
      <c r="AE361" t="s">
        <v>429</v>
      </c>
      <c r="AF361">
        <v>5</v>
      </c>
      <c r="AG361" t="s">
        <v>310</v>
      </c>
      <c r="AH361" t="s">
        <v>429</v>
      </c>
      <c r="AI361" t="s">
        <v>429</v>
      </c>
      <c r="AJ361" t="s">
        <v>429</v>
      </c>
      <c r="AK361" t="s">
        <v>429</v>
      </c>
      <c r="AL361" t="s">
        <v>429</v>
      </c>
      <c r="AM361" t="s">
        <v>429</v>
      </c>
      <c r="AN361">
        <v>0.78076500000000004</v>
      </c>
      <c r="AO361" t="s">
        <v>429</v>
      </c>
      <c r="AP361" t="s">
        <v>429</v>
      </c>
    </row>
    <row r="362" spans="1:42" x14ac:dyDescent="0.35">
      <c r="A362" s="175" t="str">
        <f>"SL_2030_art_"&amp;S362&amp;"_"&amp;R362</f>
        <v>SL_2030_art_1_54</v>
      </c>
      <c r="B362" s="175" t="str">
        <f t="shared" si="18"/>
        <v>Motor Home</v>
      </c>
      <c r="C362" s="200">
        <f t="shared" si="19"/>
        <v>1.2837666565879628E-3</v>
      </c>
      <c r="D362" s="275">
        <f t="shared" si="20"/>
        <v>8.5232606124181982E-7</v>
      </c>
      <c r="E362">
        <v>6.6392600000000001E-4</v>
      </c>
      <c r="F362">
        <v>1</v>
      </c>
      <c r="G362">
        <v>1</v>
      </c>
      <c r="H362">
        <v>2029</v>
      </c>
      <c r="I362">
        <v>1</v>
      </c>
      <c r="J362">
        <v>5</v>
      </c>
      <c r="K362" t="s">
        <v>308</v>
      </c>
      <c r="L362">
        <v>9</v>
      </c>
      <c r="M362">
        <v>49</v>
      </c>
      <c r="N362" t="s">
        <v>309</v>
      </c>
      <c r="O362">
        <v>49035</v>
      </c>
      <c r="P362" t="s">
        <v>234</v>
      </c>
      <c r="Q362">
        <v>490350</v>
      </c>
      <c r="R362">
        <v>54</v>
      </c>
      <c r="S362">
        <v>1</v>
      </c>
      <c r="T362" t="s">
        <v>316</v>
      </c>
      <c r="U362">
        <v>11</v>
      </c>
      <c r="V362" t="s">
        <v>326</v>
      </c>
      <c r="W362">
        <v>54</v>
      </c>
      <c r="X362" t="s">
        <v>258</v>
      </c>
      <c r="Y362" t="s">
        <v>429</v>
      </c>
      <c r="Z362" t="s">
        <v>429</v>
      </c>
      <c r="AA362" t="s">
        <v>429</v>
      </c>
      <c r="AB362" t="s">
        <v>429</v>
      </c>
      <c r="AC362" t="s">
        <v>429</v>
      </c>
      <c r="AD362" t="s">
        <v>429</v>
      </c>
      <c r="AE362" t="s">
        <v>429</v>
      </c>
      <c r="AF362">
        <v>5</v>
      </c>
      <c r="AG362" t="s">
        <v>310</v>
      </c>
      <c r="AH362" t="s">
        <v>429</v>
      </c>
      <c r="AI362" t="s">
        <v>429</v>
      </c>
      <c r="AJ362" t="s">
        <v>429</v>
      </c>
      <c r="AK362" t="s">
        <v>429</v>
      </c>
      <c r="AL362" t="s">
        <v>429</v>
      </c>
      <c r="AM362" t="s">
        <v>429</v>
      </c>
      <c r="AN362">
        <v>6.6392600000000001E-4</v>
      </c>
      <c r="AO362" t="s">
        <v>429</v>
      </c>
      <c r="AP362" t="s">
        <v>429</v>
      </c>
    </row>
    <row r="363" spans="1:42" x14ac:dyDescent="0.35">
      <c r="A363" s="175" t="str">
        <f>"SL_2030_art_"&amp;S363&amp;"_"&amp;R363</f>
        <v>SL_2030_art_1_54</v>
      </c>
      <c r="B363" s="175" t="str">
        <f t="shared" si="18"/>
        <v>Motor Home</v>
      </c>
      <c r="C363" s="200">
        <f t="shared" si="19"/>
        <v>1.2837666565879628E-3</v>
      </c>
      <c r="D363" s="275">
        <f t="shared" si="20"/>
        <v>3.6091302276651353E-3</v>
      </c>
      <c r="E363">
        <v>2.8113600000000001</v>
      </c>
      <c r="F363">
        <v>1</v>
      </c>
      <c r="G363">
        <v>1</v>
      </c>
      <c r="H363">
        <v>2029</v>
      </c>
      <c r="I363">
        <v>1</v>
      </c>
      <c r="J363">
        <v>5</v>
      </c>
      <c r="K363" t="s">
        <v>308</v>
      </c>
      <c r="L363">
        <v>9</v>
      </c>
      <c r="M363">
        <v>49</v>
      </c>
      <c r="N363" t="s">
        <v>309</v>
      </c>
      <c r="O363">
        <v>49035</v>
      </c>
      <c r="P363" t="s">
        <v>234</v>
      </c>
      <c r="Q363">
        <v>490350</v>
      </c>
      <c r="R363">
        <v>54</v>
      </c>
      <c r="S363">
        <v>1</v>
      </c>
      <c r="T363" t="s">
        <v>316</v>
      </c>
      <c r="U363">
        <v>1</v>
      </c>
      <c r="V363" t="s">
        <v>324</v>
      </c>
      <c r="W363">
        <v>54</v>
      </c>
      <c r="X363" t="s">
        <v>258</v>
      </c>
      <c r="Y363" t="s">
        <v>429</v>
      </c>
      <c r="Z363" t="s">
        <v>429</v>
      </c>
      <c r="AA363" t="s">
        <v>429</v>
      </c>
      <c r="AB363" t="s">
        <v>429</v>
      </c>
      <c r="AC363" t="s">
        <v>429</v>
      </c>
      <c r="AD363" t="s">
        <v>429</v>
      </c>
      <c r="AE363" t="s">
        <v>429</v>
      </c>
      <c r="AF363">
        <v>5</v>
      </c>
      <c r="AG363" t="s">
        <v>310</v>
      </c>
      <c r="AH363" t="s">
        <v>429</v>
      </c>
      <c r="AI363" t="s">
        <v>429</v>
      </c>
      <c r="AJ363" t="s">
        <v>429</v>
      </c>
      <c r="AK363" t="s">
        <v>429</v>
      </c>
      <c r="AL363" t="s">
        <v>429</v>
      </c>
      <c r="AM363" t="s">
        <v>429</v>
      </c>
      <c r="AN363">
        <v>2.8113600000000001</v>
      </c>
      <c r="AO363" t="s">
        <v>429</v>
      </c>
      <c r="AP363" t="s">
        <v>429</v>
      </c>
    </row>
    <row r="364" spans="1:42" x14ac:dyDescent="0.35">
      <c r="A364" s="175" t="str">
        <f>"SL_2030_art_"&amp;S364&amp;"_"&amp;R364</f>
        <v>SL_2030_art_1_53</v>
      </c>
      <c r="B364" s="175" t="str">
        <f t="shared" si="18"/>
        <v>Single Long Haul Truck</v>
      </c>
      <c r="C364" s="200">
        <f t="shared" si="19"/>
        <v>2.2119525715996965E-3</v>
      </c>
      <c r="D364" s="275">
        <f t="shared" si="20"/>
        <v>4.2994606915211937E-4</v>
      </c>
      <c r="E364">
        <v>0.19437399999999999</v>
      </c>
      <c r="F364">
        <v>1</v>
      </c>
      <c r="G364">
        <v>1</v>
      </c>
      <c r="H364">
        <v>2029</v>
      </c>
      <c r="I364">
        <v>1</v>
      </c>
      <c r="J364">
        <v>5</v>
      </c>
      <c r="K364" t="s">
        <v>308</v>
      </c>
      <c r="L364">
        <v>9</v>
      </c>
      <c r="M364">
        <v>49</v>
      </c>
      <c r="N364" t="s">
        <v>309</v>
      </c>
      <c r="O364">
        <v>49035</v>
      </c>
      <c r="P364" t="s">
        <v>234</v>
      </c>
      <c r="Q364">
        <v>490350</v>
      </c>
      <c r="R364">
        <v>53</v>
      </c>
      <c r="S364">
        <v>1</v>
      </c>
      <c r="T364" t="s">
        <v>316</v>
      </c>
      <c r="U364">
        <v>15</v>
      </c>
      <c r="V364" t="s">
        <v>323</v>
      </c>
      <c r="W364">
        <v>53</v>
      </c>
      <c r="X364" t="s">
        <v>257</v>
      </c>
      <c r="Y364" t="s">
        <v>429</v>
      </c>
      <c r="Z364" t="s">
        <v>429</v>
      </c>
      <c r="AA364" t="s">
        <v>429</v>
      </c>
      <c r="AB364" t="s">
        <v>429</v>
      </c>
      <c r="AC364" t="s">
        <v>429</v>
      </c>
      <c r="AD364" t="s">
        <v>429</v>
      </c>
      <c r="AE364" t="s">
        <v>429</v>
      </c>
      <c r="AF364">
        <v>5</v>
      </c>
      <c r="AG364" t="s">
        <v>310</v>
      </c>
      <c r="AH364" t="s">
        <v>429</v>
      </c>
      <c r="AI364" t="s">
        <v>429</v>
      </c>
      <c r="AJ364" t="s">
        <v>429</v>
      </c>
      <c r="AK364" t="s">
        <v>429</v>
      </c>
      <c r="AL364" t="s">
        <v>429</v>
      </c>
      <c r="AM364" t="s">
        <v>429</v>
      </c>
      <c r="AN364">
        <v>0.19437399999999999</v>
      </c>
      <c r="AO364" t="s">
        <v>429</v>
      </c>
      <c r="AP364" t="s">
        <v>429</v>
      </c>
    </row>
    <row r="365" spans="1:42" x14ac:dyDescent="0.35">
      <c r="A365" s="175" t="str">
        <f>"SL_2030_art_"&amp;S365&amp;"_"&amp;R365</f>
        <v>SL_2030_art_1_53</v>
      </c>
      <c r="B365" s="175" t="str">
        <f t="shared" si="18"/>
        <v>Single Long Haul Truck</v>
      </c>
      <c r="C365" s="200">
        <f t="shared" si="19"/>
        <v>2.2119525715996965E-3</v>
      </c>
      <c r="D365" s="275">
        <f t="shared" si="20"/>
        <v>7.3959509769778932E-4</v>
      </c>
      <c r="E365">
        <v>0.33436300000000002</v>
      </c>
      <c r="F365">
        <v>1</v>
      </c>
      <c r="G365">
        <v>1</v>
      </c>
      <c r="H365">
        <v>2029</v>
      </c>
      <c r="I365">
        <v>1</v>
      </c>
      <c r="J365">
        <v>5</v>
      </c>
      <c r="K365" t="s">
        <v>308</v>
      </c>
      <c r="L365">
        <v>9</v>
      </c>
      <c r="M365">
        <v>49</v>
      </c>
      <c r="N365" t="s">
        <v>309</v>
      </c>
      <c r="O365">
        <v>49035</v>
      </c>
      <c r="P365" t="s">
        <v>234</v>
      </c>
      <c r="Q365">
        <v>490350</v>
      </c>
      <c r="R365">
        <v>53</v>
      </c>
      <c r="S365">
        <v>1</v>
      </c>
      <c r="T365" t="s">
        <v>316</v>
      </c>
      <c r="U365">
        <v>13</v>
      </c>
      <c r="V365" t="s">
        <v>325</v>
      </c>
      <c r="W365">
        <v>53</v>
      </c>
      <c r="X365" t="s">
        <v>257</v>
      </c>
      <c r="Y365" t="s">
        <v>429</v>
      </c>
      <c r="Z365" t="s">
        <v>429</v>
      </c>
      <c r="AA365" t="s">
        <v>429</v>
      </c>
      <c r="AB365" t="s">
        <v>429</v>
      </c>
      <c r="AC365" t="s">
        <v>429</v>
      </c>
      <c r="AD365" t="s">
        <v>429</v>
      </c>
      <c r="AE365" t="s">
        <v>429</v>
      </c>
      <c r="AF365">
        <v>5</v>
      </c>
      <c r="AG365" t="s">
        <v>310</v>
      </c>
      <c r="AH365" t="s">
        <v>429</v>
      </c>
      <c r="AI365" t="s">
        <v>429</v>
      </c>
      <c r="AJ365" t="s">
        <v>429</v>
      </c>
      <c r="AK365" t="s">
        <v>429</v>
      </c>
      <c r="AL365" t="s">
        <v>429</v>
      </c>
      <c r="AM365" t="s">
        <v>429</v>
      </c>
      <c r="AN365">
        <v>0.33436300000000002</v>
      </c>
      <c r="AO365" t="s">
        <v>429</v>
      </c>
      <c r="AP365" t="s">
        <v>429</v>
      </c>
    </row>
    <row r="366" spans="1:42" x14ac:dyDescent="0.35">
      <c r="A366" s="175" t="str">
        <f>"SL_2030_art_"&amp;S366&amp;"_"&amp;R366</f>
        <v>SL_2030_art_1_53</v>
      </c>
      <c r="B366" s="175" t="str">
        <f t="shared" si="18"/>
        <v>Single Long Haul Truck</v>
      </c>
      <c r="C366" s="200">
        <f t="shared" si="19"/>
        <v>2.2119525715996965E-3</v>
      </c>
      <c r="D366" s="275">
        <f t="shared" si="20"/>
        <v>6.4342382378977773E-7</v>
      </c>
      <c r="E366">
        <v>2.90885E-4</v>
      </c>
      <c r="F366">
        <v>1</v>
      </c>
      <c r="G366">
        <v>1</v>
      </c>
      <c r="H366">
        <v>2029</v>
      </c>
      <c r="I366">
        <v>1</v>
      </c>
      <c r="J366">
        <v>5</v>
      </c>
      <c r="K366" t="s">
        <v>308</v>
      </c>
      <c r="L366">
        <v>9</v>
      </c>
      <c r="M366">
        <v>49</v>
      </c>
      <c r="N366" t="s">
        <v>309</v>
      </c>
      <c r="O366">
        <v>49035</v>
      </c>
      <c r="P366" t="s">
        <v>234</v>
      </c>
      <c r="Q366">
        <v>490350</v>
      </c>
      <c r="R366">
        <v>53</v>
      </c>
      <c r="S366">
        <v>1</v>
      </c>
      <c r="T366" t="s">
        <v>316</v>
      </c>
      <c r="U366">
        <v>11</v>
      </c>
      <c r="V366" t="s">
        <v>326</v>
      </c>
      <c r="W366">
        <v>53</v>
      </c>
      <c r="X366" t="s">
        <v>257</v>
      </c>
      <c r="Y366" t="s">
        <v>429</v>
      </c>
      <c r="Z366" t="s">
        <v>429</v>
      </c>
      <c r="AA366" t="s">
        <v>429</v>
      </c>
      <c r="AB366" t="s">
        <v>429</v>
      </c>
      <c r="AC366" t="s">
        <v>429</v>
      </c>
      <c r="AD366" t="s">
        <v>429</v>
      </c>
      <c r="AE366" t="s">
        <v>429</v>
      </c>
      <c r="AF366">
        <v>5</v>
      </c>
      <c r="AG366" t="s">
        <v>310</v>
      </c>
      <c r="AH366" t="s">
        <v>429</v>
      </c>
      <c r="AI366" t="s">
        <v>429</v>
      </c>
      <c r="AJ366" t="s">
        <v>429</v>
      </c>
      <c r="AK366" t="s">
        <v>429</v>
      </c>
      <c r="AL366" t="s">
        <v>429</v>
      </c>
      <c r="AM366" t="s">
        <v>429</v>
      </c>
      <c r="AN366">
        <v>2.90885E-4</v>
      </c>
      <c r="AO366" t="s">
        <v>429</v>
      </c>
      <c r="AP366" t="s">
        <v>429</v>
      </c>
    </row>
    <row r="367" spans="1:42" x14ac:dyDescent="0.35">
      <c r="A367" s="175" t="str">
        <f>"SL_2030_art_"&amp;S367&amp;"_"&amp;R367</f>
        <v>SL_2030_art_1_53</v>
      </c>
      <c r="B367" s="175" t="str">
        <f t="shared" si="18"/>
        <v>Single Long Haul Truck</v>
      </c>
      <c r="C367" s="200">
        <f t="shared" si="19"/>
        <v>2.2119525715996965E-3</v>
      </c>
      <c r="D367" s="275">
        <f t="shared" si="20"/>
        <v>1.2348291589532455E-2</v>
      </c>
      <c r="E367">
        <v>5.5825300000000002</v>
      </c>
      <c r="F367">
        <v>1</v>
      </c>
      <c r="G367">
        <v>1</v>
      </c>
      <c r="H367">
        <v>2029</v>
      </c>
      <c r="I367">
        <v>1</v>
      </c>
      <c r="J367">
        <v>5</v>
      </c>
      <c r="K367" t="s">
        <v>308</v>
      </c>
      <c r="L367">
        <v>9</v>
      </c>
      <c r="M367">
        <v>49</v>
      </c>
      <c r="N367" t="s">
        <v>309</v>
      </c>
      <c r="O367">
        <v>49035</v>
      </c>
      <c r="P367" t="s">
        <v>234</v>
      </c>
      <c r="Q367">
        <v>490350</v>
      </c>
      <c r="R367">
        <v>53</v>
      </c>
      <c r="S367">
        <v>1</v>
      </c>
      <c r="T367" t="s">
        <v>316</v>
      </c>
      <c r="U367">
        <v>1</v>
      </c>
      <c r="V367" t="s">
        <v>324</v>
      </c>
      <c r="W367">
        <v>53</v>
      </c>
      <c r="X367" t="s">
        <v>257</v>
      </c>
      <c r="Y367" t="s">
        <v>429</v>
      </c>
      <c r="Z367" t="s">
        <v>429</v>
      </c>
      <c r="AA367" t="s">
        <v>429</v>
      </c>
      <c r="AB367" t="s">
        <v>429</v>
      </c>
      <c r="AC367" t="s">
        <v>429</v>
      </c>
      <c r="AD367" t="s">
        <v>429</v>
      </c>
      <c r="AE367" t="s">
        <v>429</v>
      </c>
      <c r="AF367">
        <v>5</v>
      </c>
      <c r="AG367" t="s">
        <v>310</v>
      </c>
      <c r="AH367" t="s">
        <v>429</v>
      </c>
      <c r="AI367" t="s">
        <v>429</v>
      </c>
      <c r="AJ367" t="s">
        <v>429</v>
      </c>
      <c r="AK367" t="s">
        <v>429</v>
      </c>
      <c r="AL367" t="s">
        <v>429</v>
      </c>
      <c r="AM367" t="s">
        <v>429</v>
      </c>
      <c r="AN367">
        <v>5.5825300000000002</v>
      </c>
      <c r="AO367" t="s">
        <v>429</v>
      </c>
      <c r="AP367" t="s">
        <v>429</v>
      </c>
    </row>
    <row r="368" spans="1:42" x14ac:dyDescent="0.35">
      <c r="A368" s="175" t="str">
        <f>"SL_2030_art_"&amp;S368&amp;"_"&amp;R368</f>
        <v>SL_2030_art_1_52</v>
      </c>
      <c r="B368" s="175" t="str">
        <f t="shared" si="18"/>
        <v>Single Short Haul Truck</v>
      </c>
      <c r="C368" s="200">
        <f t="shared" si="19"/>
        <v>3.2442364239260696E-2</v>
      </c>
      <c r="D368" s="275">
        <f t="shared" si="20"/>
        <v>6.4448378679503333E-3</v>
      </c>
      <c r="E368">
        <v>0.198655</v>
      </c>
      <c r="F368">
        <v>1</v>
      </c>
      <c r="G368">
        <v>1</v>
      </c>
      <c r="H368">
        <v>2029</v>
      </c>
      <c r="I368">
        <v>1</v>
      </c>
      <c r="J368">
        <v>5</v>
      </c>
      <c r="K368" t="s">
        <v>308</v>
      </c>
      <c r="L368">
        <v>9</v>
      </c>
      <c r="M368">
        <v>49</v>
      </c>
      <c r="N368" t="s">
        <v>309</v>
      </c>
      <c r="O368">
        <v>49035</v>
      </c>
      <c r="P368" t="s">
        <v>234</v>
      </c>
      <c r="Q368">
        <v>490350</v>
      </c>
      <c r="R368">
        <v>52</v>
      </c>
      <c r="S368">
        <v>1</v>
      </c>
      <c r="T368" t="s">
        <v>316</v>
      </c>
      <c r="U368">
        <v>15</v>
      </c>
      <c r="V368" t="s">
        <v>323</v>
      </c>
      <c r="W368">
        <v>52</v>
      </c>
      <c r="X368" t="s">
        <v>256</v>
      </c>
      <c r="Y368" t="s">
        <v>429</v>
      </c>
      <c r="Z368" t="s">
        <v>429</v>
      </c>
      <c r="AA368" t="s">
        <v>429</v>
      </c>
      <c r="AB368" t="s">
        <v>429</v>
      </c>
      <c r="AC368" t="s">
        <v>429</v>
      </c>
      <c r="AD368" t="s">
        <v>429</v>
      </c>
      <c r="AE368" t="s">
        <v>429</v>
      </c>
      <c r="AF368">
        <v>5</v>
      </c>
      <c r="AG368" t="s">
        <v>310</v>
      </c>
      <c r="AH368" t="s">
        <v>429</v>
      </c>
      <c r="AI368" t="s">
        <v>429</v>
      </c>
      <c r="AJ368" t="s">
        <v>429</v>
      </c>
      <c r="AK368" t="s">
        <v>429</v>
      </c>
      <c r="AL368" t="s">
        <v>429</v>
      </c>
      <c r="AM368" t="s">
        <v>429</v>
      </c>
      <c r="AN368">
        <v>0.198655</v>
      </c>
      <c r="AO368" t="s">
        <v>429</v>
      </c>
      <c r="AP368" t="s">
        <v>429</v>
      </c>
    </row>
    <row r="369" spans="1:42" x14ac:dyDescent="0.35">
      <c r="A369" s="175" t="str">
        <f>"SL_2030_art_"&amp;S369&amp;"_"&amp;R369</f>
        <v>SL_2030_art_1_52</v>
      </c>
      <c r="B369" s="175" t="str">
        <f t="shared" si="18"/>
        <v>Single Short Haul Truck</v>
      </c>
      <c r="C369" s="200">
        <f t="shared" si="19"/>
        <v>3.2442364239260696E-2</v>
      </c>
      <c r="D369" s="275">
        <f t="shared" si="20"/>
        <v>9.7644379040042056E-3</v>
      </c>
      <c r="E369">
        <v>0.30097800000000002</v>
      </c>
      <c r="F369">
        <v>1</v>
      </c>
      <c r="G369">
        <v>1</v>
      </c>
      <c r="H369">
        <v>2029</v>
      </c>
      <c r="I369">
        <v>1</v>
      </c>
      <c r="J369">
        <v>5</v>
      </c>
      <c r="K369" t="s">
        <v>308</v>
      </c>
      <c r="L369">
        <v>9</v>
      </c>
      <c r="M369">
        <v>49</v>
      </c>
      <c r="N369" t="s">
        <v>309</v>
      </c>
      <c r="O369">
        <v>49035</v>
      </c>
      <c r="P369" t="s">
        <v>234</v>
      </c>
      <c r="Q369">
        <v>490350</v>
      </c>
      <c r="R369">
        <v>52</v>
      </c>
      <c r="S369">
        <v>1</v>
      </c>
      <c r="T369" t="s">
        <v>316</v>
      </c>
      <c r="U369">
        <v>13</v>
      </c>
      <c r="V369" t="s">
        <v>325</v>
      </c>
      <c r="W369">
        <v>52</v>
      </c>
      <c r="X369" t="s">
        <v>256</v>
      </c>
      <c r="Y369" t="s">
        <v>429</v>
      </c>
      <c r="Z369" t="s">
        <v>429</v>
      </c>
      <c r="AA369" t="s">
        <v>429</v>
      </c>
      <c r="AB369" t="s">
        <v>429</v>
      </c>
      <c r="AC369" t="s">
        <v>429</v>
      </c>
      <c r="AD369" t="s">
        <v>429</v>
      </c>
      <c r="AE369" t="s">
        <v>429</v>
      </c>
      <c r="AF369">
        <v>5</v>
      </c>
      <c r="AG369" t="s">
        <v>310</v>
      </c>
      <c r="AH369" t="s">
        <v>429</v>
      </c>
      <c r="AI369" t="s">
        <v>429</v>
      </c>
      <c r="AJ369" t="s">
        <v>429</v>
      </c>
      <c r="AK369" t="s">
        <v>429</v>
      </c>
      <c r="AL369" t="s">
        <v>429</v>
      </c>
      <c r="AM369" t="s">
        <v>429</v>
      </c>
      <c r="AN369">
        <v>0.30097800000000002</v>
      </c>
      <c r="AO369" t="s">
        <v>429</v>
      </c>
      <c r="AP369" t="s">
        <v>429</v>
      </c>
    </row>
    <row r="370" spans="1:42" x14ac:dyDescent="0.35">
      <c r="A370" s="175" t="str">
        <f>"SL_2030_art_"&amp;S370&amp;"_"&amp;R370</f>
        <v>SL_2030_art_1_52</v>
      </c>
      <c r="B370" s="175" t="str">
        <f t="shared" si="18"/>
        <v>Single Short Haul Truck</v>
      </c>
      <c r="C370" s="200">
        <f t="shared" si="19"/>
        <v>3.2442364239260696E-2</v>
      </c>
      <c r="D370" s="275">
        <f t="shared" si="20"/>
        <v>9.0424006454952201E-6</v>
      </c>
      <c r="E370">
        <v>2.7872200000000002E-4</v>
      </c>
      <c r="F370">
        <v>1</v>
      </c>
      <c r="G370">
        <v>1</v>
      </c>
      <c r="H370">
        <v>2029</v>
      </c>
      <c r="I370">
        <v>1</v>
      </c>
      <c r="J370">
        <v>5</v>
      </c>
      <c r="K370" t="s">
        <v>308</v>
      </c>
      <c r="L370">
        <v>9</v>
      </c>
      <c r="M370">
        <v>49</v>
      </c>
      <c r="N370" t="s">
        <v>309</v>
      </c>
      <c r="O370">
        <v>49035</v>
      </c>
      <c r="P370" t="s">
        <v>234</v>
      </c>
      <c r="Q370">
        <v>490350</v>
      </c>
      <c r="R370">
        <v>52</v>
      </c>
      <c r="S370">
        <v>1</v>
      </c>
      <c r="T370" t="s">
        <v>316</v>
      </c>
      <c r="U370">
        <v>11</v>
      </c>
      <c r="V370" t="s">
        <v>326</v>
      </c>
      <c r="W370">
        <v>52</v>
      </c>
      <c r="X370" t="s">
        <v>256</v>
      </c>
      <c r="Y370" t="s">
        <v>429</v>
      </c>
      <c r="Z370" t="s">
        <v>429</v>
      </c>
      <c r="AA370" t="s">
        <v>429</v>
      </c>
      <c r="AB370" t="s">
        <v>429</v>
      </c>
      <c r="AC370" t="s">
        <v>429</v>
      </c>
      <c r="AD370" t="s">
        <v>429</v>
      </c>
      <c r="AE370" t="s">
        <v>429</v>
      </c>
      <c r="AF370">
        <v>5</v>
      </c>
      <c r="AG370" t="s">
        <v>310</v>
      </c>
      <c r="AH370" t="s">
        <v>429</v>
      </c>
      <c r="AI370" t="s">
        <v>429</v>
      </c>
      <c r="AJ370" t="s">
        <v>429</v>
      </c>
      <c r="AK370" t="s">
        <v>429</v>
      </c>
      <c r="AL370" t="s">
        <v>429</v>
      </c>
      <c r="AM370" t="s">
        <v>429</v>
      </c>
      <c r="AN370">
        <v>2.7872200000000002E-4</v>
      </c>
      <c r="AO370" t="s">
        <v>429</v>
      </c>
      <c r="AP370" t="s">
        <v>429</v>
      </c>
    </row>
    <row r="371" spans="1:42" x14ac:dyDescent="0.35">
      <c r="A371" s="175" t="str">
        <f>"SL_2030_art_"&amp;S371&amp;"_"&amp;R371</f>
        <v>SL_2030_art_1_52</v>
      </c>
      <c r="B371" s="175" t="str">
        <f t="shared" si="18"/>
        <v>Single Short Haul Truck</v>
      </c>
      <c r="C371" s="200">
        <f t="shared" si="19"/>
        <v>3.2442364239260696E-2</v>
      </c>
      <c r="D371" s="275">
        <f t="shared" si="20"/>
        <v>0.18391057209409062</v>
      </c>
      <c r="E371">
        <v>5.6688400000000003</v>
      </c>
      <c r="F371">
        <v>1</v>
      </c>
      <c r="G371">
        <v>1</v>
      </c>
      <c r="H371">
        <v>2029</v>
      </c>
      <c r="I371">
        <v>1</v>
      </c>
      <c r="J371">
        <v>5</v>
      </c>
      <c r="K371" t="s">
        <v>308</v>
      </c>
      <c r="L371">
        <v>9</v>
      </c>
      <c r="M371">
        <v>49</v>
      </c>
      <c r="N371" t="s">
        <v>309</v>
      </c>
      <c r="O371">
        <v>49035</v>
      </c>
      <c r="P371" t="s">
        <v>234</v>
      </c>
      <c r="Q371">
        <v>490350</v>
      </c>
      <c r="R371">
        <v>52</v>
      </c>
      <c r="S371">
        <v>1</v>
      </c>
      <c r="T371" t="s">
        <v>316</v>
      </c>
      <c r="U371">
        <v>1</v>
      </c>
      <c r="V371" t="s">
        <v>324</v>
      </c>
      <c r="W371">
        <v>52</v>
      </c>
      <c r="X371" t="s">
        <v>256</v>
      </c>
      <c r="Y371" t="s">
        <v>429</v>
      </c>
      <c r="Z371" t="s">
        <v>429</v>
      </c>
      <c r="AA371" t="s">
        <v>429</v>
      </c>
      <c r="AB371" t="s">
        <v>429</v>
      </c>
      <c r="AC371" t="s">
        <v>429</v>
      </c>
      <c r="AD371" t="s">
        <v>429</v>
      </c>
      <c r="AE371" t="s">
        <v>429</v>
      </c>
      <c r="AF371">
        <v>5</v>
      </c>
      <c r="AG371" t="s">
        <v>310</v>
      </c>
      <c r="AH371" t="s">
        <v>429</v>
      </c>
      <c r="AI371" t="s">
        <v>429</v>
      </c>
      <c r="AJ371" t="s">
        <v>429</v>
      </c>
      <c r="AK371" t="s">
        <v>429</v>
      </c>
      <c r="AL371" t="s">
        <v>429</v>
      </c>
      <c r="AM371" t="s">
        <v>429</v>
      </c>
      <c r="AN371">
        <v>5.6688400000000003</v>
      </c>
      <c r="AO371" t="s">
        <v>429</v>
      </c>
      <c r="AP371" t="s">
        <v>429</v>
      </c>
    </row>
    <row r="372" spans="1:42" x14ac:dyDescent="0.35">
      <c r="A372" s="175" t="str">
        <f>"SL_2030_art_"&amp;S372&amp;"_"&amp;R372</f>
        <v>SL_2030_art_1_51</v>
      </c>
      <c r="B372" s="175" t="str">
        <f t="shared" si="18"/>
        <v>Refuse Truck</v>
      </c>
      <c r="C372" s="200">
        <f t="shared" si="19"/>
        <v>3.8330425395972039E-4</v>
      </c>
      <c r="D372" s="275">
        <f t="shared" si="20"/>
        <v>3.8357639998003179E-4</v>
      </c>
      <c r="E372">
        <v>1.00071</v>
      </c>
      <c r="F372">
        <v>1</v>
      </c>
      <c r="G372">
        <v>1</v>
      </c>
      <c r="H372">
        <v>2029</v>
      </c>
      <c r="I372">
        <v>1</v>
      </c>
      <c r="J372">
        <v>5</v>
      </c>
      <c r="K372" t="s">
        <v>308</v>
      </c>
      <c r="L372">
        <v>9</v>
      </c>
      <c r="M372">
        <v>49</v>
      </c>
      <c r="N372" t="s">
        <v>309</v>
      </c>
      <c r="O372">
        <v>49035</v>
      </c>
      <c r="P372" t="s">
        <v>234</v>
      </c>
      <c r="Q372">
        <v>490350</v>
      </c>
      <c r="R372">
        <v>51</v>
      </c>
      <c r="S372">
        <v>1</v>
      </c>
      <c r="T372" t="s">
        <v>316</v>
      </c>
      <c r="U372">
        <v>15</v>
      </c>
      <c r="V372" t="s">
        <v>323</v>
      </c>
      <c r="W372">
        <v>51</v>
      </c>
      <c r="X372" t="s">
        <v>255</v>
      </c>
      <c r="Y372" t="s">
        <v>429</v>
      </c>
      <c r="Z372" t="s">
        <v>429</v>
      </c>
      <c r="AA372" t="s">
        <v>429</v>
      </c>
      <c r="AB372" t="s">
        <v>429</v>
      </c>
      <c r="AC372" t="s">
        <v>429</v>
      </c>
      <c r="AD372" t="s">
        <v>429</v>
      </c>
      <c r="AE372" t="s">
        <v>429</v>
      </c>
      <c r="AF372">
        <v>5</v>
      </c>
      <c r="AG372" t="s">
        <v>310</v>
      </c>
      <c r="AH372" t="s">
        <v>429</v>
      </c>
      <c r="AI372" t="s">
        <v>429</v>
      </c>
      <c r="AJ372" t="s">
        <v>429</v>
      </c>
      <c r="AK372" t="s">
        <v>429</v>
      </c>
      <c r="AL372" t="s">
        <v>429</v>
      </c>
      <c r="AM372" t="s">
        <v>429</v>
      </c>
      <c r="AN372">
        <v>1.00071</v>
      </c>
      <c r="AO372" t="s">
        <v>429</v>
      </c>
      <c r="AP372" t="s">
        <v>429</v>
      </c>
    </row>
    <row r="373" spans="1:42" x14ac:dyDescent="0.35">
      <c r="A373" s="175" t="str">
        <f>"SL_2030_art_"&amp;S373&amp;"_"&amp;R373</f>
        <v>SL_2030_art_1_51</v>
      </c>
      <c r="B373" s="175" t="str">
        <f t="shared" si="18"/>
        <v>Refuse Truck</v>
      </c>
      <c r="C373" s="200">
        <f t="shared" si="19"/>
        <v>3.8330425395972039E-4</v>
      </c>
      <c r="D373" s="275">
        <f t="shared" si="20"/>
        <v>4.1465087584854632E-6</v>
      </c>
      <c r="E373">
        <v>1.0817800000000001E-2</v>
      </c>
      <c r="F373">
        <v>1</v>
      </c>
      <c r="G373">
        <v>1</v>
      </c>
      <c r="H373">
        <v>2029</v>
      </c>
      <c r="I373">
        <v>1</v>
      </c>
      <c r="J373">
        <v>5</v>
      </c>
      <c r="K373" t="s">
        <v>308</v>
      </c>
      <c r="L373">
        <v>9</v>
      </c>
      <c r="M373">
        <v>49</v>
      </c>
      <c r="N373" t="s">
        <v>309</v>
      </c>
      <c r="O373">
        <v>49035</v>
      </c>
      <c r="P373" t="s">
        <v>234</v>
      </c>
      <c r="Q373">
        <v>490350</v>
      </c>
      <c r="R373">
        <v>51</v>
      </c>
      <c r="S373">
        <v>1</v>
      </c>
      <c r="T373" t="s">
        <v>316</v>
      </c>
      <c r="U373">
        <v>13</v>
      </c>
      <c r="V373" t="s">
        <v>325</v>
      </c>
      <c r="W373">
        <v>51</v>
      </c>
      <c r="X373" t="s">
        <v>255</v>
      </c>
      <c r="Y373" t="s">
        <v>429</v>
      </c>
      <c r="Z373" t="s">
        <v>429</v>
      </c>
      <c r="AA373" t="s">
        <v>429</v>
      </c>
      <c r="AB373" t="s">
        <v>429</v>
      </c>
      <c r="AC373" t="s">
        <v>429</v>
      </c>
      <c r="AD373" t="s">
        <v>429</v>
      </c>
      <c r="AE373" t="s">
        <v>429</v>
      </c>
      <c r="AF373">
        <v>5</v>
      </c>
      <c r="AG373" t="s">
        <v>310</v>
      </c>
      <c r="AH373" t="s">
        <v>429</v>
      </c>
      <c r="AI373" t="s">
        <v>429</v>
      </c>
      <c r="AJ373" t="s">
        <v>429</v>
      </c>
      <c r="AK373" t="s">
        <v>429</v>
      </c>
      <c r="AL373" t="s">
        <v>429</v>
      </c>
      <c r="AM373" t="s">
        <v>429</v>
      </c>
      <c r="AN373">
        <v>1.0817800000000001E-2</v>
      </c>
      <c r="AO373" t="s">
        <v>429</v>
      </c>
      <c r="AP373" t="s">
        <v>429</v>
      </c>
    </row>
    <row r="374" spans="1:42" x14ac:dyDescent="0.35">
      <c r="A374" s="175" t="str">
        <f>"SL_2030_art_"&amp;S374&amp;"_"&amp;R374</f>
        <v>SL_2030_art_1_51</v>
      </c>
      <c r="B374" s="175" t="str">
        <f t="shared" si="18"/>
        <v>Refuse Truck</v>
      </c>
      <c r="C374" s="200">
        <f t="shared" si="19"/>
        <v>3.8330425395972039E-4</v>
      </c>
      <c r="D374" s="275">
        <f t="shared" si="20"/>
        <v>2.0470823647823618E-9</v>
      </c>
      <c r="E374">
        <v>5.3406199999999999E-6</v>
      </c>
      <c r="F374">
        <v>1</v>
      </c>
      <c r="G374">
        <v>1</v>
      </c>
      <c r="H374">
        <v>2029</v>
      </c>
      <c r="I374">
        <v>1</v>
      </c>
      <c r="J374">
        <v>5</v>
      </c>
      <c r="K374" t="s">
        <v>308</v>
      </c>
      <c r="L374">
        <v>9</v>
      </c>
      <c r="M374">
        <v>49</v>
      </c>
      <c r="N374" t="s">
        <v>309</v>
      </c>
      <c r="O374">
        <v>49035</v>
      </c>
      <c r="P374" t="s">
        <v>234</v>
      </c>
      <c r="Q374">
        <v>490350</v>
      </c>
      <c r="R374">
        <v>51</v>
      </c>
      <c r="S374">
        <v>1</v>
      </c>
      <c r="T374" t="s">
        <v>316</v>
      </c>
      <c r="U374">
        <v>11</v>
      </c>
      <c r="V374" t="s">
        <v>326</v>
      </c>
      <c r="W374">
        <v>51</v>
      </c>
      <c r="X374" t="s">
        <v>255</v>
      </c>
      <c r="Y374" t="s">
        <v>429</v>
      </c>
      <c r="Z374" t="s">
        <v>429</v>
      </c>
      <c r="AA374" t="s">
        <v>429</v>
      </c>
      <c r="AB374" t="s">
        <v>429</v>
      </c>
      <c r="AC374" t="s">
        <v>429</v>
      </c>
      <c r="AD374" t="s">
        <v>429</v>
      </c>
      <c r="AE374" t="s">
        <v>429</v>
      </c>
      <c r="AF374">
        <v>5</v>
      </c>
      <c r="AG374" t="s">
        <v>310</v>
      </c>
      <c r="AH374" t="s">
        <v>429</v>
      </c>
      <c r="AI374" t="s">
        <v>429</v>
      </c>
      <c r="AJ374" t="s">
        <v>429</v>
      </c>
      <c r="AK374" t="s">
        <v>429</v>
      </c>
      <c r="AL374" t="s">
        <v>429</v>
      </c>
      <c r="AM374" t="s">
        <v>429</v>
      </c>
      <c r="AN374">
        <v>5.3406199999999999E-6</v>
      </c>
      <c r="AO374" t="s">
        <v>429</v>
      </c>
      <c r="AP374" t="s">
        <v>429</v>
      </c>
    </row>
    <row r="375" spans="1:42" x14ac:dyDescent="0.35">
      <c r="A375" s="175" t="str">
        <f>"SL_2030_art_"&amp;S375&amp;"_"&amp;R375</f>
        <v>SL_2030_art_1_51</v>
      </c>
      <c r="B375" s="175" t="str">
        <f t="shared" si="18"/>
        <v>Refuse Truck</v>
      </c>
      <c r="C375" s="200">
        <f t="shared" si="19"/>
        <v>3.8330425395972039E-4</v>
      </c>
      <c r="D375" s="275">
        <f t="shared" si="20"/>
        <v>2.2326207889115643E-2</v>
      </c>
      <c r="E375">
        <v>58.246699999999997</v>
      </c>
      <c r="F375">
        <v>1</v>
      </c>
      <c r="G375">
        <v>1</v>
      </c>
      <c r="H375">
        <v>2029</v>
      </c>
      <c r="I375">
        <v>1</v>
      </c>
      <c r="J375">
        <v>5</v>
      </c>
      <c r="K375" t="s">
        <v>308</v>
      </c>
      <c r="L375">
        <v>9</v>
      </c>
      <c r="M375">
        <v>49</v>
      </c>
      <c r="N375" t="s">
        <v>309</v>
      </c>
      <c r="O375">
        <v>49035</v>
      </c>
      <c r="P375" t="s">
        <v>234</v>
      </c>
      <c r="Q375">
        <v>490350</v>
      </c>
      <c r="R375">
        <v>51</v>
      </c>
      <c r="S375">
        <v>1</v>
      </c>
      <c r="T375" t="s">
        <v>316</v>
      </c>
      <c r="U375">
        <v>1</v>
      </c>
      <c r="V375" t="s">
        <v>324</v>
      </c>
      <c r="W375">
        <v>51</v>
      </c>
      <c r="X375" t="s">
        <v>255</v>
      </c>
      <c r="Y375" t="s">
        <v>429</v>
      </c>
      <c r="Z375" t="s">
        <v>429</v>
      </c>
      <c r="AA375" t="s">
        <v>429</v>
      </c>
      <c r="AB375" t="s">
        <v>429</v>
      </c>
      <c r="AC375" t="s">
        <v>429</v>
      </c>
      <c r="AD375" t="s">
        <v>429</v>
      </c>
      <c r="AE375" t="s">
        <v>429</v>
      </c>
      <c r="AF375">
        <v>5</v>
      </c>
      <c r="AG375" t="s">
        <v>310</v>
      </c>
      <c r="AH375" t="s">
        <v>429</v>
      </c>
      <c r="AI375" t="s">
        <v>429</v>
      </c>
      <c r="AJ375" t="s">
        <v>429</v>
      </c>
      <c r="AK375" t="s">
        <v>429</v>
      </c>
      <c r="AL375" t="s">
        <v>429</v>
      </c>
      <c r="AM375" t="s">
        <v>429</v>
      </c>
      <c r="AN375">
        <v>58.246699999999997</v>
      </c>
      <c r="AO375" t="s">
        <v>429</v>
      </c>
      <c r="AP375" t="s">
        <v>429</v>
      </c>
    </row>
    <row r="376" spans="1:42" x14ac:dyDescent="0.35">
      <c r="A376" s="175" t="str">
        <f>"SL_2030_art_"&amp;S376&amp;"_"&amp;R376</f>
        <v>SL_2030_art_1_43</v>
      </c>
      <c r="B376" s="175" t="str">
        <f t="shared" si="18"/>
        <v>School Bus</v>
      </c>
      <c r="C376" s="200">
        <f t="shared" si="19"/>
        <v>1.2194193935541923E-3</v>
      </c>
      <c r="D376" s="275">
        <f t="shared" si="20"/>
        <v>3.3477452262879373E-4</v>
      </c>
      <c r="E376">
        <v>0.274536</v>
      </c>
      <c r="F376">
        <v>1</v>
      </c>
      <c r="G376">
        <v>1</v>
      </c>
      <c r="H376">
        <v>2029</v>
      </c>
      <c r="I376">
        <v>1</v>
      </c>
      <c r="J376">
        <v>5</v>
      </c>
      <c r="K376" t="s">
        <v>308</v>
      </c>
      <c r="L376">
        <v>9</v>
      </c>
      <c r="M376">
        <v>49</v>
      </c>
      <c r="N376" t="s">
        <v>309</v>
      </c>
      <c r="O376">
        <v>49035</v>
      </c>
      <c r="P376" t="s">
        <v>234</v>
      </c>
      <c r="Q376">
        <v>490350</v>
      </c>
      <c r="R376">
        <v>43</v>
      </c>
      <c r="S376">
        <v>1</v>
      </c>
      <c r="T376" t="s">
        <v>316</v>
      </c>
      <c r="U376">
        <v>15</v>
      </c>
      <c r="V376" t="s">
        <v>323</v>
      </c>
      <c r="W376">
        <v>43</v>
      </c>
      <c r="X376" t="s">
        <v>254</v>
      </c>
      <c r="Y376" t="s">
        <v>429</v>
      </c>
      <c r="Z376" t="s">
        <v>429</v>
      </c>
      <c r="AA376" t="s">
        <v>429</v>
      </c>
      <c r="AB376" t="s">
        <v>429</v>
      </c>
      <c r="AC376" t="s">
        <v>429</v>
      </c>
      <c r="AD376" t="s">
        <v>429</v>
      </c>
      <c r="AE376" t="s">
        <v>429</v>
      </c>
      <c r="AF376">
        <v>5</v>
      </c>
      <c r="AG376" t="s">
        <v>310</v>
      </c>
      <c r="AH376" t="s">
        <v>429</v>
      </c>
      <c r="AI376" t="s">
        <v>429</v>
      </c>
      <c r="AJ376" t="s">
        <v>429</v>
      </c>
      <c r="AK376" t="s">
        <v>429</v>
      </c>
      <c r="AL376" t="s">
        <v>429</v>
      </c>
      <c r="AM376" t="s">
        <v>429</v>
      </c>
      <c r="AN376">
        <v>0.274536</v>
      </c>
      <c r="AO376" t="s">
        <v>429</v>
      </c>
      <c r="AP376" t="s">
        <v>429</v>
      </c>
    </row>
    <row r="377" spans="1:42" x14ac:dyDescent="0.35">
      <c r="A377" s="175" t="str">
        <f>"SL_2030_art_"&amp;S377&amp;"_"&amp;R377</f>
        <v>SL_2030_art_1_43</v>
      </c>
      <c r="B377" s="175" t="str">
        <f t="shared" si="18"/>
        <v>School Bus</v>
      </c>
      <c r="C377" s="200">
        <f t="shared" si="19"/>
        <v>1.2194193935541923E-3</v>
      </c>
      <c r="D377" s="275">
        <f t="shared" si="20"/>
        <v>1.6585323171730568E-5</v>
      </c>
      <c r="E377">
        <v>1.3601E-2</v>
      </c>
      <c r="F377">
        <v>1</v>
      </c>
      <c r="G377">
        <v>1</v>
      </c>
      <c r="H377">
        <v>2029</v>
      </c>
      <c r="I377">
        <v>1</v>
      </c>
      <c r="J377">
        <v>5</v>
      </c>
      <c r="K377" t="s">
        <v>308</v>
      </c>
      <c r="L377">
        <v>9</v>
      </c>
      <c r="M377">
        <v>49</v>
      </c>
      <c r="N377" t="s">
        <v>309</v>
      </c>
      <c r="O377">
        <v>49035</v>
      </c>
      <c r="P377" t="s">
        <v>234</v>
      </c>
      <c r="Q377">
        <v>490350</v>
      </c>
      <c r="R377">
        <v>43</v>
      </c>
      <c r="S377">
        <v>1</v>
      </c>
      <c r="T377" t="s">
        <v>316</v>
      </c>
      <c r="U377">
        <v>13</v>
      </c>
      <c r="V377" t="s">
        <v>325</v>
      </c>
      <c r="W377">
        <v>43</v>
      </c>
      <c r="X377" t="s">
        <v>254</v>
      </c>
      <c r="Y377" t="s">
        <v>429</v>
      </c>
      <c r="Z377" t="s">
        <v>429</v>
      </c>
      <c r="AA377" t="s">
        <v>429</v>
      </c>
      <c r="AB377" t="s">
        <v>429</v>
      </c>
      <c r="AC377" t="s">
        <v>429</v>
      </c>
      <c r="AD377" t="s">
        <v>429</v>
      </c>
      <c r="AE377" t="s">
        <v>429</v>
      </c>
      <c r="AF377">
        <v>5</v>
      </c>
      <c r="AG377" t="s">
        <v>310</v>
      </c>
      <c r="AH377" t="s">
        <v>429</v>
      </c>
      <c r="AI377" t="s">
        <v>429</v>
      </c>
      <c r="AJ377" t="s">
        <v>429</v>
      </c>
      <c r="AK377" t="s">
        <v>429</v>
      </c>
      <c r="AL377" t="s">
        <v>429</v>
      </c>
      <c r="AM377" t="s">
        <v>429</v>
      </c>
      <c r="AN377">
        <v>1.3601E-2</v>
      </c>
      <c r="AO377" t="s">
        <v>429</v>
      </c>
      <c r="AP377" t="s">
        <v>429</v>
      </c>
    </row>
    <row r="378" spans="1:42" x14ac:dyDescent="0.35">
      <c r="A378" s="175" t="str">
        <f>"SL_2030_art_"&amp;S378&amp;"_"&amp;R378</f>
        <v>SL_2030_art_1_43</v>
      </c>
      <c r="B378" s="175" t="str">
        <f t="shared" si="18"/>
        <v>School Bus</v>
      </c>
      <c r="C378" s="200">
        <f t="shared" si="19"/>
        <v>1.2194193935541923E-3</v>
      </c>
      <c r="D378" s="275">
        <f t="shared" si="20"/>
        <v>1.9934092710309096E-8</v>
      </c>
      <c r="E378">
        <v>1.6347200000000002E-5</v>
      </c>
      <c r="F378">
        <v>1</v>
      </c>
      <c r="G378">
        <v>1</v>
      </c>
      <c r="H378">
        <v>2029</v>
      </c>
      <c r="I378">
        <v>1</v>
      </c>
      <c r="J378">
        <v>5</v>
      </c>
      <c r="K378" t="s">
        <v>308</v>
      </c>
      <c r="L378">
        <v>9</v>
      </c>
      <c r="M378">
        <v>49</v>
      </c>
      <c r="N378" t="s">
        <v>309</v>
      </c>
      <c r="O378">
        <v>49035</v>
      </c>
      <c r="P378" t="s">
        <v>234</v>
      </c>
      <c r="Q378">
        <v>490350</v>
      </c>
      <c r="R378">
        <v>43</v>
      </c>
      <c r="S378">
        <v>1</v>
      </c>
      <c r="T378" t="s">
        <v>316</v>
      </c>
      <c r="U378">
        <v>11</v>
      </c>
      <c r="V378" t="s">
        <v>326</v>
      </c>
      <c r="W378">
        <v>43</v>
      </c>
      <c r="X378" t="s">
        <v>254</v>
      </c>
      <c r="Y378" t="s">
        <v>429</v>
      </c>
      <c r="Z378" t="s">
        <v>429</v>
      </c>
      <c r="AA378" t="s">
        <v>429</v>
      </c>
      <c r="AB378" t="s">
        <v>429</v>
      </c>
      <c r="AC378" t="s">
        <v>429</v>
      </c>
      <c r="AD378" t="s">
        <v>429</v>
      </c>
      <c r="AE378" t="s">
        <v>429</v>
      </c>
      <c r="AF378">
        <v>5</v>
      </c>
      <c r="AG378" t="s">
        <v>310</v>
      </c>
      <c r="AH378" t="s">
        <v>429</v>
      </c>
      <c r="AI378" t="s">
        <v>429</v>
      </c>
      <c r="AJ378" t="s">
        <v>429</v>
      </c>
      <c r="AK378" t="s">
        <v>429</v>
      </c>
      <c r="AL378" t="s">
        <v>429</v>
      </c>
      <c r="AM378" t="s">
        <v>429</v>
      </c>
      <c r="AN378">
        <v>1.6347200000000002E-5</v>
      </c>
      <c r="AO378" t="s">
        <v>429</v>
      </c>
      <c r="AP378" t="s">
        <v>429</v>
      </c>
    </row>
    <row r="379" spans="1:42" x14ac:dyDescent="0.35">
      <c r="A379" s="175" t="str">
        <f>"SL_2030_art_"&amp;S379&amp;"_"&amp;R379</f>
        <v>SL_2030_art_1_43</v>
      </c>
      <c r="B379" s="175" t="str">
        <f t="shared" si="18"/>
        <v>School Bus</v>
      </c>
      <c r="C379" s="200">
        <f t="shared" si="19"/>
        <v>1.2194193935541923E-3</v>
      </c>
      <c r="D379" s="275">
        <f t="shared" si="20"/>
        <v>7.923835996090884E-3</v>
      </c>
      <c r="E379">
        <v>6.4980399999999996</v>
      </c>
      <c r="F379">
        <v>1</v>
      </c>
      <c r="G379">
        <v>1</v>
      </c>
      <c r="H379">
        <v>2029</v>
      </c>
      <c r="I379">
        <v>1</v>
      </c>
      <c r="J379">
        <v>5</v>
      </c>
      <c r="K379" t="s">
        <v>308</v>
      </c>
      <c r="L379">
        <v>9</v>
      </c>
      <c r="M379">
        <v>49</v>
      </c>
      <c r="N379" t="s">
        <v>309</v>
      </c>
      <c r="O379">
        <v>49035</v>
      </c>
      <c r="P379" t="s">
        <v>234</v>
      </c>
      <c r="Q379">
        <v>490350</v>
      </c>
      <c r="R379">
        <v>43</v>
      </c>
      <c r="S379">
        <v>1</v>
      </c>
      <c r="T379" t="s">
        <v>316</v>
      </c>
      <c r="U379">
        <v>1</v>
      </c>
      <c r="V379" t="s">
        <v>324</v>
      </c>
      <c r="W379">
        <v>43</v>
      </c>
      <c r="X379" t="s">
        <v>254</v>
      </c>
      <c r="Y379" t="s">
        <v>429</v>
      </c>
      <c r="Z379" t="s">
        <v>429</v>
      </c>
      <c r="AA379" t="s">
        <v>429</v>
      </c>
      <c r="AB379" t="s">
        <v>429</v>
      </c>
      <c r="AC379" t="s">
        <v>429</v>
      </c>
      <c r="AD379" t="s">
        <v>429</v>
      </c>
      <c r="AE379" t="s">
        <v>429</v>
      </c>
      <c r="AF379">
        <v>5</v>
      </c>
      <c r="AG379" t="s">
        <v>310</v>
      </c>
      <c r="AH379" t="s">
        <v>429</v>
      </c>
      <c r="AI379" t="s">
        <v>429</v>
      </c>
      <c r="AJ379" t="s">
        <v>429</v>
      </c>
      <c r="AK379" t="s">
        <v>429</v>
      </c>
      <c r="AL379" t="s">
        <v>429</v>
      </c>
      <c r="AM379" t="s">
        <v>429</v>
      </c>
      <c r="AN379">
        <v>6.4980399999999996</v>
      </c>
      <c r="AO379" t="s">
        <v>429</v>
      </c>
      <c r="AP379" t="s">
        <v>429</v>
      </c>
    </row>
    <row r="380" spans="1:42" x14ac:dyDescent="0.35">
      <c r="A380" s="175" t="str">
        <f>"SL_2030_art_"&amp;S380&amp;"_"&amp;R380</f>
        <v>SL_2030_art_1_42</v>
      </c>
      <c r="B380" s="175" t="str">
        <f t="shared" si="18"/>
        <v>Transit Bus</v>
      </c>
      <c r="C380" s="200">
        <f t="shared" si="19"/>
        <v>8.5238775907189597E-4</v>
      </c>
      <c r="D380" s="275">
        <f t="shared" si="20"/>
        <v>4.2225329092575862E-4</v>
      </c>
      <c r="E380">
        <v>0.49537700000000001</v>
      </c>
      <c r="F380">
        <v>1</v>
      </c>
      <c r="G380">
        <v>1</v>
      </c>
      <c r="H380">
        <v>2029</v>
      </c>
      <c r="I380">
        <v>1</v>
      </c>
      <c r="J380">
        <v>5</v>
      </c>
      <c r="K380" t="s">
        <v>308</v>
      </c>
      <c r="L380">
        <v>9</v>
      </c>
      <c r="M380">
        <v>49</v>
      </c>
      <c r="N380" t="s">
        <v>309</v>
      </c>
      <c r="O380">
        <v>49035</v>
      </c>
      <c r="P380" t="s">
        <v>234</v>
      </c>
      <c r="Q380">
        <v>490350</v>
      </c>
      <c r="R380">
        <v>42</v>
      </c>
      <c r="S380">
        <v>1</v>
      </c>
      <c r="T380" t="s">
        <v>316</v>
      </c>
      <c r="U380">
        <v>15</v>
      </c>
      <c r="V380" t="s">
        <v>323</v>
      </c>
      <c r="W380">
        <v>42</v>
      </c>
      <c r="X380" t="s">
        <v>253</v>
      </c>
      <c r="Y380" t="s">
        <v>429</v>
      </c>
      <c r="Z380" t="s">
        <v>429</v>
      </c>
      <c r="AA380" t="s">
        <v>429</v>
      </c>
      <c r="AB380" t="s">
        <v>429</v>
      </c>
      <c r="AC380" t="s">
        <v>429</v>
      </c>
      <c r="AD380" t="s">
        <v>429</v>
      </c>
      <c r="AE380" t="s">
        <v>429</v>
      </c>
      <c r="AF380">
        <v>5</v>
      </c>
      <c r="AG380" t="s">
        <v>310</v>
      </c>
      <c r="AH380" t="s">
        <v>429</v>
      </c>
      <c r="AI380" t="s">
        <v>429</v>
      </c>
      <c r="AJ380" t="s">
        <v>429</v>
      </c>
      <c r="AK380" t="s">
        <v>429</v>
      </c>
      <c r="AL380" t="s">
        <v>429</v>
      </c>
      <c r="AM380" t="s">
        <v>429</v>
      </c>
      <c r="AN380">
        <v>0.49537700000000001</v>
      </c>
      <c r="AO380" t="s">
        <v>429</v>
      </c>
      <c r="AP380" t="s">
        <v>429</v>
      </c>
    </row>
    <row r="381" spans="1:42" x14ac:dyDescent="0.35">
      <c r="A381" s="175" t="str">
        <f>"SL_2030_art_"&amp;S381&amp;"_"&amp;R381</f>
        <v>SL_2030_art_1_42</v>
      </c>
      <c r="B381" s="175" t="str">
        <f t="shared" si="18"/>
        <v>Transit Bus</v>
      </c>
      <c r="C381" s="200">
        <f t="shared" si="19"/>
        <v>8.5238775907189597E-4</v>
      </c>
      <c r="D381" s="275">
        <f t="shared" si="20"/>
        <v>9.6241397101289624E-5</v>
      </c>
      <c r="E381">
        <v>0.11290799999999999</v>
      </c>
      <c r="F381">
        <v>1</v>
      </c>
      <c r="G381">
        <v>1</v>
      </c>
      <c r="H381">
        <v>2029</v>
      </c>
      <c r="I381">
        <v>1</v>
      </c>
      <c r="J381">
        <v>5</v>
      </c>
      <c r="K381" t="s">
        <v>308</v>
      </c>
      <c r="L381">
        <v>9</v>
      </c>
      <c r="M381">
        <v>49</v>
      </c>
      <c r="N381" t="s">
        <v>309</v>
      </c>
      <c r="O381">
        <v>49035</v>
      </c>
      <c r="P381" t="s">
        <v>234</v>
      </c>
      <c r="Q381">
        <v>490350</v>
      </c>
      <c r="R381">
        <v>42</v>
      </c>
      <c r="S381">
        <v>1</v>
      </c>
      <c r="T381" t="s">
        <v>316</v>
      </c>
      <c r="U381">
        <v>13</v>
      </c>
      <c r="V381" t="s">
        <v>325</v>
      </c>
      <c r="W381">
        <v>42</v>
      </c>
      <c r="X381" t="s">
        <v>253</v>
      </c>
      <c r="Y381" t="s">
        <v>429</v>
      </c>
      <c r="Z381" t="s">
        <v>429</v>
      </c>
      <c r="AA381" t="s">
        <v>429</v>
      </c>
      <c r="AB381" t="s">
        <v>429</v>
      </c>
      <c r="AC381" t="s">
        <v>429</v>
      </c>
      <c r="AD381" t="s">
        <v>429</v>
      </c>
      <c r="AE381" t="s">
        <v>429</v>
      </c>
      <c r="AF381">
        <v>5</v>
      </c>
      <c r="AG381" t="s">
        <v>310</v>
      </c>
      <c r="AH381" t="s">
        <v>429</v>
      </c>
      <c r="AI381" t="s">
        <v>429</v>
      </c>
      <c r="AJ381" t="s">
        <v>429</v>
      </c>
      <c r="AK381" t="s">
        <v>429</v>
      </c>
      <c r="AL381" t="s">
        <v>429</v>
      </c>
      <c r="AM381" t="s">
        <v>429</v>
      </c>
      <c r="AN381">
        <v>0.11290799999999999</v>
      </c>
      <c r="AO381" t="s">
        <v>429</v>
      </c>
      <c r="AP381" t="s">
        <v>429</v>
      </c>
    </row>
    <row r="382" spans="1:42" x14ac:dyDescent="0.35">
      <c r="A382" s="175" t="str">
        <f>"SL_2030_art_"&amp;S382&amp;"_"&amp;R382</f>
        <v>SL_2030_art_1_42</v>
      </c>
      <c r="B382" s="175" t="str">
        <f t="shared" si="18"/>
        <v>Transit Bus</v>
      </c>
      <c r="C382" s="200">
        <f t="shared" si="19"/>
        <v>8.5238775907189597E-4</v>
      </c>
      <c r="D382" s="275">
        <f t="shared" si="20"/>
        <v>1.4677605778562606E-7</v>
      </c>
      <c r="E382">
        <v>1.72194E-4</v>
      </c>
      <c r="F382">
        <v>1</v>
      </c>
      <c r="G382">
        <v>1</v>
      </c>
      <c r="H382">
        <v>2029</v>
      </c>
      <c r="I382">
        <v>1</v>
      </c>
      <c r="J382">
        <v>5</v>
      </c>
      <c r="K382" t="s">
        <v>308</v>
      </c>
      <c r="L382">
        <v>9</v>
      </c>
      <c r="M382">
        <v>49</v>
      </c>
      <c r="N382" t="s">
        <v>309</v>
      </c>
      <c r="O382">
        <v>49035</v>
      </c>
      <c r="P382" t="s">
        <v>234</v>
      </c>
      <c r="Q382">
        <v>490350</v>
      </c>
      <c r="R382">
        <v>42</v>
      </c>
      <c r="S382">
        <v>1</v>
      </c>
      <c r="T382" t="s">
        <v>316</v>
      </c>
      <c r="U382">
        <v>11</v>
      </c>
      <c r="V382" t="s">
        <v>326</v>
      </c>
      <c r="W382">
        <v>42</v>
      </c>
      <c r="X382" t="s">
        <v>253</v>
      </c>
      <c r="Y382" t="s">
        <v>429</v>
      </c>
      <c r="Z382" t="s">
        <v>429</v>
      </c>
      <c r="AA382" t="s">
        <v>429</v>
      </c>
      <c r="AB382" t="s">
        <v>429</v>
      </c>
      <c r="AC382" t="s">
        <v>429</v>
      </c>
      <c r="AD382" t="s">
        <v>429</v>
      </c>
      <c r="AE382" t="s">
        <v>429</v>
      </c>
      <c r="AF382">
        <v>5</v>
      </c>
      <c r="AG382" t="s">
        <v>310</v>
      </c>
      <c r="AH382" t="s">
        <v>429</v>
      </c>
      <c r="AI382" t="s">
        <v>429</v>
      </c>
      <c r="AJ382" t="s">
        <v>429</v>
      </c>
      <c r="AK382" t="s">
        <v>429</v>
      </c>
      <c r="AL382" t="s">
        <v>429</v>
      </c>
      <c r="AM382" t="s">
        <v>429</v>
      </c>
      <c r="AN382">
        <v>1.72194E-4</v>
      </c>
      <c r="AO382" t="s">
        <v>429</v>
      </c>
      <c r="AP382" t="s">
        <v>429</v>
      </c>
    </row>
    <row r="383" spans="1:42" x14ac:dyDescent="0.35">
      <c r="A383" s="175" t="str">
        <f>"SL_2030_art_"&amp;S383&amp;"_"&amp;R383</f>
        <v>SL_2030_art_1_42</v>
      </c>
      <c r="B383" s="175" t="str">
        <f t="shared" si="18"/>
        <v>Transit Bus</v>
      </c>
      <c r="C383" s="200">
        <f t="shared" si="19"/>
        <v>8.5238775907189597E-4</v>
      </c>
      <c r="D383" s="275">
        <f t="shared" si="20"/>
        <v>1.9278624424480886E-2</v>
      </c>
      <c r="E383">
        <v>22.6172</v>
      </c>
      <c r="F383">
        <v>1</v>
      </c>
      <c r="G383">
        <v>1</v>
      </c>
      <c r="H383">
        <v>2029</v>
      </c>
      <c r="I383">
        <v>1</v>
      </c>
      <c r="J383">
        <v>5</v>
      </c>
      <c r="K383" t="s">
        <v>308</v>
      </c>
      <c r="L383">
        <v>9</v>
      </c>
      <c r="M383">
        <v>49</v>
      </c>
      <c r="N383" t="s">
        <v>309</v>
      </c>
      <c r="O383">
        <v>49035</v>
      </c>
      <c r="P383" t="s">
        <v>234</v>
      </c>
      <c r="Q383">
        <v>490350</v>
      </c>
      <c r="R383">
        <v>42</v>
      </c>
      <c r="S383">
        <v>1</v>
      </c>
      <c r="T383" t="s">
        <v>316</v>
      </c>
      <c r="U383">
        <v>1</v>
      </c>
      <c r="V383" t="s">
        <v>324</v>
      </c>
      <c r="W383">
        <v>42</v>
      </c>
      <c r="X383" t="s">
        <v>253</v>
      </c>
      <c r="Y383" t="s">
        <v>429</v>
      </c>
      <c r="Z383" t="s">
        <v>429</v>
      </c>
      <c r="AA383" t="s">
        <v>429</v>
      </c>
      <c r="AB383" t="s">
        <v>429</v>
      </c>
      <c r="AC383" t="s">
        <v>429</v>
      </c>
      <c r="AD383" t="s">
        <v>429</v>
      </c>
      <c r="AE383" t="s">
        <v>429</v>
      </c>
      <c r="AF383">
        <v>5</v>
      </c>
      <c r="AG383" t="s">
        <v>310</v>
      </c>
      <c r="AH383" t="s">
        <v>429</v>
      </c>
      <c r="AI383" t="s">
        <v>429</v>
      </c>
      <c r="AJ383" t="s">
        <v>429</v>
      </c>
      <c r="AK383" t="s">
        <v>429</v>
      </c>
      <c r="AL383" t="s">
        <v>429</v>
      </c>
      <c r="AM383" t="s">
        <v>429</v>
      </c>
      <c r="AN383">
        <v>22.6172</v>
      </c>
      <c r="AO383" t="s">
        <v>429</v>
      </c>
      <c r="AP383" t="s">
        <v>429</v>
      </c>
    </row>
    <row r="384" spans="1:42" x14ac:dyDescent="0.35">
      <c r="A384" s="175" t="str">
        <f>"SL_2030_art_"&amp;S384&amp;"_"&amp;R384</f>
        <v>SL_2030_art_1_41</v>
      </c>
      <c r="B384" s="175" t="str">
        <f t="shared" si="18"/>
        <v>Intercity Bus</v>
      </c>
      <c r="C384" s="200">
        <f t="shared" si="19"/>
        <v>2.7298775368493609E-3</v>
      </c>
      <c r="D384" s="275">
        <f t="shared" si="20"/>
        <v>1.3132567268970483E-3</v>
      </c>
      <c r="E384">
        <v>0.481068</v>
      </c>
      <c r="F384">
        <v>1</v>
      </c>
      <c r="G384">
        <v>1</v>
      </c>
      <c r="H384">
        <v>2029</v>
      </c>
      <c r="I384">
        <v>1</v>
      </c>
      <c r="J384">
        <v>5</v>
      </c>
      <c r="K384" t="s">
        <v>308</v>
      </c>
      <c r="L384">
        <v>9</v>
      </c>
      <c r="M384">
        <v>49</v>
      </c>
      <c r="N384" t="s">
        <v>309</v>
      </c>
      <c r="O384">
        <v>49035</v>
      </c>
      <c r="P384" t="s">
        <v>234</v>
      </c>
      <c r="Q384">
        <v>490350</v>
      </c>
      <c r="R384">
        <v>41</v>
      </c>
      <c r="S384">
        <v>1</v>
      </c>
      <c r="T384" t="s">
        <v>316</v>
      </c>
      <c r="U384">
        <v>15</v>
      </c>
      <c r="V384" t="s">
        <v>323</v>
      </c>
      <c r="W384">
        <v>41</v>
      </c>
      <c r="X384" t="s">
        <v>430</v>
      </c>
      <c r="Y384" t="s">
        <v>429</v>
      </c>
      <c r="Z384" t="s">
        <v>429</v>
      </c>
      <c r="AA384" t="s">
        <v>429</v>
      </c>
      <c r="AB384" t="s">
        <v>429</v>
      </c>
      <c r="AC384" t="s">
        <v>429</v>
      </c>
      <c r="AD384" t="s">
        <v>429</v>
      </c>
      <c r="AE384" t="s">
        <v>429</v>
      </c>
      <c r="AF384">
        <v>5</v>
      </c>
      <c r="AG384" t="s">
        <v>310</v>
      </c>
      <c r="AH384" t="s">
        <v>429</v>
      </c>
      <c r="AI384" t="s">
        <v>429</v>
      </c>
      <c r="AJ384" t="s">
        <v>429</v>
      </c>
      <c r="AK384" t="s">
        <v>429</v>
      </c>
      <c r="AL384" t="s">
        <v>429</v>
      </c>
      <c r="AM384" t="s">
        <v>429</v>
      </c>
      <c r="AN384">
        <v>0.481068</v>
      </c>
      <c r="AO384" t="s">
        <v>429</v>
      </c>
      <c r="AP384" t="s">
        <v>429</v>
      </c>
    </row>
    <row r="385" spans="1:42" x14ac:dyDescent="0.35">
      <c r="A385" s="175" t="str">
        <f>"SL_2030_art_"&amp;S385&amp;"_"&amp;R385</f>
        <v>SL_2030_art_1_41</v>
      </c>
      <c r="B385" s="175" t="str">
        <f t="shared" si="18"/>
        <v>Intercity Bus</v>
      </c>
      <c r="C385" s="200">
        <f t="shared" si="19"/>
        <v>2.7298775368493609E-3</v>
      </c>
      <c r="D385" s="275">
        <f t="shared" si="20"/>
        <v>3.3614893025501975E-4</v>
      </c>
      <c r="E385">
        <v>0.123137</v>
      </c>
      <c r="F385">
        <v>1</v>
      </c>
      <c r="G385">
        <v>1</v>
      </c>
      <c r="H385">
        <v>2029</v>
      </c>
      <c r="I385">
        <v>1</v>
      </c>
      <c r="J385">
        <v>5</v>
      </c>
      <c r="K385" t="s">
        <v>308</v>
      </c>
      <c r="L385">
        <v>9</v>
      </c>
      <c r="M385">
        <v>49</v>
      </c>
      <c r="N385" t="s">
        <v>309</v>
      </c>
      <c r="O385">
        <v>49035</v>
      </c>
      <c r="P385" t="s">
        <v>234</v>
      </c>
      <c r="Q385">
        <v>490350</v>
      </c>
      <c r="R385">
        <v>41</v>
      </c>
      <c r="S385">
        <v>1</v>
      </c>
      <c r="T385" t="s">
        <v>316</v>
      </c>
      <c r="U385">
        <v>13</v>
      </c>
      <c r="V385" t="s">
        <v>325</v>
      </c>
      <c r="W385">
        <v>41</v>
      </c>
      <c r="X385" t="s">
        <v>430</v>
      </c>
      <c r="Y385" t="s">
        <v>429</v>
      </c>
      <c r="Z385" t="s">
        <v>429</v>
      </c>
      <c r="AA385" t="s">
        <v>429</v>
      </c>
      <c r="AB385" t="s">
        <v>429</v>
      </c>
      <c r="AC385" t="s">
        <v>429</v>
      </c>
      <c r="AD385" t="s">
        <v>429</v>
      </c>
      <c r="AE385" t="s">
        <v>429</v>
      </c>
      <c r="AF385">
        <v>5</v>
      </c>
      <c r="AG385" t="s">
        <v>310</v>
      </c>
      <c r="AH385" t="s">
        <v>429</v>
      </c>
      <c r="AI385" t="s">
        <v>429</v>
      </c>
      <c r="AJ385" t="s">
        <v>429</v>
      </c>
      <c r="AK385" t="s">
        <v>429</v>
      </c>
      <c r="AL385" t="s">
        <v>429</v>
      </c>
      <c r="AM385" t="s">
        <v>429</v>
      </c>
      <c r="AN385">
        <v>0.123137</v>
      </c>
      <c r="AO385" t="s">
        <v>429</v>
      </c>
      <c r="AP385" t="s">
        <v>429</v>
      </c>
    </row>
    <row r="386" spans="1:42" x14ac:dyDescent="0.35">
      <c r="A386" s="175" t="str">
        <f>"SL_2030_art_"&amp;S386&amp;"_"&amp;R386</f>
        <v>SL_2030_art_1_41</v>
      </c>
      <c r="B386" s="175" t="str">
        <f t="shared" si="18"/>
        <v>Intercity Bus</v>
      </c>
      <c r="C386" s="200">
        <f t="shared" si="19"/>
        <v>2.7298775368493609E-3</v>
      </c>
      <c r="D386" s="275">
        <f t="shared" si="20"/>
        <v>4.3496776721142973E-7</v>
      </c>
      <c r="E386">
        <v>1.5933599999999999E-4</v>
      </c>
      <c r="F386">
        <v>1</v>
      </c>
      <c r="G386">
        <v>1</v>
      </c>
      <c r="H386">
        <v>2029</v>
      </c>
      <c r="I386">
        <v>1</v>
      </c>
      <c r="J386">
        <v>5</v>
      </c>
      <c r="K386" t="s">
        <v>308</v>
      </c>
      <c r="L386">
        <v>9</v>
      </c>
      <c r="M386">
        <v>49</v>
      </c>
      <c r="N386" t="s">
        <v>309</v>
      </c>
      <c r="O386">
        <v>49035</v>
      </c>
      <c r="P386" t="s">
        <v>234</v>
      </c>
      <c r="Q386">
        <v>490350</v>
      </c>
      <c r="R386">
        <v>41</v>
      </c>
      <c r="S386">
        <v>1</v>
      </c>
      <c r="T386" t="s">
        <v>316</v>
      </c>
      <c r="U386">
        <v>11</v>
      </c>
      <c r="V386" t="s">
        <v>326</v>
      </c>
      <c r="W386">
        <v>41</v>
      </c>
      <c r="X386" t="s">
        <v>430</v>
      </c>
      <c r="Y386" t="s">
        <v>429</v>
      </c>
      <c r="Z386" t="s">
        <v>429</v>
      </c>
      <c r="AA386" t="s">
        <v>429</v>
      </c>
      <c r="AB386" t="s">
        <v>429</v>
      </c>
      <c r="AC386" t="s">
        <v>429</v>
      </c>
      <c r="AD386" t="s">
        <v>429</v>
      </c>
      <c r="AE386" t="s">
        <v>429</v>
      </c>
      <c r="AF386">
        <v>5</v>
      </c>
      <c r="AG386" t="s">
        <v>310</v>
      </c>
      <c r="AH386" t="s">
        <v>429</v>
      </c>
      <c r="AI386" t="s">
        <v>429</v>
      </c>
      <c r="AJ386" t="s">
        <v>429</v>
      </c>
      <c r="AK386" t="s">
        <v>429</v>
      </c>
      <c r="AL386" t="s">
        <v>429</v>
      </c>
      <c r="AM386" t="s">
        <v>429</v>
      </c>
      <c r="AN386">
        <v>1.5933599999999999E-4</v>
      </c>
      <c r="AO386" t="s">
        <v>429</v>
      </c>
      <c r="AP386" t="s">
        <v>429</v>
      </c>
    </row>
    <row r="387" spans="1:42" x14ac:dyDescent="0.35">
      <c r="A387" s="175" t="str">
        <f>"SL_2030_art_"&amp;S387&amp;"_"&amp;R387</f>
        <v>SL_2030_art_1_41</v>
      </c>
      <c r="B387" s="175" t="str">
        <f t="shared" si="18"/>
        <v>Intercity Bus</v>
      </c>
      <c r="C387" s="200">
        <f t="shared" si="19"/>
        <v>2.7298775368493609E-3</v>
      </c>
      <c r="D387" s="275">
        <f t="shared" si="20"/>
        <v>5.8527482439035557E-2</v>
      </c>
      <c r="E387">
        <v>21.439599999999999</v>
      </c>
      <c r="F387">
        <v>1</v>
      </c>
      <c r="G387">
        <v>1</v>
      </c>
      <c r="H387">
        <v>2029</v>
      </c>
      <c r="I387">
        <v>1</v>
      </c>
      <c r="J387">
        <v>5</v>
      </c>
      <c r="K387" t="s">
        <v>308</v>
      </c>
      <c r="L387">
        <v>9</v>
      </c>
      <c r="M387">
        <v>49</v>
      </c>
      <c r="N387" t="s">
        <v>309</v>
      </c>
      <c r="O387">
        <v>49035</v>
      </c>
      <c r="P387" t="s">
        <v>234</v>
      </c>
      <c r="Q387">
        <v>490350</v>
      </c>
      <c r="R387">
        <v>41</v>
      </c>
      <c r="S387">
        <v>1</v>
      </c>
      <c r="T387" t="s">
        <v>316</v>
      </c>
      <c r="U387">
        <v>1</v>
      </c>
      <c r="V387" t="s">
        <v>324</v>
      </c>
      <c r="W387">
        <v>41</v>
      </c>
      <c r="X387" t="s">
        <v>430</v>
      </c>
      <c r="Y387" t="s">
        <v>429</v>
      </c>
      <c r="Z387" t="s">
        <v>429</v>
      </c>
      <c r="AA387" t="s">
        <v>429</v>
      </c>
      <c r="AB387" t="s">
        <v>429</v>
      </c>
      <c r="AC387" t="s">
        <v>429</v>
      </c>
      <c r="AD387" t="s">
        <v>429</v>
      </c>
      <c r="AE387" t="s">
        <v>429</v>
      </c>
      <c r="AF387">
        <v>5</v>
      </c>
      <c r="AG387" t="s">
        <v>310</v>
      </c>
      <c r="AH387" t="s">
        <v>429</v>
      </c>
      <c r="AI387" t="s">
        <v>429</v>
      </c>
      <c r="AJ387" t="s">
        <v>429</v>
      </c>
      <c r="AK387" t="s">
        <v>429</v>
      </c>
      <c r="AL387" t="s">
        <v>429</v>
      </c>
      <c r="AM387" t="s">
        <v>429</v>
      </c>
      <c r="AN387">
        <v>21.439599999999999</v>
      </c>
      <c r="AO387" t="s">
        <v>429</v>
      </c>
      <c r="AP387" t="s">
        <v>429</v>
      </c>
    </row>
    <row r="388" spans="1:42" x14ac:dyDescent="0.35">
      <c r="A388" s="175" t="str">
        <f>"SL_2030_art_"&amp;S388&amp;"_"&amp;R388</f>
        <v>SL_2030_art_1_32</v>
      </c>
      <c r="B388" s="175" t="str">
        <f t="shared" si="18"/>
        <v>Light Commercial Truck</v>
      </c>
      <c r="C388" s="200">
        <f t="shared" si="19"/>
        <v>5.1391187787771235E-2</v>
      </c>
      <c r="D388" s="275">
        <f t="shared" si="20"/>
        <v>2.1087089129017233E-4</v>
      </c>
      <c r="E388">
        <v>4.1032500000000001E-3</v>
      </c>
      <c r="F388">
        <v>1</v>
      </c>
      <c r="G388">
        <v>1</v>
      </c>
      <c r="H388">
        <v>2029</v>
      </c>
      <c r="I388">
        <v>1</v>
      </c>
      <c r="J388">
        <v>5</v>
      </c>
      <c r="K388" t="s">
        <v>308</v>
      </c>
      <c r="L388">
        <v>9</v>
      </c>
      <c r="M388">
        <v>49</v>
      </c>
      <c r="N388" t="s">
        <v>309</v>
      </c>
      <c r="O388">
        <v>49035</v>
      </c>
      <c r="P388" t="s">
        <v>234</v>
      </c>
      <c r="Q388">
        <v>490350</v>
      </c>
      <c r="R388">
        <v>32</v>
      </c>
      <c r="S388">
        <v>1</v>
      </c>
      <c r="T388" t="s">
        <v>316</v>
      </c>
      <c r="U388">
        <v>15</v>
      </c>
      <c r="V388" t="s">
        <v>323</v>
      </c>
      <c r="W388">
        <v>32</v>
      </c>
      <c r="X388" t="s">
        <v>251</v>
      </c>
      <c r="Y388" t="s">
        <v>429</v>
      </c>
      <c r="Z388" t="s">
        <v>429</v>
      </c>
      <c r="AA388" t="s">
        <v>429</v>
      </c>
      <c r="AB388" t="s">
        <v>429</v>
      </c>
      <c r="AC388" t="s">
        <v>429</v>
      </c>
      <c r="AD388" t="s">
        <v>429</v>
      </c>
      <c r="AE388" t="s">
        <v>429</v>
      </c>
      <c r="AF388">
        <v>5</v>
      </c>
      <c r="AG388" t="s">
        <v>310</v>
      </c>
      <c r="AH388" t="s">
        <v>429</v>
      </c>
      <c r="AI388" t="s">
        <v>429</v>
      </c>
      <c r="AJ388" t="s">
        <v>429</v>
      </c>
      <c r="AK388" t="s">
        <v>429</v>
      </c>
      <c r="AL388" t="s">
        <v>429</v>
      </c>
      <c r="AM388" t="s">
        <v>429</v>
      </c>
      <c r="AN388">
        <v>4.1032500000000001E-3</v>
      </c>
      <c r="AO388" t="s">
        <v>429</v>
      </c>
      <c r="AP388" t="s">
        <v>429</v>
      </c>
    </row>
    <row r="389" spans="1:42" x14ac:dyDescent="0.35">
      <c r="A389" s="175" t="str">
        <f>"SL_2030_art_"&amp;S389&amp;"_"&amp;R389</f>
        <v>SL_2030_art_1_32</v>
      </c>
      <c r="B389" s="175" t="str">
        <f t="shared" si="18"/>
        <v>Light Commercial Truck</v>
      </c>
      <c r="C389" s="200">
        <f t="shared" si="19"/>
        <v>5.1391187787771235E-2</v>
      </c>
      <c r="D389" s="275">
        <f t="shared" si="20"/>
        <v>2.1392250002101019E-2</v>
      </c>
      <c r="E389">
        <v>0.41626299999999999</v>
      </c>
      <c r="F389">
        <v>1</v>
      </c>
      <c r="G389">
        <v>1</v>
      </c>
      <c r="H389">
        <v>2029</v>
      </c>
      <c r="I389">
        <v>1</v>
      </c>
      <c r="J389">
        <v>5</v>
      </c>
      <c r="K389" t="s">
        <v>308</v>
      </c>
      <c r="L389">
        <v>9</v>
      </c>
      <c r="M389">
        <v>49</v>
      </c>
      <c r="N389" t="s">
        <v>309</v>
      </c>
      <c r="O389">
        <v>49035</v>
      </c>
      <c r="P389" t="s">
        <v>234</v>
      </c>
      <c r="Q389">
        <v>490350</v>
      </c>
      <c r="R389">
        <v>32</v>
      </c>
      <c r="S389">
        <v>1</v>
      </c>
      <c r="T389" t="s">
        <v>316</v>
      </c>
      <c r="U389">
        <v>13</v>
      </c>
      <c r="V389" t="s">
        <v>325</v>
      </c>
      <c r="W389">
        <v>32</v>
      </c>
      <c r="X389" t="s">
        <v>251</v>
      </c>
      <c r="Y389" t="s">
        <v>429</v>
      </c>
      <c r="Z389" t="s">
        <v>429</v>
      </c>
      <c r="AA389" t="s">
        <v>429</v>
      </c>
      <c r="AB389" t="s">
        <v>429</v>
      </c>
      <c r="AC389" t="s">
        <v>429</v>
      </c>
      <c r="AD389" t="s">
        <v>429</v>
      </c>
      <c r="AE389" t="s">
        <v>429</v>
      </c>
      <c r="AF389">
        <v>5</v>
      </c>
      <c r="AG389" t="s">
        <v>310</v>
      </c>
      <c r="AH389" t="s">
        <v>429</v>
      </c>
      <c r="AI389" t="s">
        <v>429</v>
      </c>
      <c r="AJ389" t="s">
        <v>429</v>
      </c>
      <c r="AK389" t="s">
        <v>429</v>
      </c>
      <c r="AL389" t="s">
        <v>429</v>
      </c>
      <c r="AM389" t="s">
        <v>429</v>
      </c>
      <c r="AN389">
        <v>0.41626299999999999</v>
      </c>
      <c r="AO389" t="s">
        <v>429</v>
      </c>
      <c r="AP389" t="s">
        <v>429</v>
      </c>
    </row>
    <row r="390" spans="1:42" x14ac:dyDescent="0.35">
      <c r="A390" s="175" t="str">
        <f>"SL_2030_art_"&amp;S390&amp;"_"&amp;R390</f>
        <v>SL_2030_art_1_32</v>
      </c>
      <c r="B390" s="175" t="str">
        <f t="shared" si="18"/>
        <v>Light Commercial Truck</v>
      </c>
      <c r="C390" s="200">
        <f t="shared" si="19"/>
        <v>5.1391187787771235E-2</v>
      </c>
      <c r="D390" s="275">
        <f t="shared" si="20"/>
        <v>4.2425943687006754E-5</v>
      </c>
      <c r="E390">
        <v>8.2554899999999997E-4</v>
      </c>
      <c r="F390">
        <v>1</v>
      </c>
      <c r="G390">
        <v>1</v>
      </c>
      <c r="H390">
        <v>2029</v>
      </c>
      <c r="I390">
        <v>1</v>
      </c>
      <c r="J390">
        <v>5</v>
      </c>
      <c r="K390" t="s">
        <v>308</v>
      </c>
      <c r="L390">
        <v>9</v>
      </c>
      <c r="M390">
        <v>49</v>
      </c>
      <c r="N390" t="s">
        <v>309</v>
      </c>
      <c r="O390">
        <v>49035</v>
      </c>
      <c r="P390" t="s">
        <v>234</v>
      </c>
      <c r="Q390">
        <v>490350</v>
      </c>
      <c r="R390">
        <v>32</v>
      </c>
      <c r="S390">
        <v>1</v>
      </c>
      <c r="T390" t="s">
        <v>316</v>
      </c>
      <c r="U390">
        <v>11</v>
      </c>
      <c r="V390" t="s">
        <v>326</v>
      </c>
      <c r="W390">
        <v>32</v>
      </c>
      <c r="X390" t="s">
        <v>251</v>
      </c>
      <c r="Y390" t="s">
        <v>429</v>
      </c>
      <c r="Z390" t="s">
        <v>429</v>
      </c>
      <c r="AA390" t="s">
        <v>429</v>
      </c>
      <c r="AB390" t="s">
        <v>429</v>
      </c>
      <c r="AC390" t="s">
        <v>429</v>
      </c>
      <c r="AD390" t="s">
        <v>429</v>
      </c>
      <c r="AE390" t="s">
        <v>429</v>
      </c>
      <c r="AF390">
        <v>5</v>
      </c>
      <c r="AG390" t="s">
        <v>310</v>
      </c>
      <c r="AH390" t="s">
        <v>429</v>
      </c>
      <c r="AI390" t="s">
        <v>429</v>
      </c>
      <c r="AJ390" t="s">
        <v>429</v>
      </c>
      <c r="AK390" t="s">
        <v>429</v>
      </c>
      <c r="AL390" t="s">
        <v>429</v>
      </c>
      <c r="AM390" t="s">
        <v>429</v>
      </c>
      <c r="AN390">
        <v>8.2554899999999997E-4</v>
      </c>
      <c r="AO390" t="s">
        <v>429</v>
      </c>
      <c r="AP390" t="s">
        <v>429</v>
      </c>
    </row>
    <row r="391" spans="1:42" x14ac:dyDescent="0.35">
      <c r="A391" s="175" t="str">
        <f>"SL_2030_art_"&amp;S391&amp;"_"&amp;R391</f>
        <v>SL_2030_art_1_32</v>
      </c>
      <c r="B391" s="175" t="str">
        <f t="shared" si="18"/>
        <v>Light Commercial Truck</v>
      </c>
      <c r="C391" s="200">
        <f t="shared" si="19"/>
        <v>5.1391187787771235E-2</v>
      </c>
      <c r="D391" s="275">
        <f t="shared" si="20"/>
        <v>1.583768486124755E-2</v>
      </c>
      <c r="E391">
        <v>0.30817899999999998</v>
      </c>
      <c r="F391">
        <v>1</v>
      </c>
      <c r="G391">
        <v>1</v>
      </c>
      <c r="H391">
        <v>2029</v>
      </c>
      <c r="I391">
        <v>1</v>
      </c>
      <c r="J391">
        <v>5</v>
      </c>
      <c r="K391" t="s">
        <v>308</v>
      </c>
      <c r="L391">
        <v>9</v>
      </c>
      <c r="M391">
        <v>49</v>
      </c>
      <c r="N391" t="s">
        <v>309</v>
      </c>
      <c r="O391">
        <v>49035</v>
      </c>
      <c r="P391" t="s">
        <v>234</v>
      </c>
      <c r="Q391">
        <v>490350</v>
      </c>
      <c r="R391">
        <v>32</v>
      </c>
      <c r="S391">
        <v>1</v>
      </c>
      <c r="T391" t="s">
        <v>316</v>
      </c>
      <c r="U391">
        <v>1</v>
      </c>
      <c r="V391" t="s">
        <v>324</v>
      </c>
      <c r="W391">
        <v>32</v>
      </c>
      <c r="X391" t="s">
        <v>251</v>
      </c>
      <c r="Y391" t="s">
        <v>429</v>
      </c>
      <c r="Z391" t="s">
        <v>429</v>
      </c>
      <c r="AA391" t="s">
        <v>429</v>
      </c>
      <c r="AB391" t="s">
        <v>429</v>
      </c>
      <c r="AC391" t="s">
        <v>429</v>
      </c>
      <c r="AD391" t="s">
        <v>429</v>
      </c>
      <c r="AE391" t="s">
        <v>429</v>
      </c>
      <c r="AF391">
        <v>5</v>
      </c>
      <c r="AG391" t="s">
        <v>310</v>
      </c>
      <c r="AH391" t="s">
        <v>429</v>
      </c>
      <c r="AI391" t="s">
        <v>429</v>
      </c>
      <c r="AJ391" t="s">
        <v>429</v>
      </c>
      <c r="AK391" t="s">
        <v>429</v>
      </c>
      <c r="AL391" t="s">
        <v>429</v>
      </c>
      <c r="AM391" t="s">
        <v>429</v>
      </c>
      <c r="AN391">
        <v>0.30817899999999998</v>
      </c>
      <c r="AO391" t="s">
        <v>429</v>
      </c>
      <c r="AP391" t="s">
        <v>429</v>
      </c>
    </row>
    <row r="392" spans="1:42" x14ac:dyDescent="0.35">
      <c r="A392" s="175" t="str">
        <f>"SL_2030_art_"&amp;S392&amp;"_"&amp;R392</f>
        <v>SL_2030_art_1_31</v>
      </c>
      <c r="B392" s="175" t="str">
        <f t="shared" si="18"/>
        <v>Passenger Truck</v>
      </c>
      <c r="C392" s="200">
        <f t="shared" si="19"/>
        <v>0.4289082842690477</v>
      </c>
      <c r="D392" s="275">
        <f t="shared" si="20"/>
        <v>1.3906836427482749E-3</v>
      </c>
      <c r="E392">
        <v>3.24238E-3</v>
      </c>
      <c r="F392">
        <v>1</v>
      </c>
      <c r="G392">
        <v>1</v>
      </c>
      <c r="H392">
        <v>2029</v>
      </c>
      <c r="I392">
        <v>1</v>
      </c>
      <c r="J392">
        <v>5</v>
      </c>
      <c r="K392" t="s">
        <v>308</v>
      </c>
      <c r="L392">
        <v>9</v>
      </c>
      <c r="M392">
        <v>49</v>
      </c>
      <c r="N392" t="s">
        <v>309</v>
      </c>
      <c r="O392">
        <v>49035</v>
      </c>
      <c r="P392" t="s">
        <v>234</v>
      </c>
      <c r="Q392">
        <v>490350</v>
      </c>
      <c r="R392">
        <v>31</v>
      </c>
      <c r="S392">
        <v>1</v>
      </c>
      <c r="T392" t="s">
        <v>316</v>
      </c>
      <c r="U392">
        <v>15</v>
      </c>
      <c r="V392" t="s">
        <v>323</v>
      </c>
      <c r="W392">
        <v>31</v>
      </c>
      <c r="X392" t="s">
        <v>250</v>
      </c>
      <c r="Y392" t="s">
        <v>429</v>
      </c>
      <c r="Z392" t="s">
        <v>429</v>
      </c>
      <c r="AA392" t="s">
        <v>429</v>
      </c>
      <c r="AB392" t="s">
        <v>429</v>
      </c>
      <c r="AC392" t="s">
        <v>429</v>
      </c>
      <c r="AD392" t="s">
        <v>429</v>
      </c>
      <c r="AE392" t="s">
        <v>429</v>
      </c>
      <c r="AF392">
        <v>5</v>
      </c>
      <c r="AG392" t="s">
        <v>310</v>
      </c>
      <c r="AH392" t="s">
        <v>429</v>
      </c>
      <c r="AI392" t="s">
        <v>429</v>
      </c>
      <c r="AJ392" t="s">
        <v>429</v>
      </c>
      <c r="AK392" t="s">
        <v>429</v>
      </c>
      <c r="AL392" t="s">
        <v>429</v>
      </c>
      <c r="AM392" t="s">
        <v>429</v>
      </c>
      <c r="AN392">
        <v>3.24238E-3</v>
      </c>
      <c r="AO392" t="s">
        <v>429</v>
      </c>
      <c r="AP392" t="s">
        <v>429</v>
      </c>
    </row>
    <row r="393" spans="1:42" x14ac:dyDescent="0.35">
      <c r="A393" s="175" t="str">
        <f>"SL_2030_art_"&amp;S393&amp;"_"&amp;R393</f>
        <v>SL_2030_art_1_31</v>
      </c>
      <c r="B393" s="175" t="str">
        <f t="shared" si="18"/>
        <v>Passenger Truck</v>
      </c>
      <c r="C393" s="200">
        <f t="shared" si="19"/>
        <v>0.4289082842690477</v>
      </c>
      <c r="D393" s="275">
        <f t="shared" si="20"/>
        <v>0.17774559771707313</v>
      </c>
      <c r="E393">
        <v>0.414414</v>
      </c>
      <c r="F393">
        <v>1</v>
      </c>
      <c r="G393">
        <v>1</v>
      </c>
      <c r="H393">
        <v>2029</v>
      </c>
      <c r="I393">
        <v>1</v>
      </c>
      <c r="J393">
        <v>5</v>
      </c>
      <c r="K393" t="s">
        <v>308</v>
      </c>
      <c r="L393">
        <v>9</v>
      </c>
      <c r="M393">
        <v>49</v>
      </c>
      <c r="N393" t="s">
        <v>309</v>
      </c>
      <c r="O393">
        <v>49035</v>
      </c>
      <c r="P393" t="s">
        <v>234</v>
      </c>
      <c r="Q393">
        <v>490350</v>
      </c>
      <c r="R393">
        <v>31</v>
      </c>
      <c r="S393">
        <v>1</v>
      </c>
      <c r="T393" t="s">
        <v>316</v>
      </c>
      <c r="U393">
        <v>13</v>
      </c>
      <c r="V393" t="s">
        <v>325</v>
      </c>
      <c r="W393">
        <v>31</v>
      </c>
      <c r="X393" t="s">
        <v>250</v>
      </c>
      <c r="Y393" t="s">
        <v>429</v>
      </c>
      <c r="Z393" t="s">
        <v>429</v>
      </c>
      <c r="AA393" t="s">
        <v>429</v>
      </c>
      <c r="AB393" t="s">
        <v>429</v>
      </c>
      <c r="AC393" t="s">
        <v>429</v>
      </c>
      <c r="AD393" t="s">
        <v>429</v>
      </c>
      <c r="AE393" t="s">
        <v>429</v>
      </c>
      <c r="AF393">
        <v>5</v>
      </c>
      <c r="AG393" t="s">
        <v>310</v>
      </c>
      <c r="AH393" t="s">
        <v>429</v>
      </c>
      <c r="AI393" t="s">
        <v>429</v>
      </c>
      <c r="AJ393" t="s">
        <v>429</v>
      </c>
      <c r="AK393" t="s">
        <v>429</v>
      </c>
      <c r="AL393" t="s">
        <v>429</v>
      </c>
      <c r="AM393" t="s">
        <v>429</v>
      </c>
      <c r="AN393">
        <v>0.414414</v>
      </c>
      <c r="AO393" t="s">
        <v>429</v>
      </c>
      <c r="AP393" t="s">
        <v>429</v>
      </c>
    </row>
    <row r="394" spans="1:42" x14ac:dyDescent="0.35">
      <c r="A394" s="175" t="str">
        <f>"SL_2030_art_"&amp;S394&amp;"_"&amp;R394</f>
        <v>SL_2030_art_1_31</v>
      </c>
      <c r="B394" s="175" t="str">
        <f t="shared" si="18"/>
        <v>Passenger Truck</v>
      </c>
      <c r="C394" s="200">
        <f t="shared" si="19"/>
        <v>0.4289082842690477</v>
      </c>
      <c r="D394" s="275">
        <f t="shared" si="20"/>
        <v>3.5406421757238314E-4</v>
      </c>
      <c r="E394">
        <v>8.2550099999999997E-4</v>
      </c>
      <c r="F394">
        <v>1</v>
      </c>
      <c r="G394">
        <v>1</v>
      </c>
      <c r="H394">
        <v>2029</v>
      </c>
      <c r="I394">
        <v>1</v>
      </c>
      <c r="J394">
        <v>5</v>
      </c>
      <c r="K394" t="s">
        <v>308</v>
      </c>
      <c r="L394">
        <v>9</v>
      </c>
      <c r="M394">
        <v>49</v>
      </c>
      <c r="N394" t="s">
        <v>309</v>
      </c>
      <c r="O394">
        <v>49035</v>
      </c>
      <c r="P394" t="s">
        <v>234</v>
      </c>
      <c r="Q394">
        <v>490350</v>
      </c>
      <c r="R394">
        <v>31</v>
      </c>
      <c r="S394">
        <v>1</v>
      </c>
      <c r="T394" t="s">
        <v>316</v>
      </c>
      <c r="U394">
        <v>11</v>
      </c>
      <c r="V394" t="s">
        <v>326</v>
      </c>
      <c r="W394">
        <v>31</v>
      </c>
      <c r="X394" t="s">
        <v>250</v>
      </c>
      <c r="Y394" t="s">
        <v>429</v>
      </c>
      <c r="Z394" t="s">
        <v>429</v>
      </c>
      <c r="AA394" t="s">
        <v>429</v>
      </c>
      <c r="AB394" t="s">
        <v>429</v>
      </c>
      <c r="AC394" t="s">
        <v>429</v>
      </c>
      <c r="AD394" t="s">
        <v>429</v>
      </c>
      <c r="AE394" t="s">
        <v>429</v>
      </c>
      <c r="AF394">
        <v>5</v>
      </c>
      <c r="AG394" t="s">
        <v>310</v>
      </c>
      <c r="AH394" t="s">
        <v>429</v>
      </c>
      <c r="AI394" t="s">
        <v>429</v>
      </c>
      <c r="AJ394" t="s">
        <v>429</v>
      </c>
      <c r="AK394" t="s">
        <v>429</v>
      </c>
      <c r="AL394" t="s">
        <v>429</v>
      </c>
      <c r="AM394" t="s">
        <v>429</v>
      </c>
      <c r="AN394">
        <v>8.2550099999999997E-4</v>
      </c>
      <c r="AO394" t="s">
        <v>429</v>
      </c>
      <c r="AP394" t="s">
        <v>429</v>
      </c>
    </row>
    <row r="395" spans="1:42" x14ac:dyDescent="0.35">
      <c r="A395" s="175" t="str">
        <f>"SL_2030_art_"&amp;S395&amp;"_"&amp;R395</f>
        <v>SL_2030_art_1_31</v>
      </c>
      <c r="B395" s="175" t="str">
        <f t="shared" si="18"/>
        <v>Passenger Truck</v>
      </c>
      <c r="C395" s="200">
        <f t="shared" si="19"/>
        <v>0.4289082842690477</v>
      </c>
      <c r="D395" s="275">
        <f t="shared" si="20"/>
        <v>9.9882016699154488E-2</v>
      </c>
      <c r="E395">
        <v>0.232875</v>
      </c>
      <c r="F395">
        <v>1</v>
      </c>
      <c r="G395">
        <v>1</v>
      </c>
      <c r="H395">
        <v>2029</v>
      </c>
      <c r="I395">
        <v>1</v>
      </c>
      <c r="J395">
        <v>5</v>
      </c>
      <c r="K395" t="s">
        <v>308</v>
      </c>
      <c r="L395">
        <v>9</v>
      </c>
      <c r="M395">
        <v>49</v>
      </c>
      <c r="N395" t="s">
        <v>309</v>
      </c>
      <c r="O395">
        <v>49035</v>
      </c>
      <c r="P395" t="s">
        <v>234</v>
      </c>
      <c r="Q395">
        <v>490350</v>
      </c>
      <c r="R395">
        <v>31</v>
      </c>
      <c r="S395">
        <v>1</v>
      </c>
      <c r="T395" t="s">
        <v>316</v>
      </c>
      <c r="U395">
        <v>1</v>
      </c>
      <c r="V395" t="s">
        <v>324</v>
      </c>
      <c r="W395">
        <v>31</v>
      </c>
      <c r="X395" t="s">
        <v>250</v>
      </c>
      <c r="Y395" t="s">
        <v>429</v>
      </c>
      <c r="Z395" t="s">
        <v>429</v>
      </c>
      <c r="AA395" t="s">
        <v>429</v>
      </c>
      <c r="AB395" t="s">
        <v>429</v>
      </c>
      <c r="AC395" t="s">
        <v>429</v>
      </c>
      <c r="AD395" t="s">
        <v>429</v>
      </c>
      <c r="AE395" t="s">
        <v>429</v>
      </c>
      <c r="AF395">
        <v>5</v>
      </c>
      <c r="AG395" t="s">
        <v>310</v>
      </c>
      <c r="AH395" t="s">
        <v>429</v>
      </c>
      <c r="AI395" t="s">
        <v>429</v>
      </c>
      <c r="AJ395" t="s">
        <v>429</v>
      </c>
      <c r="AK395" t="s">
        <v>429</v>
      </c>
      <c r="AL395" t="s">
        <v>429</v>
      </c>
      <c r="AM395" t="s">
        <v>429</v>
      </c>
      <c r="AN395">
        <v>0.232875</v>
      </c>
      <c r="AO395" t="s">
        <v>429</v>
      </c>
      <c r="AP395" t="s">
        <v>429</v>
      </c>
    </row>
    <row r="396" spans="1:42" x14ac:dyDescent="0.35">
      <c r="A396" s="175" t="str">
        <f>"SL_2030_art_"&amp;S396&amp;"_"&amp;R396</f>
        <v>SL_2030_art_1_21</v>
      </c>
      <c r="B396" s="175" t="str">
        <f t="shared" si="18"/>
        <v>Passenger Car</v>
      </c>
      <c r="C396" s="200">
        <f t="shared" si="19"/>
        <v>0.43941661470667287</v>
      </c>
      <c r="D396" s="275">
        <f t="shared" si="20"/>
        <v>4.5687024264282191E-4</v>
      </c>
      <c r="E396">
        <v>1.0397200000000001E-3</v>
      </c>
      <c r="F396">
        <v>1</v>
      </c>
      <c r="G396">
        <v>1</v>
      </c>
      <c r="H396">
        <v>2029</v>
      </c>
      <c r="I396">
        <v>1</v>
      </c>
      <c r="J396">
        <v>5</v>
      </c>
      <c r="K396" t="s">
        <v>308</v>
      </c>
      <c r="L396">
        <v>9</v>
      </c>
      <c r="M396">
        <v>49</v>
      </c>
      <c r="N396" t="s">
        <v>309</v>
      </c>
      <c r="O396">
        <v>49035</v>
      </c>
      <c r="P396" t="s">
        <v>234</v>
      </c>
      <c r="Q396">
        <v>490350</v>
      </c>
      <c r="R396">
        <v>21</v>
      </c>
      <c r="S396">
        <v>1</v>
      </c>
      <c r="T396" t="s">
        <v>316</v>
      </c>
      <c r="U396">
        <v>15</v>
      </c>
      <c r="V396" t="s">
        <v>323</v>
      </c>
      <c r="W396">
        <v>21</v>
      </c>
      <c r="X396" t="s">
        <v>249</v>
      </c>
      <c r="Y396" t="s">
        <v>429</v>
      </c>
      <c r="Z396" t="s">
        <v>429</v>
      </c>
      <c r="AA396" t="s">
        <v>429</v>
      </c>
      <c r="AB396" t="s">
        <v>429</v>
      </c>
      <c r="AC396" t="s">
        <v>429</v>
      </c>
      <c r="AD396" t="s">
        <v>429</v>
      </c>
      <c r="AE396" t="s">
        <v>429</v>
      </c>
      <c r="AF396">
        <v>5</v>
      </c>
      <c r="AG396" t="s">
        <v>310</v>
      </c>
      <c r="AH396" t="s">
        <v>429</v>
      </c>
      <c r="AI396" t="s">
        <v>429</v>
      </c>
      <c r="AJ396" t="s">
        <v>429</v>
      </c>
      <c r="AK396" t="s">
        <v>429</v>
      </c>
      <c r="AL396" t="s">
        <v>429</v>
      </c>
      <c r="AM396" t="s">
        <v>429</v>
      </c>
      <c r="AN396">
        <v>1.0397200000000001E-3</v>
      </c>
      <c r="AO396" t="s">
        <v>429</v>
      </c>
      <c r="AP396" t="s">
        <v>429</v>
      </c>
    </row>
    <row r="397" spans="1:42" x14ac:dyDescent="0.35">
      <c r="A397" s="175" t="str">
        <f>"SL_2030_art_"&amp;S397&amp;"_"&amp;R397</f>
        <v>SL_2030_art_1_21</v>
      </c>
      <c r="B397" s="175" t="str">
        <f t="shared" si="18"/>
        <v>Passenger Car</v>
      </c>
      <c r="C397" s="200">
        <f t="shared" si="19"/>
        <v>0.43941661470667287</v>
      </c>
      <c r="D397" s="275">
        <f t="shared" si="20"/>
        <v>0.22014113271882252</v>
      </c>
      <c r="E397">
        <v>0.50098500000000001</v>
      </c>
      <c r="F397">
        <v>1</v>
      </c>
      <c r="G397">
        <v>1</v>
      </c>
      <c r="H397">
        <v>2029</v>
      </c>
      <c r="I397">
        <v>1</v>
      </c>
      <c r="J397">
        <v>5</v>
      </c>
      <c r="K397" t="s">
        <v>308</v>
      </c>
      <c r="L397">
        <v>9</v>
      </c>
      <c r="M397">
        <v>49</v>
      </c>
      <c r="N397" t="s">
        <v>309</v>
      </c>
      <c r="O397">
        <v>49035</v>
      </c>
      <c r="P397" t="s">
        <v>234</v>
      </c>
      <c r="Q397">
        <v>490350</v>
      </c>
      <c r="R397">
        <v>21</v>
      </c>
      <c r="S397">
        <v>1</v>
      </c>
      <c r="T397" t="s">
        <v>316</v>
      </c>
      <c r="U397">
        <v>13</v>
      </c>
      <c r="V397" t="s">
        <v>325</v>
      </c>
      <c r="W397">
        <v>21</v>
      </c>
      <c r="X397" t="s">
        <v>249</v>
      </c>
      <c r="Y397" t="s">
        <v>429</v>
      </c>
      <c r="Z397" t="s">
        <v>429</v>
      </c>
      <c r="AA397" t="s">
        <v>429</v>
      </c>
      <c r="AB397" t="s">
        <v>429</v>
      </c>
      <c r="AC397" t="s">
        <v>429</v>
      </c>
      <c r="AD397" t="s">
        <v>429</v>
      </c>
      <c r="AE397" t="s">
        <v>429</v>
      </c>
      <c r="AF397">
        <v>5</v>
      </c>
      <c r="AG397" t="s">
        <v>310</v>
      </c>
      <c r="AH397" t="s">
        <v>429</v>
      </c>
      <c r="AI397" t="s">
        <v>429</v>
      </c>
      <c r="AJ397" t="s">
        <v>429</v>
      </c>
      <c r="AK397" t="s">
        <v>429</v>
      </c>
      <c r="AL397" t="s">
        <v>429</v>
      </c>
      <c r="AM397" t="s">
        <v>429</v>
      </c>
      <c r="AN397">
        <v>0.50098500000000001</v>
      </c>
      <c r="AO397" t="s">
        <v>429</v>
      </c>
      <c r="AP397" t="s">
        <v>429</v>
      </c>
    </row>
    <row r="398" spans="1:42" x14ac:dyDescent="0.35">
      <c r="A398" s="175" t="str">
        <f>"SL_2030_art_"&amp;S398&amp;"_"&amp;R398</f>
        <v>SL_2030_art_1_21</v>
      </c>
      <c r="B398" s="175" t="str">
        <f t="shared" si="18"/>
        <v>Passenger Car</v>
      </c>
      <c r="C398" s="200">
        <f t="shared" si="19"/>
        <v>0.43941661470667287</v>
      </c>
      <c r="D398" s="275">
        <f t="shared" si="20"/>
        <v>4.1029339973375873E-4</v>
      </c>
      <c r="E398">
        <v>9.3372300000000002E-4</v>
      </c>
      <c r="F398">
        <v>1</v>
      </c>
      <c r="G398">
        <v>1</v>
      </c>
      <c r="H398">
        <v>2029</v>
      </c>
      <c r="I398">
        <v>1</v>
      </c>
      <c r="J398">
        <v>5</v>
      </c>
      <c r="K398" t="s">
        <v>308</v>
      </c>
      <c r="L398">
        <v>9</v>
      </c>
      <c r="M398">
        <v>49</v>
      </c>
      <c r="N398" t="s">
        <v>309</v>
      </c>
      <c r="O398">
        <v>49035</v>
      </c>
      <c r="P398" t="s">
        <v>234</v>
      </c>
      <c r="Q398">
        <v>490350</v>
      </c>
      <c r="R398">
        <v>21</v>
      </c>
      <c r="S398">
        <v>1</v>
      </c>
      <c r="T398" t="s">
        <v>316</v>
      </c>
      <c r="U398">
        <v>11</v>
      </c>
      <c r="V398" t="s">
        <v>326</v>
      </c>
      <c r="W398">
        <v>21</v>
      </c>
      <c r="X398" t="s">
        <v>249</v>
      </c>
      <c r="Y398" t="s">
        <v>429</v>
      </c>
      <c r="Z398" t="s">
        <v>429</v>
      </c>
      <c r="AA398" t="s">
        <v>429</v>
      </c>
      <c r="AB398" t="s">
        <v>429</v>
      </c>
      <c r="AC398" t="s">
        <v>429</v>
      </c>
      <c r="AD398" t="s">
        <v>429</v>
      </c>
      <c r="AE398" t="s">
        <v>429</v>
      </c>
      <c r="AF398">
        <v>5</v>
      </c>
      <c r="AG398" t="s">
        <v>310</v>
      </c>
      <c r="AH398" t="s">
        <v>429</v>
      </c>
      <c r="AI398" t="s">
        <v>429</v>
      </c>
      <c r="AJ398" t="s">
        <v>429</v>
      </c>
      <c r="AK398" t="s">
        <v>429</v>
      </c>
      <c r="AL398" t="s">
        <v>429</v>
      </c>
      <c r="AM398" t="s">
        <v>429</v>
      </c>
      <c r="AN398">
        <v>9.3372300000000002E-4</v>
      </c>
      <c r="AO398" t="s">
        <v>429</v>
      </c>
      <c r="AP398" t="s">
        <v>429</v>
      </c>
    </row>
    <row r="399" spans="1:42" x14ac:dyDescent="0.35">
      <c r="A399" s="175" t="str">
        <f>"SL_2030_art_"&amp;S399&amp;"_"&amp;R399</f>
        <v>SL_2030_art_1_21</v>
      </c>
      <c r="B399" s="175" t="str">
        <f t="shared" si="18"/>
        <v>Passenger Car</v>
      </c>
      <c r="C399" s="200">
        <f t="shared" si="19"/>
        <v>0.43941661470667287</v>
      </c>
      <c r="D399" s="275">
        <f t="shared" si="20"/>
        <v>3.4692644797675351E-2</v>
      </c>
      <c r="E399">
        <v>7.8951599999999997E-2</v>
      </c>
      <c r="F399">
        <v>1</v>
      </c>
      <c r="G399">
        <v>1</v>
      </c>
      <c r="H399">
        <v>2029</v>
      </c>
      <c r="I399">
        <v>1</v>
      </c>
      <c r="J399">
        <v>5</v>
      </c>
      <c r="K399" t="s">
        <v>308</v>
      </c>
      <c r="L399">
        <v>9</v>
      </c>
      <c r="M399">
        <v>49</v>
      </c>
      <c r="N399" t="s">
        <v>309</v>
      </c>
      <c r="O399">
        <v>49035</v>
      </c>
      <c r="P399" t="s">
        <v>234</v>
      </c>
      <c r="Q399">
        <v>490350</v>
      </c>
      <c r="R399">
        <v>21</v>
      </c>
      <c r="S399">
        <v>1</v>
      </c>
      <c r="T399" t="s">
        <v>316</v>
      </c>
      <c r="U399">
        <v>1</v>
      </c>
      <c r="V399" t="s">
        <v>324</v>
      </c>
      <c r="W399">
        <v>21</v>
      </c>
      <c r="X399" t="s">
        <v>249</v>
      </c>
      <c r="Y399" t="s">
        <v>429</v>
      </c>
      <c r="Z399" t="s">
        <v>429</v>
      </c>
      <c r="AA399" t="s">
        <v>429</v>
      </c>
      <c r="AB399" t="s">
        <v>429</v>
      </c>
      <c r="AC399" t="s">
        <v>429</v>
      </c>
      <c r="AD399" t="s">
        <v>429</v>
      </c>
      <c r="AE399" t="s">
        <v>429</v>
      </c>
      <c r="AF399">
        <v>5</v>
      </c>
      <c r="AG399" t="s">
        <v>310</v>
      </c>
      <c r="AH399" t="s">
        <v>429</v>
      </c>
      <c r="AI399" t="s">
        <v>429</v>
      </c>
      <c r="AJ399" t="s">
        <v>429</v>
      </c>
      <c r="AK399" t="s">
        <v>429</v>
      </c>
      <c r="AL399" t="s">
        <v>429</v>
      </c>
      <c r="AM399" t="s">
        <v>429</v>
      </c>
      <c r="AN399">
        <v>7.8951599999999997E-2</v>
      </c>
      <c r="AO399" t="s">
        <v>429</v>
      </c>
      <c r="AP399" t="s">
        <v>429</v>
      </c>
    </row>
    <row r="400" spans="1:42" x14ac:dyDescent="0.35">
      <c r="A400" s="175" t="str">
        <f>"SL_2030_art_"&amp;S400&amp;"_"&amp;R400</f>
        <v>SL_2030_art_1_11</v>
      </c>
      <c r="B400" s="175" t="str">
        <f t="shared" si="18"/>
        <v>Motorcycle</v>
      </c>
      <c r="C400" s="200">
        <f t="shared" si="19"/>
        <v>2.2142331538286685E-3</v>
      </c>
      <c r="D400" s="275">
        <f t="shared" si="20"/>
        <v>0</v>
      </c>
      <c r="E400">
        <v>0</v>
      </c>
      <c r="F400">
        <v>1</v>
      </c>
      <c r="G400">
        <v>1</v>
      </c>
      <c r="H400">
        <v>2029</v>
      </c>
      <c r="I400">
        <v>1</v>
      </c>
      <c r="J400">
        <v>5</v>
      </c>
      <c r="K400" t="s">
        <v>308</v>
      </c>
      <c r="L400">
        <v>9</v>
      </c>
      <c r="M400">
        <v>49</v>
      </c>
      <c r="N400" t="s">
        <v>309</v>
      </c>
      <c r="O400">
        <v>49035</v>
      </c>
      <c r="P400" t="s">
        <v>234</v>
      </c>
      <c r="Q400">
        <v>490350</v>
      </c>
      <c r="R400">
        <v>11</v>
      </c>
      <c r="S400">
        <v>1</v>
      </c>
      <c r="T400" t="s">
        <v>316</v>
      </c>
      <c r="U400">
        <v>15</v>
      </c>
      <c r="V400" t="s">
        <v>323</v>
      </c>
      <c r="W400">
        <v>11</v>
      </c>
      <c r="X400" t="s">
        <v>248</v>
      </c>
      <c r="Y400" t="s">
        <v>429</v>
      </c>
      <c r="Z400" t="s">
        <v>429</v>
      </c>
      <c r="AA400" t="s">
        <v>429</v>
      </c>
      <c r="AB400" t="s">
        <v>429</v>
      </c>
      <c r="AC400" t="s">
        <v>429</v>
      </c>
      <c r="AD400" t="s">
        <v>429</v>
      </c>
      <c r="AE400" t="s">
        <v>429</v>
      </c>
      <c r="AF400">
        <v>5</v>
      </c>
      <c r="AG400" t="s">
        <v>310</v>
      </c>
      <c r="AH400" t="s">
        <v>429</v>
      </c>
      <c r="AI400" t="s">
        <v>429</v>
      </c>
      <c r="AJ400" t="s">
        <v>429</v>
      </c>
      <c r="AK400" t="s">
        <v>429</v>
      </c>
      <c r="AL400" t="s">
        <v>429</v>
      </c>
      <c r="AM400" t="s">
        <v>429</v>
      </c>
      <c r="AN400">
        <v>0</v>
      </c>
      <c r="AO400" t="s">
        <v>429</v>
      </c>
      <c r="AP400" t="s">
        <v>429</v>
      </c>
    </row>
    <row r="401" spans="1:42" x14ac:dyDescent="0.35">
      <c r="A401" s="175" t="str">
        <f>"SL_2030_art_"&amp;S401&amp;"_"&amp;R401</f>
        <v>SL_2030_art_1_11</v>
      </c>
      <c r="B401" s="175" t="str">
        <f t="shared" si="18"/>
        <v>Motorcycle</v>
      </c>
      <c r="C401" s="200">
        <f t="shared" si="19"/>
        <v>2.2142331538286685E-3</v>
      </c>
      <c r="D401" s="275">
        <f t="shared" si="20"/>
        <v>2.8916556449110117E-3</v>
      </c>
      <c r="E401">
        <v>1.3059400000000001</v>
      </c>
      <c r="F401">
        <v>1</v>
      </c>
      <c r="G401">
        <v>1</v>
      </c>
      <c r="H401">
        <v>2029</v>
      </c>
      <c r="I401">
        <v>1</v>
      </c>
      <c r="J401">
        <v>5</v>
      </c>
      <c r="K401" t="s">
        <v>308</v>
      </c>
      <c r="L401">
        <v>9</v>
      </c>
      <c r="M401">
        <v>49</v>
      </c>
      <c r="N401" t="s">
        <v>309</v>
      </c>
      <c r="O401">
        <v>49035</v>
      </c>
      <c r="P401" t="s">
        <v>234</v>
      </c>
      <c r="Q401">
        <v>490350</v>
      </c>
      <c r="R401">
        <v>11</v>
      </c>
      <c r="S401">
        <v>1</v>
      </c>
      <c r="T401" t="s">
        <v>316</v>
      </c>
      <c r="U401">
        <v>13</v>
      </c>
      <c r="V401" t="s">
        <v>325</v>
      </c>
      <c r="W401">
        <v>11</v>
      </c>
      <c r="X401" t="s">
        <v>248</v>
      </c>
      <c r="Y401" t="s">
        <v>429</v>
      </c>
      <c r="Z401" t="s">
        <v>429</v>
      </c>
      <c r="AA401" t="s">
        <v>429</v>
      </c>
      <c r="AB401" t="s">
        <v>429</v>
      </c>
      <c r="AC401" t="s">
        <v>429</v>
      </c>
      <c r="AD401" t="s">
        <v>429</v>
      </c>
      <c r="AE401" t="s">
        <v>429</v>
      </c>
      <c r="AF401">
        <v>5</v>
      </c>
      <c r="AG401" t="s">
        <v>310</v>
      </c>
      <c r="AH401" t="s">
        <v>429</v>
      </c>
      <c r="AI401" t="s">
        <v>429</v>
      </c>
      <c r="AJ401" t="s">
        <v>429</v>
      </c>
      <c r="AK401" t="s">
        <v>429</v>
      </c>
      <c r="AL401" t="s">
        <v>429</v>
      </c>
      <c r="AM401" t="s">
        <v>429</v>
      </c>
      <c r="AN401">
        <v>1.3059400000000001</v>
      </c>
      <c r="AO401" t="s">
        <v>429</v>
      </c>
      <c r="AP401" t="s">
        <v>429</v>
      </c>
    </row>
    <row r="402" spans="1:42" x14ac:dyDescent="0.35">
      <c r="A402" s="175" t="str">
        <f>"SL_2030_art_"&amp;S402&amp;"_"&amp;R402</f>
        <v>SL_2030_art_1_11</v>
      </c>
      <c r="B402" s="175" t="str">
        <f t="shared" si="18"/>
        <v>Motorcycle</v>
      </c>
      <c r="C402" s="200">
        <f t="shared" si="19"/>
        <v>2.2142331538286685E-3</v>
      </c>
      <c r="D402" s="275">
        <f t="shared" si="20"/>
        <v>2.8878914485495023E-6</v>
      </c>
      <c r="E402">
        <v>1.3042399999999999E-3</v>
      </c>
      <c r="F402">
        <v>1</v>
      </c>
      <c r="G402">
        <v>1</v>
      </c>
      <c r="H402">
        <v>2029</v>
      </c>
      <c r="I402">
        <v>1</v>
      </c>
      <c r="J402">
        <v>5</v>
      </c>
      <c r="K402" t="s">
        <v>308</v>
      </c>
      <c r="L402">
        <v>9</v>
      </c>
      <c r="M402">
        <v>49</v>
      </c>
      <c r="N402" t="s">
        <v>309</v>
      </c>
      <c r="O402">
        <v>49035</v>
      </c>
      <c r="P402" t="s">
        <v>234</v>
      </c>
      <c r="Q402">
        <v>490350</v>
      </c>
      <c r="R402">
        <v>11</v>
      </c>
      <c r="S402">
        <v>1</v>
      </c>
      <c r="T402" t="s">
        <v>316</v>
      </c>
      <c r="U402">
        <v>11</v>
      </c>
      <c r="V402" t="s">
        <v>326</v>
      </c>
      <c r="W402">
        <v>11</v>
      </c>
      <c r="X402" t="s">
        <v>248</v>
      </c>
      <c r="Y402" t="s">
        <v>429</v>
      </c>
      <c r="Z402" t="s">
        <v>429</v>
      </c>
      <c r="AA402" t="s">
        <v>429</v>
      </c>
      <c r="AB402" t="s">
        <v>429</v>
      </c>
      <c r="AC402" t="s">
        <v>429</v>
      </c>
      <c r="AD402" t="s">
        <v>429</v>
      </c>
      <c r="AE402" t="s">
        <v>429</v>
      </c>
      <c r="AF402">
        <v>5</v>
      </c>
      <c r="AG402" t="s">
        <v>310</v>
      </c>
      <c r="AH402" t="s">
        <v>429</v>
      </c>
      <c r="AI402" t="s">
        <v>429</v>
      </c>
      <c r="AJ402" t="s">
        <v>429</v>
      </c>
      <c r="AK402" t="s">
        <v>429</v>
      </c>
      <c r="AL402" t="s">
        <v>429</v>
      </c>
      <c r="AM402" t="s">
        <v>429</v>
      </c>
      <c r="AN402">
        <v>1.3042399999999999E-3</v>
      </c>
      <c r="AO402" t="s">
        <v>429</v>
      </c>
      <c r="AP402" t="s">
        <v>429</v>
      </c>
    </row>
    <row r="403" spans="1:42" x14ac:dyDescent="0.35">
      <c r="A403" s="175" t="str">
        <f>"SL_2030_art_"&amp;S403&amp;"_"&amp;R403</f>
        <v>SL_2030_art_1_11</v>
      </c>
      <c r="B403" s="175" t="str">
        <f>VLOOKUP(R403,$AS$8:$AT$21,2,FALSE)</f>
        <v>Motorcycle</v>
      </c>
      <c r="C403" s="200">
        <f t="shared" si="19"/>
        <v>2.2142331538286685E-3</v>
      </c>
      <c r="D403" s="275">
        <f>E403*C403</f>
        <v>2.3178814077593885E-2</v>
      </c>
      <c r="E403">
        <v>10.4681</v>
      </c>
      <c r="F403">
        <v>1</v>
      </c>
      <c r="G403">
        <v>1</v>
      </c>
      <c r="H403">
        <v>2029</v>
      </c>
      <c r="I403">
        <v>1</v>
      </c>
      <c r="J403">
        <v>5</v>
      </c>
      <c r="K403" t="s">
        <v>308</v>
      </c>
      <c r="L403">
        <v>9</v>
      </c>
      <c r="M403">
        <v>49</v>
      </c>
      <c r="N403" t="s">
        <v>309</v>
      </c>
      <c r="O403">
        <v>49035</v>
      </c>
      <c r="P403" t="s">
        <v>234</v>
      </c>
      <c r="Q403">
        <v>490350</v>
      </c>
      <c r="R403">
        <v>11</v>
      </c>
      <c r="S403">
        <v>1</v>
      </c>
      <c r="T403" t="s">
        <v>316</v>
      </c>
      <c r="U403">
        <v>1</v>
      </c>
      <c r="V403" t="s">
        <v>324</v>
      </c>
      <c r="W403">
        <v>11</v>
      </c>
      <c r="X403" t="s">
        <v>248</v>
      </c>
      <c r="Y403" t="s">
        <v>429</v>
      </c>
      <c r="Z403" t="s">
        <v>429</v>
      </c>
      <c r="AA403" t="s">
        <v>429</v>
      </c>
      <c r="AB403" t="s">
        <v>429</v>
      </c>
      <c r="AC403" t="s">
        <v>429</v>
      </c>
      <c r="AD403" t="s">
        <v>429</v>
      </c>
      <c r="AE403" t="s">
        <v>429</v>
      </c>
      <c r="AF403">
        <v>5</v>
      </c>
      <c r="AG403" t="s">
        <v>310</v>
      </c>
      <c r="AH403" t="s">
        <v>429</v>
      </c>
      <c r="AI403" t="s">
        <v>429</v>
      </c>
      <c r="AJ403" t="s">
        <v>429</v>
      </c>
      <c r="AK403" t="s">
        <v>429</v>
      </c>
      <c r="AL403" t="s">
        <v>429</v>
      </c>
      <c r="AM403" t="s">
        <v>429</v>
      </c>
      <c r="AN403">
        <v>10.4681</v>
      </c>
      <c r="AO403" t="s">
        <v>429</v>
      </c>
      <c r="AP403" t="s">
        <v>429</v>
      </c>
    </row>
    <row r="404" spans="1:42" x14ac:dyDescent="0.35">
      <c r="A404" s="175"/>
      <c r="B404" s="175"/>
      <c r="C404" s="200"/>
      <c r="D404" s="275"/>
      <c r="E404"/>
      <c r="F404"/>
      <c r="G404"/>
      <c r="H404"/>
      <c r="I404"/>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row>
    <row r="405" spans="1:42" x14ac:dyDescent="0.35">
      <c r="A405" s="175"/>
      <c r="B405" s="175"/>
      <c r="C405" s="200"/>
      <c r="D405" s="275"/>
      <c r="E405"/>
      <c r="F405"/>
      <c r="G405"/>
      <c r="H405"/>
      <c r="I405"/>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row>
    <row r="406" spans="1:42" x14ac:dyDescent="0.35">
      <c r="A406" s="175"/>
      <c r="B406" s="175"/>
      <c r="C406" s="200"/>
      <c r="D406" s="275"/>
      <c r="E406"/>
      <c r="F406"/>
      <c r="G406"/>
      <c r="H406"/>
      <c r="I40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row>
    <row r="407" spans="1:42" x14ac:dyDescent="0.35">
      <c r="A407" s="175"/>
      <c r="B407" s="175"/>
      <c r="C407" s="200"/>
      <c r="D407" s="275"/>
      <c r="E407"/>
      <c r="F407"/>
      <c r="G407"/>
      <c r="H407"/>
      <c r="I407"/>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row>
    <row r="408" spans="1:42" x14ac:dyDescent="0.35">
      <c r="A408" s="175"/>
      <c r="B408" s="175"/>
      <c r="C408" s="200"/>
      <c r="D408" s="275"/>
      <c r="E408"/>
      <c r="F408"/>
      <c r="G408"/>
      <c r="H408"/>
      <c r="I408"/>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row>
    <row r="409" spans="1:42" x14ac:dyDescent="0.35">
      <c r="A409" s="175"/>
      <c r="B409" s="175"/>
      <c r="C409" s="200"/>
      <c r="D409" s="275"/>
      <c r="E409"/>
      <c r="F409"/>
      <c r="G409"/>
      <c r="H409"/>
      <c r="I409"/>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row>
    <row r="410" spans="1:42" x14ac:dyDescent="0.35">
      <c r="A410" s="175"/>
      <c r="B410" s="175"/>
      <c r="C410" s="200"/>
      <c r="D410" s="275"/>
      <c r="E410"/>
      <c r="F410"/>
      <c r="G410"/>
      <c r="H410"/>
      <c r="I410"/>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row>
    <row r="411" spans="1:42" x14ac:dyDescent="0.35">
      <c r="A411" s="175"/>
      <c r="B411" s="175"/>
      <c r="C411" s="200"/>
      <c r="D411" s="275"/>
      <c r="E411"/>
      <c r="F411"/>
      <c r="G411"/>
      <c r="H411"/>
      <c r="I411"/>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row>
    <row r="412" spans="1:42" x14ac:dyDescent="0.35">
      <c r="A412" s="175"/>
      <c r="B412" s="175"/>
      <c r="C412" s="200"/>
      <c r="D412" s="275"/>
      <c r="E412"/>
      <c r="F412"/>
      <c r="G412"/>
      <c r="H412"/>
      <c r="I412"/>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row>
    <row r="413" spans="1:42" x14ac:dyDescent="0.35">
      <c r="A413" s="175"/>
      <c r="B413" s="175"/>
      <c r="C413" s="200"/>
      <c r="D413" s="275"/>
      <c r="E413"/>
      <c r="F413"/>
      <c r="G413"/>
      <c r="H413"/>
      <c r="I413"/>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row>
    <row r="414" spans="1:42" x14ac:dyDescent="0.35">
      <c r="A414" s="175"/>
      <c r="B414" s="175"/>
      <c r="C414" s="200"/>
      <c r="D414" s="275"/>
      <c r="E414"/>
      <c r="F414"/>
      <c r="G414"/>
      <c r="H414"/>
      <c r="I414"/>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row>
    <row r="415" spans="1:42" x14ac:dyDescent="0.35">
      <c r="A415" s="175"/>
      <c r="B415" s="175"/>
      <c r="C415" s="200"/>
      <c r="D415" s="275"/>
      <c r="E415"/>
      <c r="F415"/>
      <c r="G415"/>
      <c r="H415"/>
      <c r="I415"/>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row>
    <row r="416" spans="1:42" x14ac:dyDescent="0.35">
      <c r="A416" s="175"/>
      <c r="B416" s="175"/>
      <c r="C416" s="200"/>
      <c r="D416" s="275"/>
      <c r="E416"/>
      <c r="F416"/>
      <c r="G416"/>
      <c r="H416"/>
      <c r="I41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row>
    <row r="417" spans="1:42" x14ac:dyDescent="0.35">
      <c r="A417" s="175"/>
      <c r="B417" s="175"/>
      <c r="C417" s="200"/>
      <c r="D417" s="275"/>
      <c r="E417"/>
      <c r="F417"/>
      <c r="G417"/>
      <c r="H417"/>
      <c r="I417"/>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row>
    <row r="418" spans="1:42" x14ac:dyDescent="0.35">
      <c r="A418" s="175"/>
      <c r="B418" s="175"/>
      <c r="C418" s="200"/>
      <c r="D418" s="275"/>
      <c r="E418"/>
      <c r="F418"/>
      <c r="G418"/>
      <c r="H418"/>
      <c r="I418"/>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row>
    <row r="419" spans="1:42" x14ac:dyDescent="0.35">
      <c r="A419" s="175"/>
      <c r="B419" s="175"/>
      <c r="C419" s="200"/>
      <c r="D419" s="275"/>
      <c r="E419"/>
      <c r="F419"/>
      <c r="G419"/>
      <c r="H419"/>
      <c r="I419"/>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row>
    <row r="420" spans="1:42" x14ac:dyDescent="0.35">
      <c r="A420" s="175"/>
      <c r="B420" s="175"/>
      <c r="C420" s="200"/>
      <c r="D420" s="275"/>
      <c r="E420"/>
      <c r="F420"/>
      <c r="G420"/>
      <c r="H420"/>
      <c r="I420"/>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row>
    <row r="421" spans="1:42" x14ac:dyDescent="0.35">
      <c r="A421" s="175"/>
      <c r="B421" s="175"/>
      <c r="C421" s="200"/>
      <c r="D421" s="275"/>
      <c r="E421"/>
      <c r="F421"/>
      <c r="G421"/>
      <c r="H421"/>
      <c r="I421"/>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row>
    <row r="422" spans="1:42" x14ac:dyDescent="0.35">
      <c r="A422" s="175"/>
      <c r="B422" s="175"/>
      <c r="C422" s="200"/>
      <c r="D422" s="275"/>
      <c r="E422"/>
      <c r="F422"/>
      <c r="G422"/>
      <c r="H422"/>
      <c r="I422"/>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row>
    <row r="423" spans="1:42" x14ac:dyDescent="0.35">
      <c r="A423" s="175"/>
      <c r="B423" s="175"/>
      <c r="C423" s="200"/>
      <c r="D423" s="275"/>
      <c r="E423"/>
      <c r="F423"/>
      <c r="G423"/>
      <c r="H423"/>
      <c r="I423"/>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row>
    <row r="424" spans="1:42" x14ac:dyDescent="0.35">
      <c r="A424" s="175"/>
      <c r="B424" s="175"/>
      <c r="C424" s="200"/>
      <c r="D424" s="275"/>
      <c r="E424"/>
      <c r="F424"/>
      <c r="G424"/>
      <c r="H424"/>
      <c r="I424"/>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row>
    <row r="425" spans="1:42" x14ac:dyDescent="0.35">
      <c r="A425" s="175"/>
      <c r="B425" s="175"/>
      <c r="C425" s="200"/>
      <c r="D425" s="275"/>
      <c r="E425"/>
      <c r="F425"/>
      <c r="G425"/>
      <c r="H425"/>
      <c r="I425"/>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row>
    <row r="426" spans="1:42" x14ac:dyDescent="0.35">
      <c r="A426" s="175"/>
      <c r="B426" s="175"/>
      <c r="C426" s="200"/>
      <c r="D426" s="275"/>
      <c r="E426"/>
      <c r="F426"/>
      <c r="G426"/>
      <c r="H426"/>
      <c r="I42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row>
    <row r="427" spans="1:42" x14ac:dyDescent="0.35">
      <c r="A427" s="175"/>
      <c r="B427" s="175"/>
      <c r="C427" s="200"/>
      <c r="D427" s="275"/>
      <c r="E427"/>
      <c r="F427"/>
      <c r="G427"/>
      <c r="H427"/>
      <c r="I427"/>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row>
    <row r="428" spans="1:42" x14ac:dyDescent="0.35">
      <c r="A428" s="175"/>
      <c r="B428" s="175"/>
      <c r="C428" s="200"/>
      <c r="D428" s="275"/>
      <c r="E428"/>
      <c r="F428"/>
      <c r="G428"/>
      <c r="H428"/>
      <c r="I428"/>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row>
    <row r="429" spans="1:42" x14ac:dyDescent="0.35">
      <c r="A429" s="175"/>
      <c r="B429" s="175"/>
      <c r="C429" s="200"/>
      <c r="D429" s="275"/>
      <c r="E429"/>
      <c r="F429"/>
      <c r="G429"/>
      <c r="H429"/>
      <c r="I429"/>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row>
    <row r="430" spans="1:42" x14ac:dyDescent="0.35">
      <c r="A430" s="175"/>
      <c r="B430" s="175"/>
      <c r="C430" s="200"/>
      <c r="D430" s="275"/>
      <c r="E430"/>
      <c r="F430"/>
      <c r="G430"/>
      <c r="H430"/>
      <c r="I430"/>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row>
    <row r="431" spans="1:42" x14ac:dyDescent="0.35">
      <c r="A431" s="175"/>
      <c r="B431" s="175"/>
      <c r="C431" s="200"/>
      <c r="D431" s="275"/>
      <c r="E431"/>
      <c r="F431"/>
      <c r="G431"/>
      <c r="H431"/>
      <c r="I431"/>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row>
    <row r="432" spans="1:42" x14ac:dyDescent="0.35">
      <c r="A432" s="175"/>
      <c r="B432" s="175"/>
      <c r="C432" s="200"/>
      <c r="D432" s="275"/>
      <c r="E432"/>
      <c r="F432"/>
      <c r="G432"/>
      <c r="H432"/>
      <c r="I432"/>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row>
    <row r="433" spans="1:42" x14ac:dyDescent="0.35">
      <c r="A433" s="175"/>
      <c r="B433" s="175"/>
      <c r="C433" s="200"/>
      <c r="D433" s="275"/>
      <c r="E433"/>
      <c r="F433"/>
      <c r="G433"/>
      <c r="H433"/>
      <c r="I433"/>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row>
    <row r="434" spans="1:42" x14ac:dyDescent="0.35">
      <c r="A434" s="175"/>
      <c r="B434" s="175"/>
      <c r="C434" s="200"/>
      <c r="D434" s="275"/>
      <c r="E434"/>
      <c r="F434"/>
      <c r="G434"/>
      <c r="H434"/>
      <c r="I434"/>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row>
    <row r="435" spans="1:42" x14ac:dyDescent="0.35">
      <c r="A435" s="175"/>
      <c r="B435" s="175"/>
      <c r="C435" s="200"/>
      <c r="D435" s="275"/>
      <c r="E435"/>
      <c r="F435"/>
      <c r="G435"/>
      <c r="H435"/>
      <c r="I435"/>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row>
    <row r="436" spans="1:42" x14ac:dyDescent="0.35">
      <c r="A436" s="175"/>
      <c r="B436" s="175"/>
      <c r="C436" s="200"/>
      <c r="D436" s="275"/>
      <c r="E436"/>
      <c r="F436"/>
      <c r="G436"/>
      <c r="H436"/>
      <c r="I43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row>
    <row r="437" spans="1:42" x14ac:dyDescent="0.35">
      <c r="A437" s="175"/>
      <c r="B437" s="175"/>
      <c r="C437" s="200"/>
      <c r="D437" s="275"/>
      <c r="E437"/>
      <c r="F437"/>
      <c r="G437"/>
      <c r="H437"/>
      <c r="I437"/>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row>
    <row r="438" spans="1:42" x14ac:dyDescent="0.35">
      <c r="A438" s="175"/>
      <c r="B438" s="175"/>
      <c r="C438" s="200"/>
      <c r="D438" s="275"/>
      <c r="E438"/>
      <c r="F438"/>
      <c r="G438"/>
      <c r="H438"/>
      <c r="I438"/>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row>
    <row r="439" spans="1:42" x14ac:dyDescent="0.35">
      <c r="A439" s="175"/>
      <c r="B439" s="175"/>
      <c r="C439" s="200"/>
      <c r="D439" s="275"/>
      <c r="E439"/>
      <c r="F439"/>
      <c r="G439"/>
      <c r="H439"/>
      <c r="I439"/>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row>
    <row r="440" spans="1:42" x14ac:dyDescent="0.35">
      <c r="A440" s="175"/>
      <c r="B440" s="175"/>
      <c r="C440" s="200"/>
      <c r="D440" s="275"/>
      <c r="E440"/>
      <c r="F440"/>
      <c r="G440"/>
      <c r="H440"/>
      <c r="I440"/>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row>
    <row r="441" spans="1:42" x14ac:dyDescent="0.35">
      <c r="A441" s="175"/>
      <c r="B441" s="175"/>
      <c r="C441" s="200"/>
      <c r="D441" s="275"/>
      <c r="E441"/>
      <c r="F441"/>
      <c r="G441"/>
      <c r="H441"/>
      <c r="I441"/>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row>
    <row r="442" spans="1:42" x14ac:dyDescent="0.35">
      <c r="A442" s="175"/>
      <c r="B442" s="175"/>
      <c r="C442" s="200"/>
      <c r="D442" s="275"/>
      <c r="E442"/>
      <c r="F442"/>
      <c r="G442"/>
      <c r="H442"/>
      <c r="I442"/>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row>
    <row r="443" spans="1:42" x14ac:dyDescent="0.35">
      <c r="A443" s="175"/>
      <c r="B443" s="175"/>
      <c r="C443" s="200"/>
      <c r="D443" s="275"/>
      <c r="E443"/>
      <c r="F443"/>
      <c r="G443"/>
      <c r="H443"/>
      <c r="I443"/>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row>
    <row r="444" spans="1:42" x14ac:dyDescent="0.35">
      <c r="A444" s="175"/>
      <c r="B444" s="175"/>
      <c r="C444" s="200"/>
      <c r="D444" s="275"/>
      <c r="E444"/>
      <c r="F444"/>
      <c r="G444"/>
      <c r="H444"/>
      <c r="I444"/>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row>
    <row r="445" spans="1:42" x14ac:dyDescent="0.35">
      <c r="A445" s="175"/>
      <c r="B445" s="175"/>
      <c r="C445" s="200"/>
      <c r="D445" s="275"/>
      <c r="E445"/>
      <c r="F445"/>
      <c r="G445"/>
      <c r="H445"/>
      <c r="I445"/>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row>
    <row r="446" spans="1:42" x14ac:dyDescent="0.35">
      <c r="A446" s="175"/>
      <c r="B446" s="175"/>
      <c r="C446" s="200"/>
      <c r="D446" s="275"/>
      <c r="E446"/>
      <c r="F446"/>
      <c r="G446"/>
      <c r="H446"/>
      <c r="I44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row>
    <row r="447" spans="1:42" x14ac:dyDescent="0.35">
      <c r="A447" s="175"/>
      <c r="B447" s="175"/>
      <c r="C447" s="200"/>
      <c r="D447" s="275"/>
      <c r="E447"/>
      <c r="F447"/>
      <c r="G447"/>
      <c r="H447"/>
      <c r="I447"/>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row>
    <row r="448" spans="1:42" x14ac:dyDescent="0.35">
      <c r="A448" s="175"/>
      <c r="B448" s="175"/>
      <c r="C448" s="200"/>
      <c r="D448" s="275"/>
      <c r="E448"/>
      <c r="F448"/>
      <c r="G448"/>
      <c r="H448"/>
      <c r="I448"/>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row>
    <row r="449" spans="1:42" x14ac:dyDescent="0.35">
      <c r="A449" s="175"/>
      <c r="B449" s="175"/>
      <c r="C449" s="200"/>
      <c r="D449" s="275"/>
      <c r="E449"/>
      <c r="F449"/>
      <c r="G449"/>
      <c r="H449"/>
      <c r="I449"/>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row>
    <row r="450" spans="1:42" x14ac:dyDescent="0.35">
      <c r="A450" s="175"/>
      <c r="B450" s="175"/>
      <c r="C450" s="200"/>
      <c r="D450" s="275"/>
      <c r="E450"/>
      <c r="F450"/>
      <c r="G450"/>
      <c r="H450"/>
      <c r="I450"/>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row>
    <row r="451" spans="1:42" x14ac:dyDescent="0.35">
      <c r="A451" s="175"/>
      <c r="B451" s="175"/>
      <c r="C451" s="200"/>
      <c r="D451" s="275"/>
      <c r="E451"/>
      <c r="F451"/>
      <c r="G451"/>
      <c r="H451"/>
      <c r="I451"/>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row>
    <row r="452" spans="1:42" x14ac:dyDescent="0.35">
      <c r="A452" s="175"/>
      <c r="B452" s="175"/>
      <c r="C452" s="200"/>
      <c r="D452" s="275"/>
      <c r="E452"/>
      <c r="F452"/>
      <c r="G452"/>
      <c r="H452"/>
      <c r="I452"/>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row>
    <row r="453" spans="1:42" x14ac:dyDescent="0.35">
      <c r="A453" s="175"/>
      <c r="B453" s="175"/>
      <c r="C453" s="200"/>
      <c r="D453" s="275"/>
      <c r="E453"/>
      <c r="F453"/>
      <c r="G453"/>
      <c r="H453"/>
      <c r="I453"/>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row>
    <row r="454" spans="1:42" x14ac:dyDescent="0.35">
      <c r="A454" s="175"/>
      <c r="B454" s="175"/>
      <c r="C454" s="200"/>
      <c r="D454" s="275"/>
      <c r="E454"/>
      <c r="F454"/>
      <c r="G454"/>
      <c r="H454"/>
      <c r="I454"/>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row>
    <row r="455" spans="1:42" x14ac:dyDescent="0.35">
      <c r="A455" s="175"/>
      <c r="B455" s="175"/>
      <c r="C455" s="200"/>
      <c r="D455" s="275"/>
      <c r="E455"/>
      <c r="F455"/>
      <c r="G455"/>
      <c r="H455"/>
      <c r="I455"/>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row>
    <row r="456" spans="1:42" x14ac:dyDescent="0.35">
      <c r="A456" s="175"/>
      <c r="B456" s="175"/>
      <c r="C456" s="200"/>
      <c r="D456" s="275"/>
      <c r="E456"/>
      <c r="F456"/>
      <c r="G456"/>
      <c r="H456"/>
      <c r="I45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row>
    <row r="457" spans="1:42" x14ac:dyDescent="0.35">
      <c r="A457" s="175"/>
      <c r="B457" s="175"/>
      <c r="C457" s="200"/>
      <c r="D457" s="275"/>
      <c r="E457"/>
      <c r="F457"/>
      <c r="G457"/>
      <c r="H457"/>
      <c r="I457"/>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row>
    <row r="458" spans="1:42" x14ac:dyDescent="0.35">
      <c r="A458" s="175"/>
      <c r="B458" s="175"/>
      <c r="C458" s="200"/>
      <c r="D458" s="275"/>
      <c r="E458"/>
      <c r="F458"/>
      <c r="G458"/>
      <c r="H458"/>
      <c r="I458"/>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row>
    <row r="459" spans="1:42" x14ac:dyDescent="0.35">
      <c r="A459" s="175"/>
      <c r="B459" s="175"/>
      <c r="C459" s="200"/>
      <c r="D459" s="275"/>
      <c r="E459"/>
      <c r="F459"/>
      <c r="G459"/>
      <c r="H459"/>
      <c r="I459"/>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row>
    <row r="460" spans="1:42" x14ac:dyDescent="0.35">
      <c r="A460" s="175"/>
      <c r="B460" s="175"/>
      <c r="C460" s="200"/>
      <c r="D460" s="275"/>
      <c r="E460"/>
      <c r="F460"/>
      <c r="G460"/>
      <c r="H460"/>
      <c r="I460"/>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row>
    <row r="461" spans="1:42" x14ac:dyDescent="0.35">
      <c r="A461" s="175"/>
      <c r="B461" s="175"/>
      <c r="C461" s="200"/>
      <c r="D461" s="275"/>
      <c r="E461"/>
      <c r="F461"/>
      <c r="G461"/>
      <c r="H461"/>
      <c r="I461"/>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row>
    <row r="462" spans="1:42" x14ac:dyDescent="0.35">
      <c r="A462" s="175"/>
      <c r="B462" s="175"/>
      <c r="C462" s="200"/>
      <c r="D462" s="275"/>
      <c r="E462"/>
      <c r="F462"/>
      <c r="G462"/>
      <c r="H462"/>
      <c r="I462"/>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row>
    <row r="463" spans="1:42" x14ac:dyDescent="0.35">
      <c r="A463" s="175"/>
      <c r="B463" s="175"/>
      <c r="C463" s="200"/>
      <c r="D463" s="275"/>
      <c r="E463"/>
      <c r="F463"/>
      <c r="G463"/>
      <c r="H463"/>
      <c r="I463"/>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row>
    <row r="464" spans="1:42" x14ac:dyDescent="0.35">
      <c r="A464" s="175"/>
      <c r="B464" s="175"/>
      <c r="C464" s="200"/>
      <c r="D464" s="275"/>
      <c r="E464"/>
      <c r="F464"/>
      <c r="G464"/>
      <c r="H464"/>
      <c r="I464"/>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row>
    <row r="465" spans="1:42" x14ac:dyDescent="0.35">
      <c r="A465" s="175"/>
      <c r="B465" s="175"/>
      <c r="C465" s="200"/>
      <c r="D465" s="275"/>
      <c r="E465"/>
      <c r="F465"/>
      <c r="G465"/>
      <c r="H465"/>
      <c r="I465"/>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row>
    <row r="466" spans="1:42" x14ac:dyDescent="0.35">
      <c r="A466" s="175"/>
      <c r="B466" s="175"/>
      <c r="C466" s="200"/>
      <c r="D466" s="275"/>
      <c r="E466"/>
      <c r="F466"/>
      <c r="G466"/>
      <c r="H466"/>
      <c r="I46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row>
    <row r="467" spans="1:42" x14ac:dyDescent="0.35">
      <c r="A467" s="175"/>
      <c r="B467" s="175"/>
      <c r="C467" s="200"/>
      <c r="D467" s="275"/>
      <c r="E467"/>
      <c r="F467"/>
      <c r="G467"/>
      <c r="H467"/>
      <c r="I467"/>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row>
    <row r="468" spans="1:42" x14ac:dyDescent="0.35">
      <c r="A468" s="175"/>
      <c r="B468" s="175"/>
      <c r="C468" s="200"/>
      <c r="D468" s="275"/>
      <c r="E468"/>
      <c r="F468"/>
      <c r="G468"/>
      <c r="H468"/>
      <c r="I468"/>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row>
    <row r="469" spans="1:42" x14ac:dyDescent="0.35">
      <c r="A469" s="175"/>
      <c r="B469" s="175"/>
      <c r="C469" s="200"/>
      <c r="D469" s="275"/>
      <c r="E469"/>
      <c r="F469"/>
      <c r="G469"/>
      <c r="H469"/>
      <c r="I469"/>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row>
    <row r="470" spans="1:42" x14ac:dyDescent="0.35">
      <c r="A470" s="175"/>
      <c r="B470" s="175"/>
      <c r="C470" s="200"/>
      <c r="D470" s="275"/>
      <c r="E470"/>
      <c r="F470"/>
      <c r="G470"/>
      <c r="H470"/>
      <c r="I470"/>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row>
    <row r="471" spans="1:42" x14ac:dyDescent="0.35">
      <c r="A471" s="175"/>
      <c r="B471" s="175"/>
      <c r="C471" s="200"/>
      <c r="D471" s="275"/>
      <c r="E471"/>
      <c r="F471"/>
      <c r="G471"/>
      <c r="H471"/>
      <c r="I471"/>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row>
    <row r="472" spans="1:42" x14ac:dyDescent="0.35">
      <c r="A472" s="175"/>
      <c r="B472" s="175"/>
      <c r="C472" s="200"/>
      <c r="D472" s="275"/>
      <c r="E472"/>
      <c r="F472"/>
      <c r="G472"/>
      <c r="H472"/>
      <c r="I472"/>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row>
    <row r="473" spans="1:42" x14ac:dyDescent="0.35">
      <c r="A473" s="175"/>
      <c r="B473" s="175"/>
      <c r="C473" s="200"/>
      <c r="D473" s="275"/>
      <c r="E473"/>
      <c r="F473"/>
      <c r="G473"/>
      <c r="H473"/>
      <c r="I473"/>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row>
    <row r="474" spans="1:42" x14ac:dyDescent="0.35">
      <c r="A474" s="175"/>
      <c r="B474" s="175"/>
      <c r="C474" s="200"/>
      <c r="D474" s="275"/>
      <c r="E474"/>
      <c r="F474"/>
      <c r="G474"/>
      <c r="H474"/>
      <c r="I474"/>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row>
    <row r="475" spans="1:42" x14ac:dyDescent="0.35">
      <c r="A475" s="175"/>
      <c r="B475" s="175"/>
      <c r="C475" s="200"/>
      <c r="D475" s="275"/>
      <c r="E475"/>
      <c r="F475"/>
      <c r="G475"/>
      <c r="H475"/>
      <c r="I475"/>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row>
    <row r="476" spans="1:42" x14ac:dyDescent="0.35">
      <c r="A476" s="175"/>
      <c r="B476" s="175"/>
      <c r="C476" s="200"/>
      <c r="D476" s="275"/>
      <c r="E476"/>
      <c r="F476"/>
      <c r="G476"/>
      <c r="H476"/>
      <c r="I4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row>
    <row r="477" spans="1:42" x14ac:dyDescent="0.35">
      <c r="A477" s="175"/>
      <c r="B477" s="175"/>
      <c r="C477" s="200"/>
      <c r="D477" s="275"/>
      <c r="E477"/>
      <c r="F477"/>
      <c r="G477"/>
      <c r="H477"/>
      <c r="I477"/>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row>
    <row r="478" spans="1:42" x14ac:dyDescent="0.35">
      <c r="A478" s="175"/>
      <c r="B478" s="175"/>
      <c r="C478" s="200"/>
      <c r="D478" s="275"/>
      <c r="E478"/>
      <c r="F478"/>
      <c r="G478"/>
      <c r="H478"/>
      <c r="I478"/>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row>
    <row r="479" spans="1:42" x14ac:dyDescent="0.35">
      <c r="A479" s="175"/>
      <c r="B479" s="175"/>
      <c r="C479" s="200"/>
      <c r="D479" s="275"/>
      <c r="E479"/>
      <c r="F479"/>
      <c r="G479"/>
      <c r="H479"/>
      <c r="I479"/>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row>
    <row r="480" spans="1:42" x14ac:dyDescent="0.35">
      <c r="A480" s="175"/>
      <c r="B480" s="175"/>
      <c r="C480" s="200"/>
      <c r="D480" s="275"/>
      <c r="E480"/>
      <c r="F480"/>
      <c r="G480"/>
      <c r="H480"/>
      <c r="I480"/>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row>
    <row r="481" spans="1:42" x14ac:dyDescent="0.35">
      <c r="A481" s="175"/>
      <c r="B481" s="175"/>
      <c r="C481" s="200"/>
      <c r="D481" s="275"/>
      <c r="E481"/>
      <c r="F481"/>
      <c r="G481"/>
      <c r="H481"/>
      <c r="I481"/>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row>
    <row r="482" spans="1:42" x14ac:dyDescent="0.35">
      <c r="A482" s="175"/>
      <c r="B482" s="175"/>
      <c r="C482" s="200"/>
      <c r="D482" s="275"/>
      <c r="E482"/>
      <c r="F482"/>
      <c r="G482"/>
      <c r="H482"/>
      <c r="I482"/>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row>
    <row r="483" spans="1:42" x14ac:dyDescent="0.35">
      <c r="A483" s="175"/>
      <c r="B483" s="175"/>
      <c r="C483" s="200"/>
      <c r="D483" s="275"/>
      <c r="E483"/>
      <c r="F483"/>
      <c r="G483"/>
      <c r="H483"/>
      <c r="I483"/>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row>
    <row r="484" spans="1:42" x14ac:dyDescent="0.35">
      <c r="A484" s="175"/>
      <c r="B484" s="175"/>
      <c r="C484" s="200"/>
      <c r="D484" s="275"/>
      <c r="E484"/>
      <c r="F484"/>
      <c r="G484"/>
      <c r="H484"/>
      <c r="I484"/>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row>
    <row r="485" spans="1:42" x14ac:dyDescent="0.35">
      <c r="A485" s="175"/>
      <c r="B485" s="175"/>
      <c r="C485" s="200"/>
      <c r="D485" s="275"/>
      <c r="E485"/>
      <c r="F485"/>
      <c r="G485"/>
      <c r="H485"/>
      <c r="I485"/>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row>
    <row r="486" spans="1:42" x14ac:dyDescent="0.35">
      <c r="A486" s="175"/>
      <c r="B486" s="175"/>
      <c r="C486" s="200"/>
      <c r="D486" s="275"/>
      <c r="E486"/>
      <c r="F486"/>
      <c r="G486"/>
      <c r="H486"/>
      <c r="I48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row>
    <row r="487" spans="1:42" x14ac:dyDescent="0.35">
      <c r="A487" s="175"/>
      <c r="B487" s="175"/>
      <c r="C487" s="200"/>
      <c r="D487" s="275"/>
      <c r="E487"/>
      <c r="F487"/>
      <c r="G487"/>
      <c r="H487"/>
      <c r="I487"/>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row>
    <row r="488" spans="1:42" x14ac:dyDescent="0.35">
      <c r="A488" s="175"/>
      <c r="B488" s="175"/>
      <c r="C488" s="200"/>
      <c r="D488" s="275"/>
      <c r="E488"/>
      <c r="F488"/>
      <c r="G488"/>
      <c r="H488"/>
      <c r="I488"/>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row>
    <row r="489" spans="1:42" x14ac:dyDescent="0.35">
      <c r="A489" s="175"/>
      <c r="B489" s="175"/>
      <c r="C489" s="200"/>
      <c r="D489" s="275"/>
      <c r="E489"/>
      <c r="F489"/>
      <c r="G489"/>
      <c r="H489"/>
      <c r="I489"/>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row>
    <row r="490" spans="1:42" x14ac:dyDescent="0.35">
      <c r="A490" s="175"/>
      <c r="B490" s="175"/>
      <c r="C490" s="200"/>
      <c r="D490" s="275"/>
      <c r="E490"/>
      <c r="F490"/>
      <c r="G490"/>
      <c r="H490"/>
      <c r="I490"/>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row>
    <row r="491" spans="1:42" x14ac:dyDescent="0.35">
      <c r="A491" s="175"/>
      <c r="B491" s="175"/>
      <c r="C491" s="200"/>
      <c r="D491" s="275"/>
      <c r="E491"/>
      <c r="F491"/>
      <c r="G491"/>
      <c r="H491"/>
      <c r="I491"/>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row>
    <row r="492" spans="1:42" x14ac:dyDescent="0.35">
      <c r="A492" s="175"/>
      <c r="B492" s="175"/>
      <c r="C492" s="200"/>
      <c r="D492" s="275"/>
      <c r="E492"/>
      <c r="F492"/>
      <c r="G492"/>
      <c r="H492"/>
      <c r="I492"/>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row>
    <row r="493" spans="1:42" x14ac:dyDescent="0.35">
      <c r="A493" s="175"/>
      <c r="B493" s="175"/>
      <c r="C493" s="200"/>
      <c r="D493" s="275"/>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row>
    <row r="494" spans="1:42" x14ac:dyDescent="0.35">
      <c r="A494" s="175"/>
      <c r="B494" s="175"/>
      <c r="C494" s="200"/>
      <c r="D494" s="275"/>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row>
    <row r="495" spans="1:42" x14ac:dyDescent="0.35">
      <c r="A495" s="175"/>
      <c r="B495" s="175"/>
      <c r="C495" s="200"/>
      <c r="D495" s="275"/>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row>
    <row r="496" spans="1:42" x14ac:dyDescent="0.35">
      <c r="A496" s="175"/>
      <c r="B496" s="175"/>
      <c r="C496" s="200"/>
      <c r="D496" s="275"/>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row>
    <row r="497" spans="1:42" x14ac:dyDescent="0.35">
      <c r="A497" s="175"/>
      <c r="B497" s="175"/>
      <c r="C497" s="200"/>
      <c r="D497" s="275"/>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row>
    <row r="498" spans="1:42" x14ac:dyDescent="0.35">
      <c r="A498" s="175"/>
      <c r="B498" s="175"/>
      <c r="C498" s="200"/>
      <c r="D498" s="275"/>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row>
    <row r="499" spans="1:42" x14ac:dyDescent="0.35">
      <c r="A499" s="175"/>
      <c r="B499" s="175"/>
      <c r="C499" s="200"/>
      <c r="D499" s="275"/>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row>
    <row r="500" spans="1:42" x14ac:dyDescent="0.35">
      <c r="A500" s="175"/>
      <c r="B500" s="175"/>
      <c r="C500" s="200"/>
      <c r="D500" s="275"/>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row>
    <row r="501" spans="1:42" x14ac:dyDescent="0.35">
      <c r="A501" s="175"/>
      <c r="B501" s="175"/>
      <c r="C501" s="200"/>
      <c r="D501" s="275"/>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row>
    <row r="502" spans="1:42" x14ac:dyDescent="0.35">
      <c r="A502" s="175"/>
      <c r="B502" s="175"/>
      <c r="C502" s="200"/>
      <c r="D502" s="275"/>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row>
    <row r="503" spans="1:42" x14ac:dyDescent="0.35">
      <c r="A503" s="175"/>
      <c r="B503" s="175"/>
      <c r="C503" s="200"/>
      <c r="D503" s="275"/>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row>
    <row r="504" spans="1:42" x14ac:dyDescent="0.35">
      <c r="A504" s="175"/>
      <c r="B504" s="175"/>
      <c r="C504" s="200"/>
      <c r="D504" s="275"/>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row>
    <row r="505" spans="1:42" x14ac:dyDescent="0.35">
      <c r="A505" s="175"/>
      <c r="B505" s="175"/>
      <c r="C505" s="200"/>
      <c r="D505" s="275"/>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row>
    <row r="506" spans="1:42" x14ac:dyDescent="0.35">
      <c r="A506" s="175"/>
      <c r="B506" s="175"/>
      <c r="C506" s="200"/>
      <c r="D506" s="275"/>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row>
    <row r="507" spans="1:42" x14ac:dyDescent="0.35">
      <c r="A507" s="175"/>
      <c r="B507" s="175"/>
      <c r="C507" s="200"/>
      <c r="D507" s="275"/>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row>
    <row r="508" spans="1:42" x14ac:dyDescent="0.35">
      <c r="A508" s="175"/>
      <c r="B508" s="175"/>
      <c r="C508" s="200"/>
      <c r="D508" s="275"/>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row>
    <row r="509" spans="1:42" x14ac:dyDescent="0.35">
      <c r="A509" s="175"/>
      <c r="B509" s="175"/>
      <c r="C509" s="200"/>
      <c r="D509" s="275"/>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row>
    <row r="510" spans="1:42" x14ac:dyDescent="0.35">
      <c r="A510" s="175"/>
      <c r="B510" s="175"/>
      <c r="C510" s="200"/>
      <c r="D510" s="275"/>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row>
    <row r="511" spans="1:42" x14ac:dyDescent="0.35">
      <c r="A511" s="175"/>
      <c r="B511" s="175"/>
      <c r="C511" s="200"/>
      <c r="D511" s="275"/>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row>
    <row r="512" spans="1:42" x14ac:dyDescent="0.35">
      <c r="A512" s="175"/>
      <c r="B512" s="175"/>
      <c r="C512" s="200"/>
      <c r="D512" s="275"/>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row>
    <row r="513" spans="1:42" x14ac:dyDescent="0.35">
      <c r="A513" s="175"/>
      <c r="B513" s="175"/>
      <c r="C513" s="200"/>
      <c r="D513" s="275"/>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row>
    <row r="514" spans="1:42" x14ac:dyDescent="0.35">
      <c r="A514" s="175"/>
      <c r="B514" s="175"/>
      <c r="C514" s="200"/>
      <c r="D514" s="275"/>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row>
    <row r="515" spans="1:42" x14ac:dyDescent="0.35">
      <c r="A515" s="175"/>
      <c r="B515" s="175"/>
      <c r="C515" s="200"/>
      <c r="D515" s="275"/>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row>
    <row r="516" spans="1:42" x14ac:dyDescent="0.35">
      <c r="A516" s="175"/>
      <c r="B516" s="175"/>
      <c r="C516" s="200"/>
      <c r="D516" s="275"/>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row>
    <row r="517" spans="1:42" x14ac:dyDescent="0.35">
      <c r="A517" s="175"/>
      <c r="B517" s="175"/>
      <c r="C517" s="200"/>
      <c r="D517" s="275"/>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row>
    <row r="518" spans="1:42" x14ac:dyDescent="0.35">
      <c r="A518" s="175"/>
      <c r="B518" s="175"/>
      <c r="C518" s="200"/>
      <c r="D518" s="275"/>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row>
    <row r="519" spans="1:42" x14ac:dyDescent="0.35">
      <c r="A519" s="175"/>
      <c r="B519" s="175"/>
      <c r="C519" s="200"/>
      <c r="D519" s="275"/>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row>
    <row r="520" spans="1:42" x14ac:dyDescent="0.35">
      <c r="A520" s="175"/>
      <c r="B520" s="175"/>
      <c r="C520" s="200"/>
      <c r="D520" s="275"/>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row>
    <row r="521" spans="1:42" x14ac:dyDescent="0.35">
      <c r="A521" s="175"/>
      <c r="B521" s="175"/>
      <c r="C521" s="200"/>
      <c r="D521" s="275"/>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row>
    <row r="522" spans="1:42" x14ac:dyDescent="0.35">
      <c r="A522" s="175"/>
      <c r="B522" s="175"/>
      <c r="C522" s="200"/>
      <c r="D522" s="275"/>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row>
    <row r="523" spans="1:42" x14ac:dyDescent="0.35">
      <c r="A523" s="175"/>
      <c r="B523" s="175"/>
      <c r="C523" s="200"/>
      <c r="D523" s="275"/>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row>
    <row r="524" spans="1:42" x14ac:dyDescent="0.35">
      <c r="A524" s="175"/>
      <c r="B524" s="175"/>
      <c r="C524" s="200"/>
      <c r="D524" s="275"/>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row>
    <row r="525" spans="1:42" x14ac:dyDescent="0.35">
      <c r="A525" s="175"/>
      <c r="B525" s="175"/>
      <c r="C525" s="200"/>
      <c r="D525" s="275"/>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row>
    <row r="526" spans="1:42" x14ac:dyDescent="0.35">
      <c r="A526" s="175"/>
      <c r="B526" s="175"/>
      <c r="C526" s="200"/>
      <c r="D526" s="275"/>
      <c r="E526"/>
      <c r="F526"/>
      <c r="G526"/>
      <c r="H526"/>
      <c r="I52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row>
    <row r="527" spans="1:42" x14ac:dyDescent="0.35">
      <c r="A527" s="175"/>
      <c r="B527" s="175"/>
      <c r="C527" s="200"/>
      <c r="D527" s="275"/>
      <c r="E527"/>
      <c r="F527"/>
      <c r="G527"/>
      <c r="H527"/>
      <c r="I527"/>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row>
    <row r="528" spans="1:42" x14ac:dyDescent="0.35">
      <c r="A528" s="175"/>
      <c r="B528" s="175"/>
      <c r="C528" s="200"/>
      <c r="D528" s="275"/>
      <c r="E528"/>
      <c r="F528"/>
      <c r="G528"/>
      <c r="H528"/>
      <c r="I528"/>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row>
    <row r="529" spans="1:42" x14ac:dyDescent="0.35">
      <c r="A529" s="175"/>
      <c r="B529" s="175"/>
      <c r="C529" s="200"/>
      <c r="D529" s="275"/>
      <c r="E529"/>
      <c r="F529"/>
      <c r="G529"/>
      <c r="H529"/>
      <c r="I529"/>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row>
    <row r="530" spans="1:42" x14ac:dyDescent="0.35">
      <c r="A530" s="175"/>
      <c r="B530" s="175"/>
      <c r="C530" s="200"/>
      <c r="D530" s="275"/>
      <c r="E530"/>
      <c r="F530"/>
      <c r="G530"/>
      <c r="H530"/>
      <c r="I530"/>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row>
    <row r="531" spans="1:42" x14ac:dyDescent="0.35">
      <c r="A531" s="175"/>
      <c r="B531" s="175"/>
      <c r="C531" s="200"/>
      <c r="D531" s="275"/>
      <c r="E531"/>
      <c r="F531"/>
      <c r="G531"/>
      <c r="H531"/>
      <c r="I531"/>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row>
    <row r="532" spans="1:42" x14ac:dyDescent="0.35">
      <c r="A532" s="175"/>
      <c r="B532" s="175"/>
      <c r="C532" s="200"/>
      <c r="D532" s="275"/>
      <c r="E532"/>
      <c r="F532"/>
      <c r="G532"/>
      <c r="H532"/>
      <c r="I532"/>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row>
    <row r="533" spans="1:42" x14ac:dyDescent="0.35">
      <c r="A533" s="175"/>
      <c r="B533" s="175"/>
      <c r="C533" s="200"/>
      <c r="D533" s="275"/>
      <c r="E533"/>
      <c r="F533"/>
      <c r="G533"/>
      <c r="H533"/>
      <c r="I533"/>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row>
    <row r="534" spans="1:42" x14ac:dyDescent="0.35">
      <c r="A534" s="175"/>
      <c r="B534" s="175"/>
      <c r="C534" s="200"/>
      <c r="D534" s="275"/>
      <c r="E534"/>
      <c r="F534"/>
      <c r="G534"/>
      <c r="H534"/>
      <c r="I534"/>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row>
    <row r="535" spans="1:42" x14ac:dyDescent="0.35">
      <c r="A535" s="175"/>
      <c r="B535" s="175"/>
      <c r="C535" s="200"/>
      <c r="D535" s="275"/>
      <c r="E535"/>
      <c r="F535"/>
      <c r="G535"/>
      <c r="H535"/>
      <c r="I535"/>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row>
    <row r="536" spans="1:42" x14ac:dyDescent="0.35">
      <c r="A536" s="175"/>
      <c r="B536" s="175"/>
      <c r="C536" s="200"/>
      <c r="D536" s="275"/>
      <c r="E536"/>
      <c r="F536"/>
      <c r="G536"/>
      <c r="H536"/>
      <c r="I53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row>
    <row r="537" spans="1:42" x14ac:dyDescent="0.35">
      <c r="A537" s="175"/>
      <c r="B537" s="175"/>
      <c r="C537" s="200"/>
      <c r="D537" s="275"/>
      <c r="E537"/>
      <c r="F537"/>
      <c r="G537"/>
      <c r="H537"/>
      <c r="I537"/>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row>
    <row r="538" spans="1:42" x14ac:dyDescent="0.35">
      <c r="A538" s="175"/>
      <c r="B538" s="175"/>
      <c r="C538" s="200"/>
      <c r="D538" s="275"/>
      <c r="E538"/>
      <c r="F538"/>
      <c r="G538"/>
      <c r="H538"/>
      <c r="I538"/>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row>
    <row r="539" spans="1:42" x14ac:dyDescent="0.35">
      <c r="A539" s="175"/>
      <c r="B539" s="175"/>
      <c r="C539" s="200"/>
      <c r="D539" s="275"/>
      <c r="E539"/>
      <c r="F539"/>
      <c r="G539"/>
      <c r="H539"/>
      <c r="I539"/>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row>
    <row r="540" spans="1:42" x14ac:dyDescent="0.35">
      <c r="A540" s="175"/>
      <c r="B540" s="175"/>
      <c r="C540" s="200"/>
      <c r="D540" s="275"/>
      <c r="E540"/>
      <c r="F540"/>
      <c r="G540"/>
      <c r="H540"/>
      <c r="I540"/>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row>
    <row r="541" spans="1:42" x14ac:dyDescent="0.35">
      <c r="A541" s="175"/>
      <c r="B541" s="175"/>
      <c r="C541" s="200"/>
      <c r="D541" s="275"/>
      <c r="E541"/>
      <c r="F541"/>
      <c r="G541"/>
      <c r="H541"/>
      <c r="I541"/>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row>
    <row r="542" spans="1:42" x14ac:dyDescent="0.35">
      <c r="A542" s="175"/>
      <c r="B542" s="175"/>
      <c r="C542" s="200"/>
      <c r="D542" s="275"/>
      <c r="E542"/>
      <c r="F542"/>
      <c r="G542"/>
      <c r="H542"/>
      <c r="I542"/>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row>
    <row r="543" spans="1:42" x14ac:dyDescent="0.35">
      <c r="A543" s="175"/>
      <c r="B543" s="175"/>
      <c r="C543" s="200"/>
      <c r="D543" s="275"/>
      <c r="E543"/>
      <c r="F543"/>
      <c r="G543"/>
      <c r="H543"/>
      <c r="I543"/>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row>
    <row r="544" spans="1:42" x14ac:dyDescent="0.35">
      <c r="A544" s="175"/>
      <c r="B544" s="175"/>
      <c r="C544" s="200"/>
      <c r="D544" s="275"/>
      <c r="E544"/>
      <c r="F544"/>
      <c r="G544"/>
      <c r="H544"/>
      <c r="I544"/>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row>
    <row r="545" spans="1:42" x14ac:dyDescent="0.35">
      <c r="A545" s="175"/>
      <c r="B545" s="175"/>
      <c r="C545" s="200"/>
      <c r="D545" s="275"/>
      <c r="E545"/>
      <c r="F545"/>
      <c r="G545"/>
      <c r="H545"/>
      <c r="I545"/>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row>
    <row r="546" spans="1:42" x14ac:dyDescent="0.35">
      <c r="A546" s="175"/>
      <c r="B546" s="175"/>
      <c r="C546" s="200"/>
      <c r="D546" s="275"/>
      <c r="E546"/>
      <c r="F546"/>
      <c r="G546"/>
      <c r="H546"/>
      <c r="I54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row>
    <row r="547" spans="1:42" x14ac:dyDescent="0.35">
      <c r="A547" s="175"/>
      <c r="B547" s="175"/>
      <c r="C547" s="200"/>
      <c r="D547" s="275"/>
      <c r="E547"/>
      <c r="F547"/>
      <c r="G547"/>
      <c r="H547"/>
      <c r="I547"/>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row>
    <row r="548" spans="1:42" x14ac:dyDescent="0.35">
      <c r="A548" s="175"/>
      <c r="B548" s="175"/>
      <c r="C548" s="200"/>
      <c r="D548" s="275"/>
      <c r="E548"/>
      <c r="F548"/>
      <c r="G548"/>
      <c r="H548"/>
      <c r="I548"/>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row>
    <row r="549" spans="1:42" x14ac:dyDescent="0.35">
      <c r="A549" s="175"/>
      <c r="B549" s="175"/>
      <c r="C549" s="200"/>
      <c r="D549" s="275"/>
      <c r="E549"/>
      <c r="F549"/>
      <c r="G549"/>
      <c r="H549"/>
      <c r="I549"/>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row>
    <row r="550" spans="1:42" x14ac:dyDescent="0.35">
      <c r="A550" s="175"/>
      <c r="B550" s="175"/>
      <c r="C550" s="200"/>
      <c r="D550" s="275"/>
      <c r="E550"/>
      <c r="F550"/>
      <c r="G550"/>
      <c r="H550"/>
      <c r="I550"/>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row>
    <row r="551" spans="1:42" x14ac:dyDescent="0.35">
      <c r="A551" s="175"/>
      <c r="B551" s="175"/>
      <c r="C551" s="200"/>
      <c r="D551" s="275"/>
      <c r="E551"/>
      <c r="F551"/>
      <c r="G551"/>
      <c r="H551"/>
      <c r="I551"/>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row>
    <row r="552" spans="1:42" x14ac:dyDescent="0.35">
      <c r="A552" s="175"/>
      <c r="B552" s="175"/>
      <c r="C552" s="200"/>
      <c r="D552" s="275"/>
      <c r="E552"/>
      <c r="F552"/>
      <c r="G552"/>
      <c r="H552"/>
      <c r="I552"/>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row>
    <row r="553" spans="1:42" x14ac:dyDescent="0.35">
      <c r="A553" s="175"/>
      <c r="B553" s="175"/>
      <c r="C553" s="200"/>
      <c r="D553" s="275"/>
      <c r="E553"/>
      <c r="F553"/>
      <c r="G553"/>
      <c r="H553"/>
      <c r="I553"/>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row>
    <row r="554" spans="1:42" x14ac:dyDescent="0.35">
      <c r="A554" s="175"/>
      <c r="B554" s="175"/>
      <c r="C554" s="200"/>
      <c r="D554" s="275"/>
      <c r="E554"/>
      <c r="F554"/>
      <c r="G554"/>
      <c r="H554"/>
      <c r="I554"/>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row>
    <row r="555" spans="1:42" x14ac:dyDescent="0.35">
      <c r="A555" s="175"/>
      <c r="B555" s="175"/>
      <c r="C555" s="200"/>
      <c r="D555" s="275"/>
      <c r="E555"/>
      <c r="F555"/>
      <c r="G555"/>
      <c r="H555"/>
      <c r="I555"/>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row>
    <row r="556" spans="1:42" x14ac:dyDescent="0.35">
      <c r="A556" s="175"/>
      <c r="B556" s="175"/>
      <c r="C556" s="200"/>
      <c r="D556" s="275"/>
      <c r="E556"/>
      <c r="F556"/>
      <c r="G556"/>
      <c r="H556"/>
      <c r="I55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row>
    <row r="557" spans="1:42" x14ac:dyDescent="0.35">
      <c r="A557" s="175"/>
      <c r="B557" s="175"/>
      <c r="C557" s="200"/>
      <c r="D557" s="275"/>
      <c r="E557"/>
      <c r="F557"/>
      <c r="G557"/>
      <c r="H557"/>
      <c r="I557"/>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row>
    <row r="558" spans="1:42" x14ac:dyDescent="0.35">
      <c r="A558" s="175"/>
      <c r="B558" s="175"/>
      <c r="C558" s="200"/>
      <c r="D558" s="275"/>
      <c r="E558"/>
      <c r="F558"/>
      <c r="G558"/>
      <c r="H558"/>
      <c r="I558"/>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row>
    <row r="559" spans="1:42" x14ac:dyDescent="0.35">
      <c r="A559" s="175"/>
      <c r="B559" s="175"/>
      <c r="C559" s="200"/>
      <c r="D559" s="275"/>
      <c r="E559"/>
      <c r="F559"/>
      <c r="G559"/>
      <c r="H559"/>
      <c r="I559"/>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row>
    <row r="560" spans="1:42" x14ac:dyDescent="0.35">
      <c r="A560" s="175"/>
      <c r="B560" s="175"/>
      <c r="C560" s="200"/>
      <c r="D560" s="275"/>
      <c r="E560"/>
      <c r="F560"/>
      <c r="G560"/>
      <c r="H560"/>
      <c r="I560"/>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row>
    <row r="561" spans="1:42" x14ac:dyDescent="0.35">
      <c r="A561" s="175"/>
      <c r="B561" s="175"/>
      <c r="C561" s="200"/>
      <c r="D561" s="275"/>
      <c r="E561"/>
      <c r="F561"/>
      <c r="G561"/>
      <c r="H561"/>
      <c r="I561"/>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row>
    <row r="562" spans="1:42" x14ac:dyDescent="0.35">
      <c r="A562" s="175"/>
      <c r="B562" s="175"/>
      <c r="C562" s="200"/>
      <c r="D562" s="275"/>
      <c r="E562"/>
      <c r="F562"/>
      <c r="G562"/>
      <c r="H562"/>
      <c r="I562"/>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row>
    <row r="563" spans="1:42" x14ac:dyDescent="0.35">
      <c r="A563" s="175"/>
      <c r="B563" s="175"/>
      <c r="C563" s="200"/>
      <c r="D563" s="275"/>
      <c r="E563"/>
      <c r="F563"/>
      <c r="G563"/>
      <c r="H563"/>
      <c r="I563"/>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row>
    <row r="564" spans="1:42" x14ac:dyDescent="0.35">
      <c r="A564" s="175"/>
      <c r="B564" s="175"/>
      <c r="C564" s="200"/>
      <c r="D564" s="275"/>
      <c r="E564"/>
      <c r="F564"/>
      <c r="G564"/>
      <c r="H564"/>
      <c r="I564"/>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row>
    <row r="565" spans="1:42" x14ac:dyDescent="0.35">
      <c r="A565" s="175"/>
      <c r="B565" s="175"/>
      <c r="C565" s="200"/>
      <c r="D565" s="275"/>
      <c r="E565"/>
      <c r="F565"/>
      <c r="G565"/>
      <c r="H565"/>
      <c r="I565"/>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row>
    <row r="566" spans="1:42" x14ac:dyDescent="0.35">
      <c r="A566" s="175"/>
      <c r="B566" s="175"/>
      <c r="C566" s="200"/>
      <c r="D566" s="275"/>
      <c r="E566"/>
      <c r="F566"/>
      <c r="G566"/>
      <c r="H566"/>
      <c r="I56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row>
    <row r="567" spans="1:42" x14ac:dyDescent="0.35">
      <c r="A567" s="175"/>
      <c r="B567" s="175"/>
      <c r="C567" s="200"/>
      <c r="D567" s="275"/>
      <c r="E567"/>
      <c r="F567"/>
      <c r="G567"/>
      <c r="H567"/>
      <c r="I567"/>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row>
    <row r="568" spans="1:42" x14ac:dyDescent="0.35">
      <c r="A568" s="175"/>
      <c r="B568" s="175"/>
      <c r="C568" s="200"/>
      <c r="D568" s="275"/>
      <c r="E568"/>
      <c r="F568"/>
      <c r="G568"/>
      <c r="H568"/>
      <c r="I568"/>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row>
    <row r="569" spans="1:42" x14ac:dyDescent="0.35">
      <c r="A569" s="175"/>
      <c r="B569" s="175"/>
      <c r="C569" s="200"/>
      <c r="D569" s="275"/>
      <c r="E569"/>
      <c r="F569"/>
      <c r="G569"/>
      <c r="H569"/>
      <c r="I569"/>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row>
    <row r="570" spans="1:42" x14ac:dyDescent="0.35">
      <c r="A570" s="175"/>
      <c r="B570" s="175"/>
      <c r="C570" s="200"/>
      <c r="D570" s="275"/>
      <c r="E570"/>
      <c r="F570"/>
      <c r="G570"/>
      <c r="H570"/>
      <c r="I570"/>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row>
    <row r="571" spans="1:42" x14ac:dyDescent="0.35">
      <c r="A571" s="175"/>
      <c r="B571" s="175"/>
      <c r="C571" s="200"/>
      <c r="D571" s="275"/>
      <c r="E571"/>
      <c r="F571"/>
      <c r="G571"/>
      <c r="H571"/>
      <c r="I571"/>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row>
    <row r="572" spans="1:42" x14ac:dyDescent="0.35">
      <c r="A572" s="175"/>
      <c r="B572" s="175"/>
      <c r="C572" s="200"/>
      <c r="D572" s="275"/>
      <c r="E572"/>
      <c r="F572"/>
      <c r="G572"/>
      <c r="H572"/>
      <c r="I572"/>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row>
    <row r="573" spans="1:42" x14ac:dyDescent="0.35">
      <c r="A573" s="175"/>
      <c r="B573" s="175"/>
      <c r="C573" s="200"/>
      <c r="D573" s="275"/>
      <c r="E573"/>
      <c r="F573"/>
      <c r="G573"/>
      <c r="H573"/>
      <c r="I573"/>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row>
    <row r="574" spans="1:42" x14ac:dyDescent="0.35">
      <c r="A574" s="175"/>
      <c r="B574" s="175"/>
      <c r="C574" s="200"/>
      <c r="D574" s="275"/>
      <c r="E574"/>
      <c r="F574"/>
      <c r="G574"/>
      <c r="H574"/>
      <c r="I574"/>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row>
    <row r="575" spans="1:42" x14ac:dyDescent="0.35">
      <c r="A575" s="175"/>
      <c r="B575" s="175"/>
      <c r="C575" s="200"/>
      <c r="D575" s="275"/>
      <c r="E575"/>
      <c r="F575"/>
      <c r="G575"/>
      <c r="H575"/>
      <c r="I575"/>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row>
    <row r="576" spans="1:42" x14ac:dyDescent="0.35">
      <c r="A576" s="175"/>
      <c r="B576" s="175"/>
      <c r="C576" s="200"/>
      <c r="D576" s="275"/>
      <c r="E576"/>
      <c r="F576"/>
      <c r="G576"/>
      <c r="H576"/>
      <c r="I5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row>
    <row r="577" spans="1:42" x14ac:dyDescent="0.35">
      <c r="A577" s="175"/>
      <c r="B577" s="175"/>
      <c r="C577" s="200"/>
      <c r="D577" s="275"/>
      <c r="E577"/>
      <c r="F577"/>
      <c r="G577"/>
      <c r="H577"/>
      <c r="I577"/>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row>
    <row r="578" spans="1:42" x14ac:dyDescent="0.35">
      <c r="A578" s="175"/>
      <c r="B578" s="175"/>
      <c r="C578" s="200"/>
      <c r="D578" s="275"/>
      <c r="E578"/>
      <c r="F578"/>
      <c r="G578"/>
      <c r="H578"/>
      <c r="I578"/>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row>
    <row r="579" spans="1:42" x14ac:dyDescent="0.35">
      <c r="A579" s="175"/>
      <c r="B579" s="175"/>
      <c r="C579" s="200"/>
      <c r="D579" s="275"/>
      <c r="E579"/>
      <c r="F579"/>
      <c r="G579"/>
      <c r="H579"/>
      <c r="I579"/>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row>
    <row r="580" spans="1:42" x14ac:dyDescent="0.35">
      <c r="A580" s="175"/>
      <c r="B580" s="175"/>
      <c r="C580" s="200"/>
      <c r="D580" s="275"/>
      <c r="E580"/>
      <c r="F580"/>
      <c r="G580"/>
      <c r="H580"/>
      <c r="I580"/>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row>
    <row r="581" spans="1:42" x14ac:dyDescent="0.35">
      <c r="A581" s="175"/>
      <c r="B581" s="175"/>
      <c r="C581" s="200"/>
      <c r="D581" s="275"/>
      <c r="E581"/>
      <c r="F581"/>
      <c r="G581"/>
      <c r="H581"/>
      <c r="I581"/>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row>
    <row r="582" spans="1:42" x14ac:dyDescent="0.35">
      <c r="A582" s="175"/>
      <c r="B582" s="175"/>
      <c r="C582" s="200"/>
      <c r="D582" s="275"/>
      <c r="E582"/>
      <c r="F582"/>
      <c r="G582"/>
      <c r="H582"/>
      <c r="I582"/>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row>
    <row r="583" spans="1:42" x14ac:dyDescent="0.35">
      <c r="A583" s="175"/>
      <c r="B583" s="175"/>
      <c r="C583" s="200"/>
      <c r="D583" s="275"/>
      <c r="E583"/>
      <c r="F583"/>
      <c r="G583"/>
      <c r="H583"/>
      <c r="I583"/>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row>
    <row r="584" spans="1:42" x14ac:dyDescent="0.35">
      <c r="A584" s="175"/>
      <c r="B584" s="175"/>
      <c r="C584" s="200"/>
      <c r="D584" s="275"/>
      <c r="E584"/>
      <c r="F584"/>
      <c r="G584"/>
      <c r="H584"/>
      <c r="I584"/>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row>
    <row r="585" spans="1:42" x14ac:dyDescent="0.35">
      <c r="A585" s="175"/>
      <c r="B585" s="175"/>
      <c r="C585" s="200"/>
      <c r="D585" s="275"/>
      <c r="E585"/>
      <c r="F585"/>
      <c r="G585"/>
      <c r="H585"/>
      <c r="I585"/>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row>
    <row r="586" spans="1:42" x14ac:dyDescent="0.35">
      <c r="A586" s="175"/>
      <c r="B586" s="175"/>
      <c r="C586" s="200"/>
      <c r="D586" s="275"/>
      <c r="E586"/>
      <c r="F586"/>
      <c r="G586"/>
      <c r="H586"/>
      <c r="I58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row>
    <row r="587" spans="1:42" x14ac:dyDescent="0.35">
      <c r="A587" s="175"/>
      <c r="B587" s="175"/>
      <c r="C587" s="200"/>
      <c r="D587" s="275"/>
      <c r="E587"/>
      <c r="F587"/>
      <c r="G587"/>
      <c r="H587"/>
      <c r="I587"/>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row>
    <row r="588" spans="1:42" x14ac:dyDescent="0.35">
      <c r="A588" s="175"/>
      <c r="B588" s="175"/>
      <c r="C588" s="200"/>
      <c r="D588" s="275"/>
      <c r="E588"/>
      <c r="F588"/>
      <c r="G588"/>
      <c r="H588"/>
      <c r="I588"/>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row>
    <row r="589" spans="1:42" x14ac:dyDescent="0.35">
      <c r="A589" s="175"/>
      <c r="B589" s="175"/>
      <c r="C589" s="200"/>
      <c r="D589" s="275"/>
      <c r="E589"/>
      <c r="F589"/>
      <c r="G589"/>
      <c r="H589"/>
      <c r="I589"/>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row>
    <row r="590" spans="1:42" x14ac:dyDescent="0.35">
      <c r="A590" s="175"/>
      <c r="B590" s="175"/>
      <c r="C590" s="200"/>
      <c r="D590" s="275"/>
      <c r="E590"/>
      <c r="F590"/>
      <c r="G590"/>
      <c r="H590"/>
      <c r="I590"/>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row>
    <row r="591" spans="1:42" x14ac:dyDescent="0.35">
      <c r="A591" s="175"/>
      <c r="B591" s="175"/>
      <c r="C591" s="200"/>
      <c r="D591" s="275"/>
      <c r="E591"/>
      <c r="F591"/>
      <c r="G591"/>
      <c r="H591"/>
      <c r="I591"/>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row>
    <row r="592" spans="1:42" x14ac:dyDescent="0.35">
      <c r="A592" s="175"/>
      <c r="B592" s="175"/>
      <c r="C592" s="200"/>
      <c r="D592" s="275"/>
      <c r="E592"/>
      <c r="F592"/>
      <c r="G592"/>
      <c r="H592"/>
      <c r="I592"/>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row>
    <row r="593" spans="1:42" x14ac:dyDescent="0.35">
      <c r="A593" s="175"/>
      <c r="B593" s="175"/>
      <c r="C593" s="200"/>
      <c r="D593" s="275"/>
      <c r="E593"/>
      <c r="F593"/>
      <c r="G593"/>
      <c r="H593"/>
      <c r="I593"/>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row>
    <row r="594" spans="1:42" x14ac:dyDescent="0.35">
      <c r="A594" s="175"/>
      <c r="B594" s="175"/>
      <c r="C594" s="200"/>
      <c r="D594" s="275"/>
      <c r="E594"/>
      <c r="F594"/>
      <c r="G594"/>
      <c r="H594"/>
      <c r="I594"/>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row>
    <row r="595" spans="1:42" x14ac:dyDescent="0.35">
      <c r="A595" s="175"/>
      <c r="B595" s="175"/>
      <c r="C595" s="200"/>
      <c r="D595" s="275"/>
      <c r="E595"/>
      <c r="F595"/>
      <c r="G595"/>
      <c r="H595"/>
      <c r="I595"/>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row>
    <row r="596" spans="1:42" x14ac:dyDescent="0.35">
      <c r="A596" s="175"/>
      <c r="B596" s="175"/>
      <c r="C596" s="200"/>
      <c r="D596" s="275"/>
      <c r="E596"/>
      <c r="F596"/>
      <c r="G596"/>
      <c r="H596"/>
      <c r="I59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row>
    <row r="597" spans="1:42" x14ac:dyDescent="0.35">
      <c r="A597" s="175"/>
      <c r="B597" s="175"/>
      <c r="C597" s="200"/>
      <c r="D597" s="275"/>
      <c r="E597"/>
      <c r="F597"/>
      <c r="G597"/>
      <c r="H597"/>
      <c r="I597"/>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row>
    <row r="598" spans="1:42" x14ac:dyDescent="0.35">
      <c r="A598" s="175"/>
      <c r="B598" s="175"/>
      <c r="C598" s="200"/>
      <c r="D598" s="275"/>
      <c r="E598"/>
      <c r="F598"/>
      <c r="G598"/>
      <c r="H598"/>
      <c r="I598"/>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row>
    <row r="599" spans="1:42" x14ac:dyDescent="0.35">
      <c r="A599" s="175"/>
      <c r="B599" s="175"/>
      <c r="C599" s="200"/>
      <c r="D599" s="275"/>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row>
    <row r="600" spans="1:42" x14ac:dyDescent="0.35">
      <c r="A600" s="175"/>
      <c r="B600" s="175"/>
      <c r="C600" s="200"/>
      <c r="D600" s="275"/>
      <c r="E600"/>
      <c r="F600"/>
      <c r="G600"/>
      <c r="H600"/>
      <c r="I600"/>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row>
    <row r="601" spans="1:42" x14ac:dyDescent="0.35">
      <c r="A601" s="175"/>
      <c r="B601" s="175"/>
      <c r="C601" s="200"/>
      <c r="D601" s="275"/>
      <c r="E601"/>
      <c r="F601"/>
      <c r="G601"/>
      <c r="H601"/>
      <c r="I601"/>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row>
    <row r="602" spans="1:42" x14ac:dyDescent="0.35">
      <c r="A602" s="175"/>
      <c r="B602" s="175"/>
      <c r="C602" s="200"/>
      <c r="D602" s="275"/>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row>
    <row r="603" spans="1:42" x14ac:dyDescent="0.35">
      <c r="A603" s="175"/>
      <c r="B603" s="175"/>
      <c r="C603" s="200"/>
      <c r="D603" s="275"/>
      <c r="E603"/>
      <c r="F603"/>
      <c r="G603"/>
      <c r="H603"/>
      <c r="I603"/>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row>
    <row r="604" spans="1:42" x14ac:dyDescent="0.35">
      <c r="A604" s="175"/>
      <c r="B604" s="175"/>
      <c r="C604" s="200"/>
      <c r="D604" s="275"/>
      <c r="E604"/>
      <c r="F604"/>
      <c r="G604"/>
      <c r="H604"/>
      <c r="I604"/>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row>
    <row r="605" spans="1:42" x14ac:dyDescent="0.35">
      <c r="A605" s="175"/>
      <c r="B605" s="175"/>
      <c r="C605" s="200"/>
      <c r="D605" s="275"/>
      <c r="E605"/>
      <c r="F605"/>
      <c r="G605"/>
      <c r="H605"/>
      <c r="I605"/>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row>
    <row r="606" spans="1:42" x14ac:dyDescent="0.35">
      <c r="A606" s="175"/>
      <c r="B606" s="175"/>
      <c r="C606" s="200"/>
      <c r="D606" s="275"/>
      <c r="E606"/>
      <c r="F606"/>
      <c r="G606"/>
      <c r="H606"/>
      <c r="I60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row>
    <row r="607" spans="1:42" x14ac:dyDescent="0.35">
      <c r="A607" s="175"/>
      <c r="B607" s="175"/>
      <c r="C607" s="200"/>
      <c r="D607" s="275"/>
      <c r="E607"/>
      <c r="F607"/>
      <c r="G607"/>
      <c r="H607"/>
      <c r="I607"/>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row>
    <row r="608" spans="1:42" x14ac:dyDescent="0.35">
      <c r="A608" s="175"/>
      <c r="B608" s="175"/>
      <c r="C608" s="200"/>
      <c r="D608" s="275"/>
      <c r="E608"/>
      <c r="F608"/>
      <c r="G608"/>
      <c r="H608"/>
      <c r="I608"/>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row>
    <row r="609" spans="1:42" x14ac:dyDescent="0.35">
      <c r="A609" s="175"/>
      <c r="B609" s="175"/>
      <c r="C609" s="200"/>
      <c r="D609" s="275"/>
      <c r="E609"/>
      <c r="F609"/>
      <c r="G609"/>
      <c r="H609"/>
      <c r="I609"/>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row>
    <row r="610" spans="1:42" x14ac:dyDescent="0.35">
      <c r="A610" s="175"/>
      <c r="B610" s="175"/>
      <c r="C610" s="200"/>
      <c r="D610" s="275"/>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row>
    <row r="611" spans="1:42" x14ac:dyDescent="0.35">
      <c r="A611" s="175"/>
      <c r="B611" s="175"/>
      <c r="C611" s="200"/>
      <c r="D611" s="275"/>
      <c r="E611"/>
      <c r="F611"/>
      <c r="G611"/>
      <c r="H611"/>
      <c r="I611"/>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row>
    <row r="612" spans="1:42" x14ac:dyDescent="0.35">
      <c r="A612" s="175"/>
      <c r="B612" s="175"/>
      <c r="C612" s="200"/>
      <c r="D612" s="275"/>
      <c r="E612"/>
      <c r="F612"/>
      <c r="G612"/>
      <c r="H612"/>
      <c r="I612"/>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row>
    <row r="613" spans="1:42" x14ac:dyDescent="0.35">
      <c r="A613" s="175"/>
      <c r="B613" s="175"/>
      <c r="C613" s="200"/>
      <c r="D613" s="275"/>
      <c r="E613"/>
      <c r="F613"/>
      <c r="G613"/>
      <c r="H613"/>
      <c r="I613"/>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row>
    <row r="614" spans="1:42" x14ac:dyDescent="0.35">
      <c r="A614" s="175"/>
      <c r="B614" s="175"/>
      <c r="C614" s="200"/>
      <c r="D614" s="275"/>
      <c r="E614"/>
      <c r="F614"/>
      <c r="G614"/>
      <c r="H614"/>
      <c r="I614"/>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row>
    <row r="615" spans="1:42" x14ac:dyDescent="0.35">
      <c r="A615" s="175"/>
      <c r="B615" s="175"/>
      <c r="C615" s="200"/>
      <c r="D615" s="275"/>
      <c r="E615"/>
      <c r="F615"/>
      <c r="G615"/>
      <c r="H615"/>
      <c r="I615"/>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row>
    <row r="616" spans="1:42" x14ac:dyDescent="0.35">
      <c r="A616" s="175"/>
      <c r="B616" s="175"/>
      <c r="C616" s="200"/>
      <c r="D616" s="275"/>
      <c r="E616"/>
      <c r="F616"/>
      <c r="G616"/>
      <c r="H616"/>
      <c r="I61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row>
    <row r="617" spans="1:42" x14ac:dyDescent="0.35">
      <c r="A617" s="175"/>
      <c r="B617" s="175"/>
      <c r="C617" s="200"/>
      <c r="D617" s="275"/>
      <c r="E617"/>
      <c r="F617"/>
      <c r="G617"/>
      <c r="H617"/>
      <c r="I617"/>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row>
    <row r="618" spans="1:42" x14ac:dyDescent="0.35">
      <c r="A618" s="175"/>
      <c r="B618" s="175"/>
      <c r="C618" s="200"/>
      <c r="D618" s="275"/>
      <c r="E618"/>
      <c r="F618"/>
      <c r="G618"/>
      <c r="H618"/>
      <c r="I618"/>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row>
    <row r="619" spans="1:42" x14ac:dyDescent="0.35">
      <c r="A619" s="175"/>
      <c r="B619" s="175"/>
      <c r="C619" s="200"/>
      <c r="D619" s="275"/>
      <c r="E619"/>
      <c r="F619"/>
      <c r="G619"/>
      <c r="H619"/>
      <c r="I619"/>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row>
    <row r="620" spans="1:42" x14ac:dyDescent="0.35">
      <c r="A620" s="175"/>
      <c r="B620" s="175"/>
      <c r="C620" s="200"/>
      <c r="D620" s="275"/>
      <c r="E620"/>
      <c r="F620"/>
      <c r="G620"/>
      <c r="H620"/>
      <c r="I620"/>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row>
    <row r="621" spans="1:42" x14ac:dyDescent="0.35">
      <c r="A621" s="175"/>
      <c r="B621" s="175"/>
      <c r="C621" s="200"/>
      <c r="D621" s="275"/>
      <c r="E621"/>
      <c r="F621"/>
      <c r="G621"/>
      <c r="H621"/>
      <c r="I621"/>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row>
    <row r="622" spans="1:42" x14ac:dyDescent="0.35">
      <c r="A622" s="175"/>
      <c r="B622" s="175"/>
      <c r="C622" s="200"/>
      <c r="D622" s="275"/>
      <c r="E622"/>
      <c r="F622"/>
      <c r="G622"/>
      <c r="H622"/>
      <c r="I622"/>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row>
    <row r="623" spans="1:42" x14ac:dyDescent="0.35">
      <c r="A623" s="175"/>
      <c r="B623" s="175"/>
      <c r="C623" s="200"/>
      <c r="D623" s="275"/>
      <c r="E623"/>
      <c r="F623"/>
      <c r="G623"/>
      <c r="H623"/>
      <c r="I623"/>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row>
    <row r="624" spans="1:42" x14ac:dyDescent="0.35">
      <c r="A624" s="175"/>
      <c r="B624" s="175"/>
      <c r="C624" s="200"/>
      <c r="D624" s="275"/>
      <c r="E624"/>
      <c r="F624"/>
      <c r="G624"/>
      <c r="H624"/>
      <c r="I624"/>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row>
    <row r="625" spans="1:42" x14ac:dyDescent="0.35">
      <c r="A625" s="175"/>
      <c r="B625" s="175"/>
      <c r="C625" s="200"/>
      <c r="D625" s="275"/>
      <c r="E625"/>
      <c r="F625"/>
      <c r="G625"/>
      <c r="H625"/>
      <c r="I625"/>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row>
    <row r="626" spans="1:42" x14ac:dyDescent="0.35">
      <c r="A626" s="175"/>
      <c r="B626" s="175"/>
      <c r="C626" s="200"/>
      <c r="D626" s="275"/>
      <c r="E626"/>
      <c r="F626"/>
      <c r="G626"/>
      <c r="H626"/>
      <c r="I62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row>
    <row r="627" spans="1:42" x14ac:dyDescent="0.35">
      <c r="A627" s="175"/>
      <c r="B627" s="175"/>
      <c r="C627" s="200"/>
      <c r="D627" s="275"/>
      <c r="E627"/>
      <c r="F627"/>
      <c r="G627"/>
      <c r="H627"/>
      <c r="I627"/>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row>
    <row r="628" spans="1:42" x14ac:dyDescent="0.35">
      <c r="A628" s="175"/>
      <c r="B628" s="175"/>
      <c r="C628" s="200"/>
      <c r="D628" s="275"/>
      <c r="E628"/>
      <c r="F628"/>
      <c r="G628"/>
      <c r="H628"/>
      <c r="I628"/>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row>
    <row r="629" spans="1:42" x14ac:dyDescent="0.35">
      <c r="A629" s="175"/>
      <c r="B629" s="175"/>
      <c r="C629" s="200"/>
      <c r="D629" s="275"/>
      <c r="E629"/>
      <c r="F629"/>
      <c r="G629"/>
      <c r="H629"/>
      <c r="I629"/>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row>
    <row r="630" spans="1:42" x14ac:dyDescent="0.35">
      <c r="A630" s="175"/>
      <c r="B630" s="175"/>
      <c r="C630" s="200"/>
      <c r="D630" s="275"/>
      <c r="E630"/>
      <c r="F630"/>
      <c r="G630"/>
      <c r="H630"/>
      <c r="I630"/>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row>
    <row r="631" spans="1:42" x14ac:dyDescent="0.35">
      <c r="A631" s="175"/>
      <c r="B631" s="175"/>
      <c r="C631" s="200"/>
      <c r="D631" s="275"/>
      <c r="E631"/>
      <c r="F631"/>
      <c r="G631"/>
      <c r="H631"/>
      <c r="I631"/>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row>
    <row r="632" spans="1:42" x14ac:dyDescent="0.35">
      <c r="A632" s="175"/>
      <c r="B632" s="175"/>
      <c r="C632" s="200"/>
      <c r="D632" s="275"/>
      <c r="E632"/>
      <c r="F632"/>
      <c r="G632"/>
      <c r="H632"/>
      <c r="I632"/>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row>
    <row r="633" spans="1:42" x14ac:dyDescent="0.35">
      <c r="A633" s="175"/>
      <c r="B633" s="175"/>
      <c r="C633" s="200"/>
      <c r="D633" s="275"/>
      <c r="E633"/>
      <c r="F633"/>
      <c r="G633"/>
      <c r="H633"/>
      <c r="I633"/>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row>
    <row r="634" spans="1:42" x14ac:dyDescent="0.35">
      <c r="A634" s="175"/>
      <c r="B634" s="175"/>
      <c r="C634" s="200"/>
      <c r="D634" s="275"/>
      <c r="E634"/>
      <c r="F634"/>
      <c r="G634"/>
      <c r="H634"/>
      <c r="I634"/>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row>
    <row r="635" spans="1:42" x14ac:dyDescent="0.35">
      <c r="A635" s="175"/>
      <c r="B635" s="175"/>
      <c r="C635" s="200"/>
      <c r="D635" s="275"/>
      <c r="E635"/>
      <c r="F635"/>
      <c r="G635"/>
      <c r="H635"/>
      <c r="I635"/>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row>
    <row r="636" spans="1:42" x14ac:dyDescent="0.35">
      <c r="A636" s="175"/>
      <c r="B636" s="175"/>
      <c r="C636" s="200"/>
      <c r="D636" s="275"/>
      <c r="E636"/>
      <c r="F636"/>
      <c r="G636"/>
      <c r="H636"/>
      <c r="I63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row>
    <row r="637" spans="1:42" x14ac:dyDescent="0.35">
      <c r="A637" s="175"/>
      <c r="B637" s="175"/>
      <c r="C637" s="200"/>
      <c r="D637" s="275"/>
      <c r="E637"/>
      <c r="F637"/>
      <c r="G637"/>
      <c r="H637"/>
      <c r="I637"/>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row>
    <row r="638" spans="1:42" x14ac:dyDescent="0.35">
      <c r="A638" s="175"/>
      <c r="B638" s="175"/>
      <c r="C638" s="200"/>
      <c r="D638" s="275"/>
      <c r="E638"/>
      <c r="F638"/>
      <c r="G638"/>
      <c r="H638"/>
      <c r="I638"/>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row>
    <row r="639" spans="1:42" x14ac:dyDescent="0.35">
      <c r="A639" s="175"/>
      <c r="B639" s="175"/>
      <c r="C639" s="200"/>
      <c r="D639" s="275"/>
      <c r="E639"/>
      <c r="F639"/>
      <c r="G639"/>
      <c r="H639"/>
      <c r="I639"/>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row>
    <row r="640" spans="1:42" x14ac:dyDescent="0.35">
      <c r="A640" s="175"/>
      <c r="B640" s="175"/>
      <c r="C640" s="200"/>
      <c r="D640" s="275"/>
      <c r="E640"/>
      <c r="F640"/>
      <c r="G640"/>
      <c r="H640"/>
      <c r="I640"/>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row>
    <row r="641" spans="1:42" x14ac:dyDescent="0.35">
      <c r="A641" s="175"/>
      <c r="B641" s="175"/>
      <c r="C641" s="200"/>
      <c r="D641" s="275"/>
      <c r="E641"/>
      <c r="F641"/>
      <c r="G641"/>
      <c r="H641"/>
      <c r="I641"/>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row>
    <row r="642" spans="1:42" x14ac:dyDescent="0.35">
      <c r="A642" s="175"/>
      <c r="B642" s="175"/>
      <c r="C642" s="200"/>
      <c r="D642" s="275"/>
      <c r="E642"/>
      <c r="F642"/>
      <c r="G642"/>
      <c r="H642"/>
      <c r="I642"/>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row>
    <row r="643" spans="1:42" x14ac:dyDescent="0.35">
      <c r="A643" s="175"/>
      <c r="B643" s="175"/>
      <c r="C643" s="200"/>
      <c r="D643" s="275"/>
      <c r="E643"/>
      <c r="F643"/>
      <c r="G643"/>
      <c r="H643"/>
      <c r="I643"/>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row>
    <row r="644" spans="1:42" x14ac:dyDescent="0.35">
      <c r="A644" s="175"/>
      <c r="B644" s="175"/>
      <c r="C644" s="200"/>
      <c r="D644" s="275"/>
      <c r="E644"/>
      <c r="F644"/>
      <c r="G644"/>
      <c r="H644"/>
      <c r="I644"/>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row>
    <row r="645" spans="1:42" x14ac:dyDescent="0.35">
      <c r="A645" s="175"/>
      <c r="B645" s="175"/>
      <c r="C645" s="200"/>
      <c r="D645" s="275"/>
      <c r="E645"/>
      <c r="F645"/>
      <c r="G645"/>
      <c r="H645"/>
      <c r="I645"/>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row>
    <row r="646" spans="1:42" x14ac:dyDescent="0.35">
      <c r="A646" s="175"/>
      <c r="B646" s="175"/>
      <c r="C646" s="200"/>
      <c r="D646" s="275"/>
      <c r="E646"/>
      <c r="F646"/>
      <c r="G646"/>
      <c r="H646"/>
      <c r="I64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row>
    <row r="647" spans="1:42" x14ac:dyDescent="0.35">
      <c r="A647" s="175"/>
      <c r="B647" s="175"/>
      <c r="C647" s="200"/>
      <c r="D647" s="275"/>
      <c r="E647"/>
      <c r="F647"/>
      <c r="G647"/>
      <c r="H647"/>
      <c r="I647"/>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row>
    <row r="648" spans="1:42" x14ac:dyDescent="0.35">
      <c r="A648" s="175"/>
      <c r="B648" s="175"/>
      <c r="C648" s="200"/>
      <c r="D648" s="275"/>
      <c r="E648"/>
      <c r="F648"/>
      <c r="G648"/>
      <c r="H648"/>
      <c r="I648"/>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row>
    <row r="649" spans="1:42" x14ac:dyDescent="0.35">
      <c r="A649" s="175"/>
      <c r="B649" s="175"/>
      <c r="C649" s="200"/>
      <c r="D649" s="275"/>
      <c r="E649"/>
      <c r="F649"/>
      <c r="G649"/>
      <c r="H649"/>
      <c r="I649"/>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row>
    <row r="650" spans="1:42" x14ac:dyDescent="0.35">
      <c r="A650" s="175"/>
      <c r="B650" s="175"/>
      <c r="C650" s="200"/>
      <c r="D650" s="275"/>
      <c r="E650"/>
      <c r="F650"/>
      <c r="G650"/>
      <c r="H650"/>
      <c r="I650"/>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row>
    <row r="651" spans="1:42" x14ac:dyDescent="0.35">
      <c r="A651" s="175"/>
      <c r="B651" s="175"/>
      <c r="C651" s="200"/>
      <c r="D651" s="275"/>
      <c r="E651"/>
      <c r="F651"/>
      <c r="G651"/>
      <c r="H651"/>
      <c r="I651"/>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row>
    <row r="652" spans="1:42" x14ac:dyDescent="0.35">
      <c r="A652" s="175"/>
      <c r="B652" s="175"/>
      <c r="C652" s="200"/>
      <c r="D652" s="275"/>
      <c r="E652"/>
      <c r="F652"/>
      <c r="G652"/>
      <c r="H652"/>
      <c r="I652"/>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row>
    <row r="653" spans="1:42" x14ac:dyDescent="0.35">
      <c r="A653" s="175"/>
      <c r="B653" s="175"/>
      <c r="C653" s="200"/>
      <c r="D653" s="275"/>
      <c r="E653"/>
      <c r="F653"/>
      <c r="G653"/>
      <c r="H653"/>
      <c r="I653"/>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row>
    <row r="654" spans="1:42" x14ac:dyDescent="0.35">
      <c r="A654" s="175"/>
      <c r="B654" s="175"/>
      <c r="C654" s="200"/>
      <c r="D654" s="275"/>
      <c r="E654"/>
      <c r="F654"/>
      <c r="G654"/>
      <c r="H654"/>
      <c r="I654"/>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row>
    <row r="655" spans="1:42" x14ac:dyDescent="0.35">
      <c r="A655" s="175"/>
      <c r="B655" s="175"/>
      <c r="C655" s="200"/>
      <c r="D655" s="275"/>
      <c r="E655"/>
      <c r="F655"/>
      <c r="G655"/>
      <c r="H655"/>
      <c r="I655"/>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row>
    <row r="656" spans="1:42" x14ac:dyDescent="0.35">
      <c r="A656" s="175"/>
      <c r="B656" s="175"/>
      <c r="C656" s="200"/>
      <c r="D656" s="275"/>
      <c r="E656"/>
      <c r="F656"/>
      <c r="G656"/>
      <c r="H656"/>
      <c r="I65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row>
    <row r="657" spans="1:42" x14ac:dyDescent="0.35">
      <c r="A657" s="175"/>
      <c r="B657" s="175"/>
      <c r="C657" s="200"/>
      <c r="D657" s="275"/>
      <c r="E657"/>
      <c r="F657"/>
      <c r="G657"/>
      <c r="H657"/>
      <c r="I657"/>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row>
    <row r="658" spans="1:42" x14ac:dyDescent="0.35">
      <c r="A658" s="175"/>
      <c r="B658" s="175"/>
      <c r="C658" s="200"/>
      <c r="D658" s="275"/>
      <c r="E658"/>
      <c r="F658"/>
      <c r="G658"/>
      <c r="H658"/>
      <c r="I658"/>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row>
    <row r="659" spans="1:42" x14ac:dyDescent="0.35">
      <c r="A659" s="175"/>
      <c r="B659" s="175"/>
      <c r="C659" s="200"/>
      <c r="D659" s="275"/>
      <c r="E659"/>
      <c r="F659"/>
      <c r="G659"/>
      <c r="H659"/>
      <c r="I659"/>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row>
    <row r="660" spans="1:42" x14ac:dyDescent="0.35">
      <c r="A660" s="175"/>
      <c r="B660" s="175"/>
      <c r="C660" s="200"/>
      <c r="D660" s="275"/>
      <c r="E660"/>
      <c r="F660"/>
      <c r="G660"/>
      <c r="H660"/>
      <c r="I660"/>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row>
    <row r="661" spans="1:42" x14ac:dyDescent="0.35">
      <c r="A661" s="175"/>
      <c r="B661" s="175"/>
      <c r="C661" s="200"/>
      <c r="D661" s="275"/>
      <c r="E661"/>
      <c r="F661"/>
      <c r="G661"/>
      <c r="H661"/>
      <c r="I661"/>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row>
    <row r="662" spans="1:42" x14ac:dyDescent="0.35">
      <c r="A662" s="175"/>
      <c r="B662" s="175"/>
      <c r="C662" s="200"/>
      <c r="D662" s="275"/>
      <c r="E662"/>
      <c r="F662"/>
      <c r="G662"/>
      <c r="H662"/>
      <c r="I662"/>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row>
    <row r="663" spans="1:42" x14ac:dyDescent="0.35">
      <c r="A663" s="175"/>
      <c r="B663" s="175"/>
      <c r="C663" s="200"/>
      <c r="D663" s="275"/>
      <c r="E663"/>
      <c r="F663"/>
      <c r="G663"/>
      <c r="H663"/>
      <c r="I663"/>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row>
    <row r="664" spans="1:42" x14ac:dyDescent="0.35">
      <c r="A664" s="175"/>
      <c r="B664" s="175"/>
      <c r="C664" s="200"/>
      <c r="D664" s="275"/>
      <c r="E664"/>
      <c r="F664"/>
      <c r="G664"/>
      <c r="H664"/>
      <c r="I664"/>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row>
    <row r="665" spans="1:42" x14ac:dyDescent="0.35">
      <c r="A665" s="175"/>
      <c r="B665" s="175"/>
      <c r="C665" s="200"/>
      <c r="D665" s="275"/>
      <c r="E665"/>
      <c r="F665"/>
      <c r="G665"/>
      <c r="H665"/>
      <c r="I665"/>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row>
    <row r="666" spans="1:42" x14ac:dyDescent="0.35">
      <c r="A666" s="175"/>
      <c r="B666" s="175"/>
      <c r="C666" s="200"/>
      <c r="D666" s="275"/>
      <c r="E666"/>
      <c r="F666"/>
      <c r="G666"/>
      <c r="H666"/>
      <c r="I66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row>
    <row r="667" spans="1:42" x14ac:dyDescent="0.35">
      <c r="A667" s="175"/>
      <c r="B667" s="175"/>
      <c r="C667" s="200"/>
      <c r="D667" s="275"/>
      <c r="E667"/>
      <c r="F667"/>
      <c r="G667"/>
      <c r="H667"/>
      <c r="I667"/>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row>
    <row r="668" spans="1:42" x14ac:dyDescent="0.35">
      <c r="A668" s="175"/>
      <c r="B668" s="175"/>
      <c r="C668" s="200"/>
      <c r="D668" s="275"/>
      <c r="E668"/>
      <c r="F668"/>
      <c r="G668"/>
      <c r="H668"/>
      <c r="I668"/>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row>
    <row r="669" spans="1:42" x14ac:dyDescent="0.35">
      <c r="A669" s="175"/>
      <c r="B669" s="175"/>
      <c r="C669" s="200"/>
      <c r="D669" s="275"/>
      <c r="E669"/>
      <c r="F669"/>
      <c r="G669"/>
      <c r="H669"/>
      <c r="I669"/>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row>
    <row r="670" spans="1:42" x14ac:dyDescent="0.35">
      <c r="A670" s="175"/>
      <c r="B670" s="175"/>
      <c r="C670" s="200"/>
      <c r="D670" s="275"/>
      <c r="E670"/>
      <c r="F670"/>
      <c r="G670"/>
      <c r="H670"/>
      <c r="I670"/>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row>
    <row r="671" spans="1:42" x14ac:dyDescent="0.35">
      <c r="A671" s="175"/>
      <c r="B671" s="175"/>
      <c r="C671" s="200"/>
      <c r="D671" s="275"/>
      <c r="E671"/>
      <c r="F671"/>
      <c r="G671"/>
      <c r="H671"/>
      <c r="I671"/>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row>
    <row r="672" spans="1:42" x14ac:dyDescent="0.35">
      <c r="A672" s="175"/>
      <c r="B672" s="175"/>
      <c r="C672" s="200"/>
      <c r="D672" s="275"/>
      <c r="E672"/>
      <c r="F672"/>
      <c r="G672"/>
      <c r="H672"/>
      <c r="I672"/>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row>
    <row r="673" spans="1:42" x14ac:dyDescent="0.35">
      <c r="A673" s="175"/>
      <c r="B673" s="175"/>
      <c r="C673" s="200"/>
      <c r="D673" s="275"/>
      <c r="E673"/>
      <c r="F673"/>
      <c r="G673"/>
      <c r="H673"/>
      <c r="I673"/>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row>
    <row r="674" spans="1:42" x14ac:dyDescent="0.35">
      <c r="A674" s="175"/>
      <c r="B674" s="175"/>
      <c r="C674" s="200"/>
      <c r="D674" s="275"/>
      <c r="E674"/>
      <c r="F674"/>
      <c r="G674"/>
      <c r="H674"/>
      <c r="I674"/>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row>
    <row r="675" spans="1:42" x14ac:dyDescent="0.35">
      <c r="A675" s="175"/>
      <c r="B675" s="175"/>
      <c r="C675" s="200"/>
      <c r="D675" s="275"/>
      <c r="E675"/>
      <c r="F675"/>
      <c r="G675"/>
      <c r="H675"/>
      <c r="I675"/>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row>
    <row r="676" spans="1:42" x14ac:dyDescent="0.35">
      <c r="A676" s="175"/>
      <c r="B676" s="175"/>
      <c r="C676" s="200"/>
      <c r="D676" s="275"/>
      <c r="E676"/>
      <c r="F676"/>
      <c r="G676"/>
      <c r="H676"/>
      <c r="I6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row>
    <row r="677" spans="1:42" x14ac:dyDescent="0.35">
      <c r="A677" s="175"/>
      <c r="B677" s="175"/>
      <c r="C677" s="200"/>
      <c r="D677" s="275"/>
      <c r="E677"/>
      <c r="F677"/>
      <c r="G677"/>
      <c r="H677"/>
      <c r="I677"/>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row>
    <row r="678" spans="1:42" x14ac:dyDescent="0.35">
      <c r="A678" s="175"/>
      <c r="B678" s="175"/>
      <c r="C678" s="200"/>
      <c r="D678" s="275"/>
      <c r="E678"/>
      <c r="F678"/>
      <c r="G678"/>
      <c r="H678"/>
      <c r="I678"/>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row>
    <row r="679" spans="1:42" x14ac:dyDescent="0.35">
      <c r="A679" s="175"/>
      <c r="B679" s="175"/>
      <c r="C679" s="200"/>
      <c r="D679" s="275"/>
      <c r="E679"/>
      <c r="F679"/>
      <c r="G679"/>
      <c r="H679"/>
      <c r="I679"/>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row>
    <row r="680" spans="1:42" x14ac:dyDescent="0.35">
      <c r="A680" s="175"/>
      <c r="B680" s="175"/>
      <c r="C680" s="200"/>
      <c r="D680" s="275"/>
      <c r="E680"/>
      <c r="F680"/>
      <c r="G680"/>
      <c r="H680"/>
      <c r="I680"/>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row>
    <row r="681" spans="1:42" x14ac:dyDescent="0.35">
      <c r="A681" s="175"/>
      <c r="B681" s="175"/>
      <c r="C681" s="200"/>
      <c r="D681" s="275"/>
      <c r="E681"/>
      <c r="F681"/>
      <c r="G681"/>
      <c r="H681"/>
      <c r="I681"/>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row>
    <row r="682" spans="1:42" x14ac:dyDescent="0.35">
      <c r="A682" s="175"/>
      <c r="B682" s="175"/>
      <c r="C682" s="200"/>
      <c r="D682" s="275"/>
      <c r="E682"/>
      <c r="F682"/>
      <c r="G682"/>
      <c r="H682"/>
      <c r="I682"/>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row>
    <row r="683" spans="1:42" x14ac:dyDescent="0.35">
      <c r="A683" s="175"/>
      <c r="B683" s="175"/>
      <c r="C683" s="200"/>
      <c r="D683" s="275"/>
      <c r="E683"/>
      <c r="F683"/>
      <c r="G683"/>
      <c r="H683"/>
      <c r="I683"/>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row>
    <row r="684" spans="1:42" x14ac:dyDescent="0.35">
      <c r="A684" s="175"/>
      <c r="B684" s="175"/>
      <c r="C684" s="200"/>
      <c r="D684" s="275"/>
      <c r="E684"/>
      <c r="F684"/>
      <c r="G684"/>
      <c r="H684"/>
      <c r="I684"/>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row>
    <row r="685" spans="1:42" x14ac:dyDescent="0.35">
      <c r="A685" s="175"/>
      <c r="B685" s="175"/>
      <c r="C685" s="200"/>
      <c r="D685" s="275"/>
      <c r="E685"/>
      <c r="F685"/>
      <c r="G685"/>
      <c r="H685"/>
      <c r="I685"/>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row>
    <row r="686" spans="1:42" x14ac:dyDescent="0.35">
      <c r="A686" s="175"/>
      <c r="B686" s="175"/>
      <c r="C686" s="200"/>
      <c r="D686" s="275"/>
      <c r="E686"/>
      <c r="F686"/>
      <c r="G686"/>
      <c r="H686"/>
      <c r="I68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row>
    <row r="687" spans="1:42" x14ac:dyDescent="0.35">
      <c r="A687" s="175"/>
      <c r="B687" s="175"/>
      <c r="C687" s="200"/>
      <c r="D687" s="275"/>
      <c r="E687"/>
      <c r="F687"/>
      <c r="G687"/>
      <c r="H687"/>
      <c r="I687"/>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row>
    <row r="688" spans="1:42" x14ac:dyDescent="0.35">
      <c r="A688" s="175"/>
      <c r="B688" s="175"/>
      <c r="C688" s="200"/>
      <c r="D688" s="275"/>
      <c r="E688"/>
      <c r="F688"/>
      <c r="G688"/>
      <c r="H688"/>
      <c r="I688"/>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row>
    <row r="689" spans="1:42" x14ac:dyDescent="0.35">
      <c r="A689" s="175"/>
      <c r="B689" s="175"/>
      <c r="C689" s="200"/>
      <c r="D689" s="275"/>
      <c r="E689"/>
      <c r="F689"/>
      <c r="G689"/>
      <c r="H689"/>
      <c r="I689"/>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row>
    <row r="690" spans="1:42" x14ac:dyDescent="0.35">
      <c r="A690" s="175"/>
      <c r="B690" s="175"/>
      <c r="C690" s="200"/>
      <c r="D690" s="275"/>
      <c r="E690"/>
      <c r="F690"/>
      <c r="G690"/>
      <c r="H690"/>
      <c r="I690"/>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row>
    <row r="691" spans="1:42" x14ac:dyDescent="0.35">
      <c r="A691" s="175"/>
      <c r="B691" s="175"/>
      <c r="C691" s="200"/>
      <c r="D691" s="275"/>
      <c r="E691"/>
      <c r="F691"/>
      <c r="G691"/>
      <c r="H691"/>
      <c r="I691"/>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row>
    <row r="692" spans="1:42" x14ac:dyDescent="0.35">
      <c r="A692" s="175"/>
      <c r="B692" s="175"/>
      <c r="C692" s="200"/>
      <c r="D692" s="275"/>
      <c r="E692"/>
      <c r="F692"/>
      <c r="G692"/>
      <c r="H692"/>
      <c r="I692"/>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row>
    <row r="693" spans="1:42" x14ac:dyDescent="0.35">
      <c r="A693" s="175"/>
      <c r="B693" s="175"/>
      <c r="C693" s="200"/>
      <c r="D693" s="275"/>
      <c r="E693"/>
      <c r="F693"/>
      <c r="G693"/>
      <c r="H693"/>
      <c r="I693"/>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row>
    <row r="694" spans="1:42" x14ac:dyDescent="0.35">
      <c r="A694" s="175"/>
      <c r="B694" s="175"/>
      <c r="C694" s="200"/>
      <c r="D694" s="275"/>
      <c r="E694"/>
      <c r="F694"/>
      <c r="G694"/>
      <c r="H694"/>
      <c r="I694"/>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row>
    <row r="695" spans="1:42" x14ac:dyDescent="0.35">
      <c r="A695" s="175"/>
      <c r="B695" s="175"/>
      <c r="C695" s="200"/>
      <c r="D695" s="275"/>
      <c r="E695"/>
      <c r="F695"/>
      <c r="G695"/>
      <c r="H695"/>
      <c r="I695"/>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row>
    <row r="696" spans="1:42" x14ac:dyDescent="0.35">
      <c r="A696" s="175"/>
      <c r="B696" s="175"/>
      <c r="C696" s="200"/>
      <c r="D696" s="275"/>
      <c r="E696"/>
      <c r="F696"/>
      <c r="G696"/>
      <c r="H696"/>
      <c r="I69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row>
    <row r="697" spans="1:42" x14ac:dyDescent="0.35">
      <c r="A697" s="175"/>
      <c r="B697" s="175"/>
      <c r="C697" s="200"/>
      <c r="D697" s="275"/>
      <c r="E697"/>
      <c r="F697"/>
      <c r="G697"/>
      <c r="H697"/>
      <c r="I697"/>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row>
    <row r="698" spans="1:42" x14ac:dyDescent="0.35">
      <c r="A698" s="175"/>
      <c r="B698" s="175"/>
      <c r="C698" s="200"/>
      <c r="D698" s="275"/>
      <c r="E698"/>
      <c r="F698"/>
      <c r="G698"/>
      <c r="H698"/>
      <c r="I698"/>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row>
    <row r="699" spans="1:42" x14ac:dyDescent="0.35">
      <c r="A699" s="175"/>
      <c r="B699" s="175"/>
      <c r="C699" s="200"/>
      <c r="D699" s="275"/>
      <c r="E699"/>
      <c r="F699"/>
      <c r="G699"/>
      <c r="H699"/>
      <c r="I699"/>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row>
    <row r="700" spans="1:42" x14ac:dyDescent="0.35">
      <c r="A700" s="175"/>
      <c r="B700" s="175"/>
      <c r="C700" s="200"/>
      <c r="D700" s="275"/>
      <c r="E700"/>
      <c r="F700"/>
      <c r="G700"/>
      <c r="H700"/>
      <c r="I700"/>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row>
    <row r="701" spans="1:42" x14ac:dyDescent="0.35">
      <c r="A701" s="175"/>
      <c r="B701" s="175"/>
      <c r="C701" s="200"/>
      <c r="D701" s="275"/>
      <c r="E701"/>
      <c r="F701"/>
      <c r="G701"/>
      <c r="H701"/>
      <c r="I701"/>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row>
    <row r="702" spans="1:42" x14ac:dyDescent="0.35">
      <c r="A702" s="175"/>
      <c r="B702" s="175"/>
      <c r="C702" s="200"/>
      <c r="D702" s="275"/>
      <c r="E702"/>
      <c r="F702"/>
      <c r="G702"/>
      <c r="H702"/>
      <c r="I702"/>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row>
    <row r="703" spans="1:42" x14ac:dyDescent="0.35">
      <c r="A703" s="175"/>
      <c r="B703" s="175"/>
      <c r="C703" s="200"/>
      <c r="D703" s="275"/>
      <c r="E703"/>
      <c r="F703"/>
      <c r="G703"/>
      <c r="H703"/>
      <c r="I703"/>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row>
    <row r="704" spans="1:42" x14ac:dyDescent="0.35">
      <c r="A704" s="175"/>
      <c r="B704" s="175"/>
      <c r="C704" s="200"/>
      <c r="D704" s="275"/>
      <c r="E704"/>
      <c r="F704"/>
      <c r="G704"/>
      <c r="H704"/>
      <c r="I704"/>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row>
    <row r="705" spans="1:42" x14ac:dyDescent="0.35">
      <c r="A705" s="175"/>
      <c r="B705" s="175"/>
      <c r="C705" s="200"/>
      <c r="D705" s="275"/>
      <c r="E705"/>
      <c r="F705"/>
      <c r="G705"/>
      <c r="H705"/>
      <c r="I705"/>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row>
    <row r="706" spans="1:42" x14ac:dyDescent="0.35">
      <c r="A706" s="175"/>
      <c r="B706" s="175"/>
      <c r="C706" s="200"/>
      <c r="D706" s="275"/>
      <c r="E706"/>
      <c r="F706"/>
      <c r="G706"/>
      <c r="H706"/>
      <c r="I70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row>
    <row r="707" spans="1:42" x14ac:dyDescent="0.35">
      <c r="A707" s="175"/>
      <c r="B707" s="175"/>
      <c r="C707" s="200"/>
      <c r="D707" s="275"/>
      <c r="E707"/>
      <c r="F707"/>
      <c r="G707"/>
      <c r="H707"/>
      <c r="I707"/>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row>
    <row r="708" spans="1:42" x14ac:dyDescent="0.35">
      <c r="A708" s="175"/>
      <c r="B708" s="175"/>
      <c r="C708" s="200"/>
      <c r="D708" s="275"/>
      <c r="E708"/>
      <c r="F708"/>
      <c r="G708"/>
      <c r="H708"/>
      <c r="I708"/>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row>
    <row r="709" spans="1:42" x14ac:dyDescent="0.35">
      <c r="A709" s="175"/>
      <c r="B709" s="175"/>
      <c r="C709" s="200"/>
      <c r="D709" s="275"/>
      <c r="E709"/>
      <c r="F709"/>
      <c r="G709"/>
      <c r="H709"/>
      <c r="I709"/>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row>
    <row r="710" spans="1:42" x14ac:dyDescent="0.35">
      <c r="A710" s="175"/>
      <c r="B710" s="175"/>
      <c r="C710" s="200"/>
      <c r="D710" s="275"/>
      <c r="E710"/>
      <c r="F710"/>
      <c r="G710"/>
      <c r="H710"/>
      <c r="I710"/>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row>
    <row r="711" spans="1:42" x14ac:dyDescent="0.35">
      <c r="A711" s="175"/>
      <c r="B711" s="175"/>
      <c r="C711" s="200"/>
      <c r="D711" s="275"/>
      <c r="E711"/>
      <c r="F711"/>
      <c r="G711"/>
      <c r="H711"/>
      <c r="I711"/>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row>
    <row r="712" spans="1:42" x14ac:dyDescent="0.35">
      <c r="A712" s="175"/>
      <c r="B712" s="175"/>
      <c r="C712" s="200"/>
      <c r="D712" s="275"/>
      <c r="E712"/>
      <c r="F712"/>
      <c r="G712"/>
      <c r="H712"/>
      <c r="I712"/>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row>
    <row r="713" spans="1:42" x14ac:dyDescent="0.35">
      <c r="A713" s="175"/>
      <c r="B713" s="175"/>
      <c r="C713" s="200"/>
      <c r="D713" s="275"/>
      <c r="E713"/>
      <c r="F713"/>
      <c r="G713"/>
      <c r="H713"/>
      <c r="I713"/>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row>
    <row r="714" spans="1:42" x14ac:dyDescent="0.35">
      <c r="A714" s="175"/>
      <c r="B714" s="175"/>
      <c r="C714" s="200"/>
      <c r="D714" s="275"/>
      <c r="E714"/>
      <c r="F714"/>
      <c r="G714"/>
      <c r="H714"/>
      <c r="I714"/>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row>
    <row r="715" spans="1:42" x14ac:dyDescent="0.35">
      <c r="A715" s="175"/>
      <c r="B715" s="175"/>
      <c r="C715" s="200"/>
      <c r="D715" s="275"/>
      <c r="E715"/>
      <c r="F715"/>
      <c r="G715"/>
      <c r="H715"/>
      <c r="I715"/>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row>
    <row r="716" spans="1:42" x14ac:dyDescent="0.35">
      <c r="A716" s="175"/>
      <c r="B716" s="175"/>
      <c r="C716" s="200"/>
      <c r="D716" s="275"/>
      <c r="E716"/>
      <c r="F716"/>
      <c r="G716"/>
      <c r="H716"/>
      <c r="I71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row>
    <row r="717" spans="1:42" x14ac:dyDescent="0.35">
      <c r="A717" s="175"/>
      <c r="B717" s="175"/>
      <c r="C717" s="200"/>
      <c r="D717" s="275"/>
      <c r="E717"/>
      <c r="F717"/>
      <c r="G717"/>
      <c r="H717"/>
      <c r="I717"/>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row>
    <row r="718" spans="1:42" x14ac:dyDescent="0.35">
      <c r="A718" s="175"/>
      <c r="B718" s="175"/>
      <c r="C718" s="200"/>
      <c r="D718" s="275"/>
      <c r="E718"/>
      <c r="F718"/>
      <c r="G718"/>
      <c r="H718"/>
      <c r="I718"/>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row>
    <row r="719" spans="1:42" x14ac:dyDescent="0.35">
      <c r="A719" s="175"/>
      <c r="B719" s="175"/>
      <c r="C719" s="200"/>
      <c r="D719" s="275"/>
      <c r="E719"/>
      <c r="F719"/>
      <c r="G719"/>
      <c r="H719"/>
      <c r="I719"/>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row>
    <row r="720" spans="1:42" x14ac:dyDescent="0.35">
      <c r="A720" s="175"/>
      <c r="B720" s="175"/>
      <c r="C720" s="200"/>
      <c r="D720" s="275"/>
      <c r="E720"/>
      <c r="F720"/>
      <c r="G720"/>
      <c r="H720"/>
      <c r="I720"/>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row>
    <row r="721" spans="1:42" x14ac:dyDescent="0.35">
      <c r="A721" s="175"/>
      <c r="B721" s="175"/>
      <c r="C721" s="200"/>
      <c r="D721" s="275"/>
      <c r="E721"/>
      <c r="F721"/>
      <c r="G721"/>
      <c r="H721"/>
      <c r="I721"/>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row>
    <row r="722" spans="1:42" x14ac:dyDescent="0.35">
      <c r="A722" s="175"/>
      <c r="B722" s="175"/>
      <c r="C722" s="200"/>
      <c r="D722" s="275"/>
      <c r="E722"/>
      <c r="F722"/>
      <c r="G722"/>
      <c r="H722"/>
      <c r="I722"/>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row>
    <row r="723" spans="1:42" x14ac:dyDescent="0.35">
      <c r="A723" s="175"/>
      <c r="B723" s="175"/>
      <c r="C723" s="200"/>
      <c r="D723" s="275"/>
      <c r="E723"/>
      <c r="F723"/>
      <c r="G723"/>
      <c r="H723"/>
      <c r="I723"/>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row>
    <row r="724" spans="1:42" x14ac:dyDescent="0.35">
      <c r="A724" s="175"/>
      <c r="B724" s="175"/>
      <c r="C724" s="200"/>
      <c r="D724" s="275"/>
      <c r="E724"/>
      <c r="F724"/>
      <c r="G724"/>
      <c r="H724"/>
      <c r="I724"/>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row>
    <row r="725" spans="1:42" x14ac:dyDescent="0.35">
      <c r="A725" s="175"/>
      <c r="B725" s="175"/>
      <c r="C725" s="200"/>
      <c r="D725" s="275"/>
      <c r="E725"/>
      <c r="F725"/>
      <c r="G725"/>
      <c r="H725"/>
      <c r="I725"/>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row>
    <row r="726" spans="1:42" x14ac:dyDescent="0.35">
      <c r="A726" s="175"/>
      <c r="B726" s="175"/>
      <c r="C726" s="200"/>
      <c r="D726" s="275"/>
      <c r="E726"/>
      <c r="F726"/>
      <c r="G726"/>
      <c r="H726"/>
      <c r="I72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row>
    <row r="727" spans="1:42" x14ac:dyDescent="0.35">
      <c r="A727" s="175"/>
      <c r="B727" s="175"/>
      <c r="C727" s="200"/>
      <c r="D727" s="275"/>
      <c r="E727"/>
      <c r="F727"/>
      <c r="G727"/>
      <c r="H727"/>
      <c r="I727"/>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row>
    <row r="728" spans="1:42" x14ac:dyDescent="0.35">
      <c r="A728" s="175"/>
      <c r="B728" s="175"/>
      <c r="C728" s="200"/>
      <c r="D728" s="275"/>
      <c r="E728"/>
      <c r="F728"/>
      <c r="G728"/>
      <c r="H728"/>
      <c r="I728"/>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row>
    <row r="729" spans="1:42" x14ac:dyDescent="0.35">
      <c r="A729" s="175"/>
      <c r="B729" s="175"/>
      <c r="C729" s="200"/>
      <c r="D729" s="275"/>
      <c r="E729"/>
      <c r="F729"/>
      <c r="G729"/>
      <c r="H729"/>
      <c r="I729"/>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row>
    <row r="730" spans="1:42" x14ac:dyDescent="0.35">
      <c r="A730" s="175"/>
      <c r="B730" s="175"/>
      <c r="C730" s="200"/>
      <c r="D730" s="275"/>
      <c r="E730"/>
      <c r="F730"/>
      <c r="G730"/>
      <c r="H730"/>
      <c r="I730"/>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row>
    <row r="731" spans="1:42" x14ac:dyDescent="0.35">
      <c r="A731" s="175"/>
      <c r="B731" s="175"/>
      <c r="C731" s="200"/>
      <c r="D731" s="275"/>
      <c r="E731"/>
      <c r="F731"/>
      <c r="G731"/>
      <c r="H731"/>
      <c r="I731"/>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row>
    <row r="732" spans="1:42" x14ac:dyDescent="0.35">
      <c r="A732" s="175"/>
      <c r="B732" s="175"/>
      <c r="C732" s="200"/>
      <c r="D732" s="275"/>
      <c r="E732"/>
      <c r="F732"/>
      <c r="G732"/>
      <c r="H732"/>
      <c r="I732"/>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row>
    <row r="733" spans="1:42" x14ac:dyDescent="0.35">
      <c r="A733" s="175"/>
      <c r="B733" s="175"/>
      <c r="C733" s="200"/>
      <c r="D733" s="275"/>
      <c r="E733"/>
      <c r="F733"/>
      <c r="G733"/>
      <c r="H733"/>
      <c r="I733"/>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row>
    <row r="734" spans="1:42" x14ac:dyDescent="0.35">
      <c r="A734" s="175"/>
      <c r="B734" s="175"/>
      <c r="C734" s="200"/>
      <c r="D734" s="275"/>
      <c r="E734"/>
      <c r="F734"/>
      <c r="G734"/>
      <c r="H734"/>
      <c r="I734"/>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row>
    <row r="735" spans="1:42" x14ac:dyDescent="0.35">
      <c r="A735" s="175"/>
      <c r="B735" s="175"/>
      <c r="C735" s="200"/>
      <c r="D735" s="275"/>
      <c r="E735"/>
      <c r="F735"/>
      <c r="G735"/>
      <c r="H735"/>
      <c r="I735"/>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row>
    <row r="736" spans="1:42" x14ac:dyDescent="0.35">
      <c r="A736" s="175"/>
      <c r="B736" s="175"/>
      <c r="C736" s="200"/>
      <c r="D736" s="275"/>
      <c r="E736"/>
      <c r="F736"/>
      <c r="G736"/>
      <c r="H736"/>
      <c r="I73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row>
    <row r="737" spans="1:42" x14ac:dyDescent="0.35">
      <c r="A737" s="175"/>
      <c r="B737" s="175"/>
      <c r="C737" s="200"/>
      <c r="D737" s="275"/>
      <c r="E737"/>
      <c r="F737"/>
      <c r="G737"/>
      <c r="H737"/>
      <c r="I737"/>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row>
    <row r="738" spans="1:42" x14ac:dyDescent="0.35">
      <c r="A738" s="175"/>
      <c r="B738" s="175"/>
      <c r="C738" s="200"/>
      <c r="D738" s="275"/>
      <c r="E738"/>
      <c r="F738"/>
      <c r="G738"/>
      <c r="H738"/>
      <c r="I738"/>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row>
    <row r="739" spans="1:42" x14ac:dyDescent="0.35">
      <c r="A739" s="175"/>
      <c r="B739" s="175"/>
      <c r="C739" s="200"/>
      <c r="D739" s="275"/>
      <c r="E739"/>
      <c r="F739"/>
      <c r="G739"/>
      <c r="H739"/>
      <c r="I739"/>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row>
    <row r="740" spans="1:42" x14ac:dyDescent="0.35">
      <c r="A740" s="175"/>
      <c r="B740" s="175"/>
      <c r="C740" s="200"/>
      <c r="D740" s="275"/>
      <c r="E740"/>
      <c r="F740"/>
      <c r="G740"/>
      <c r="H740"/>
      <c r="I740"/>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row>
    <row r="741" spans="1:42" x14ac:dyDescent="0.35">
      <c r="A741" s="175"/>
      <c r="B741" s="175"/>
      <c r="C741" s="200"/>
      <c r="D741" s="275"/>
      <c r="E741"/>
      <c r="F741"/>
      <c r="G741"/>
      <c r="H741"/>
      <c r="I741"/>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row>
    <row r="742" spans="1:42" x14ac:dyDescent="0.35">
      <c r="A742" s="175"/>
      <c r="B742" s="175"/>
      <c r="C742" s="200"/>
      <c r="D742" s="275"/>
      <c r="E742"/>
      <c r="F742"/>
      <c r="G742"/>
      <c r="H742"/>
      <c r="I742"/>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row>
    <row r="743" spans="1:42" x14ac:dyDescent="0.35">
      <c r="A743" s="175"/>
      <c r="B743" s="175"/>
      <c r="C743" s="200"/>
      <c r="D743" s="275"/>
      <c r="E743"/>
      <c r="F743"/>
      <c r="G743"/>
      <c r="H743"/>
      <c r="I743"/>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row>
    <row r="744" spans="1:42" x14ac:dyDescent="0.35">
      <c r="A744" s="175"/>
      <c r="B744" s="175"/>
      <c r="C744" s="200"/>
      <c r="D744" s="275"/>
      <c r="E744"/>
      <c r="F744"/>
      <c r="G744"/>
      <c r="H744"/>
      <c r="I744"/>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row>
    <row r="745" spans="1:42" x14ac:dyDescent="0.35">
      <c r="A745" s="175"/>
      <c r="B745" s="175"/>
      <c r="C745" s="200"/>
      <c r="D745" s="275"/>
      <c r="E745"/>
      <c r="F745"/>
      <c r="G745"/>
      <c r="H745"/>
      <c r="I745"/>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row>
    <row r="746" spans="1:42" x14ac:dyDescent="0.35">
      <c r="A746" s="175"/>
      <c r="B746" s="175"/>
      <c r="C746" s="200"/>
      <c r="D746" s="275"/>
      <c r="E746"/>
      <c r="F746"/>
      <c r="G746"/>
      <c r="H746"/>
      <c r="I74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row>
    <row r="747" spans="1:42" x14ac:dyDescent="0.35">
      <c r="A747" s="175"/>
      <c r="B747" s="175"/>
      <c r="C747" s="200"/>
      <c r="D747" s="275"/>
      <c r="E747"/>
      <c r="F747"/>
      <c r="G747"/>
      <c r="H747"/>
      <c r="I747"/>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row>
    <row r="748" spans="1:42" x14ac:dyDescent="0.35">
      <c r="A748" s="175"/>
      <c r="B748" s="175"/>
      <c r="C748" s="200"/>
      <c r="D748" s="275"/>
      <c r="E748"/>
      <c r="F748"/>
      <c r="G748"/>
      <c r="H748"/>
      <c r="I748"/>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row>
    <row r="749" spans="1:42" x14ac:dyDescent="0.35">
      <c r="A749" s="175"/>
      <c r="B749" s="175"/>
      <c r="C749" s="200"/>
      <c r="D749" s="275"/>
      <c r="E749"/>
      <c r="F749"/>
      <c r="G749"/>
      <c r="H749"/>
      <c r="I749"/>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row>
    <row r="750" spans="1:42" x14ac:dyDescent="0.35">
      <c r="A750" s="175"/>
      <c r="B750" s="175"/>
      <c r="C750" s="200"/>
      <c r="D750" s="275"/>
      <c r="E750"/>
      <c r="F750"/>
      <c r="G750"/>
      <c r="H750"/>
      <c r="I750"/>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row>
    <row r="751" spans="1:42" x14ac:dyDescent="0.35">
      <c r="A751" s="175"/>
      <c r="B751" s="175"/>
      <c r="C751" s="200"/>
      <c r="D751" s="275"/>
      <c r="E751"/>
      <c r="F751"/>
      <c r="G751"/>
      <c r="H751"/>
      <c r="I751"/>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row>
    <row r="752" spans="1:42" x14ac:dyDescent="0.35">
      <c r="A752" s="175"/>
      <c r="B752" s="175"/>
      <c r="C752" s="200"/>
      <c r="D752" s="275"/>
      <c r="E752"/>
      <c r="F752"/>
      <c r="G752"/>
      <c r="H752"/>
      <c r="I752"/>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row>
    <row r="753" spans="1:42" x14ac:dyDescent="0.35">
      <c r="A753" s="175"/>
      <c r="B753" s="175"/>
      <c r="C753" s="200"/>
      <c r="D753" s="275"/>
      <c r="E753"/>
      <c r="F753"/>
      <c r="G753"/>
      <c r="H753"/>
      <c r="I753"/>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row>
    <row r="754" spans="1:42" x14ac:dyDescent="0.35">
      <c r="A754" s="175"/>
      <c r="B754" s="175"/>
      <c r="C754" s="200"/>
      <c r="D754" s="275"/>
      <c r="E754"/>
      <c r="F754"/>
      <c r="G754"/>
      <c r="H754"/>
      <c r="I754"/>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row>
    <row r="755" spans="1:42" x14ac:dyDescent="0.35">
      <c r="A755" s="175"/>
      <c r="B755" s="175"/>
      <c r="C755" s="200"/>
      <c r="D755" s="275"/>
      <c r="E755"/>
      <c r="F755"/>
      <c r="G755"/>
      <c r="H755"/>
      <c r="I755"/>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row>
    <row r="756" spans="1:42" x14ac:dyDescent="0.35">
      <c r="A756" s="175"/>
      <c r="B756" s="175"/>
      <c r="C756" s="200"/>
      <c r="D756" s="275"/>
      <c r="E756"/>
      <c r="F756"/>
      <c r="G756"/>
      <c r="H756"/>
      <c r="I75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row>
    <row r="757" spans="1:42" x14ac:dyDescent="0.35">
      <c r="A757" s="175"/>
      <c r="B757" s="175"/>
      <c r="C757" s="200"/>
      <c r="D757" s="275"/>
      <c r="E757"/>
      <c r="F757"/>
      <c r="G757"/>
      <c r="H757"/>
      <c r="I757"/>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row>
    <row r="758" spans="1:42" x14ac:dyDescent="0.35">
      <c r="A758" s="175"/>
      <c r="B758" s="175"/>
      <c r="C758" s="200"/>
      <c r="D758" s="275"/>
      <c r="E758"/>
      <c r="F758"/>
      <c r="G758"/>
      <c r="H758"/>
      <c r="I758"/>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row>
    <row r="759" spans="1:42" x14ac:dyDescent="0.35">
      <c r="A759" s="175"/>
      <c r="B759" s="175"/>
      <c r="C759" s="200"/>
      <c r="D759" s="275"/>
      <c r="E759"/>
      <c r="F759"/>
      <c r="G759"/>
      <c r="H759"/>
      <c r="I759"/>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row>
    <row r="760" spans="1:42" x14ac:dyDescent="0.35">
      <c r="A760" s="175"/>
      <c r="B760" s="175"/>
      <c r="C760" s="200"/>
      <c r="D760" s="275"/>
      <c r="E760"/>
      <c r="F760"/>
      <c r="G760"/>
      <c r="H760"/>
      <c r="I760"/>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row>
    <row r="761" spans="1:42" x14ac:dyDescent="0.35">
      <c r="A761" s="175"/>
      <c r="B761" s="175"/>
      <c r="C761" s="200"/>
      <c r="D761" s="275"/>
      <c r="E761"/>
      <c r="F761"/>
      <c r="G761"/>
      <c r="H761"/>
      <c r="I761"/>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row>
    <row r="762" spans="1:42" x14ac:dyDescent="0.35">
      <c r="A762" s="175"/>
      <c r="B762" s="175"/>
      <c r="C762" s="200"/>
      <c r="D762" s="275"/>
      <c r="E762"/>
      <c r="F762"/>
      <c r="G762"/>
      <c r="H762"/>
      <c r="I762"/>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row>
    <row r="763" spans="1:42" x14ac:dyDescent="0.35">
      <c r="A763" s="175"/>
      <c r="B763" s="175"/>
      <c r="C763" s="200"/>
      <c r="D763" s="275"/>
      <c r="E763"/>
      <c r="F763"/>
      <c r="G763"/>
      <c r="H763"/>
      <c r="I763"/>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row>
    <row r="764" spans="1:42" x14ac:dyDescent="0.35">
      <c r="A764" s="175"/>
      <c r="B764" s="175"/>
      <c r="C764" s="200"/>
      <c r="D764" s="275"/>
      <c r="E764"/>
      <c r="F764"/>
      <c r="G764"/>
      <c r="H764"/>
      <c r="I764"/>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row>
    <row r="765" spans="1:42" x14ac:dyDescent="0.35">
      <c r="A765" s="175"/>
      <c r="B765" s="175"/>
      <c r="C765" s="200"/>
      <c r="D765" s="275"/>
      <c r="E765"/>
      <c r="F765"/>
      <c r="G765"/>
      <c r="H765"/>
      <c r="I765"/>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row>
    <row r="766" spans="1:42" x14ac:dyDescent="0.35">
      <c r="A766" s="175"/>
      <c r="B766" s="175"/>
      <c r="C766" s="200"/>
      <c r="D766" s="275"/>
      <c r="E766"/>
      <c r="F766"/>
      <c r="G766"/>
      <c r="H766"/>
      <c r="I76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row>
    <row r="767" spans="1:42" x14ac:dyDescent="0.35">
      <c r="A767" s="175"/>
      <c r="B767" s="175"/>
      <c r="C767" s="200"/>
      <c r="D767" s="275"/>
      <c r="E767"/>
      <c r="F767"/>
      <c r="G767"/>
      <c r="H767"/>
      <c r="I767"/>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row>
    <row r="768" spans="1:42" x14ac:dyDescent="0.35">
      <c r="A768" s="175"/>
      <c r="B768" s="175"/>
      <c r="C768" s="200"/>
      <c r="D768" s="275"/>
      <c r="E768"/>
      <c r="F768"/>
      <c r="G768"/>
      <c r="H768"/>
      <c r="I768"/>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row>
    <row r="769" spans="1:42" x14ac:dyDescent="0.35">
      <c r="A769" s="175"/>
      <c r="B769" s="175"/>
      <c r="C769" s="200"/>
      <c r="D769" s="275"/>
      <c r="E769"/>
      <c r="F769"/>
      <c r="G769"/>
      <c r="H769"/>
      <c r="I769"/>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row>
    <row r="770" spans="1:42" x14ac:dyDescent="0.35">
      <c r="A770" s="175"/>
      <c r="B770" s="175"/>
      <c r="C770" s="200"/>
      <c r="D770" s="275"/>
      <c r="E770"/>
      <c r="F770"/>
      <c r="G770"/>
      <c r="H770"/>
      <c r="I770"/>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row>
    <row r="771" spans="1:42" x14ac:dyDescent="0.35">
      <c r="A771" s="175"/>
      <c r="B771" s="175"/>
      <c r="C771" s="200"/>
      <c r="D771" s="275"/>
      <c r="E771"/>
      <c r="F771"/>
      <c r="G771"/>
      <c r="H771"/>
      <c r="I771"/>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row>
    <row r="772" spans="1:42" x14ac:dyDescent="0.35">
      <c r="A772" s="175"/>
      <c r="B772" s="175"/>
      <c r="C772" s="200"/>
      <c r="D772" s="275"/>
      <c r="E772"/>
      <c r="F772"/>
      <c r="G772"/>
      <c r="H772"/>
      <c r="I772"/>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row>
    <row r="773" spans="1:42" x14ac:dyDescent="0.35">
      <c r="A773" s="175"/>
      <c r="B773" s="175"/>
      <c r="C773" s="200"/>
      <c r="D773" s="275"/>
      <c r="E773"/>
      <c r="F773"/>
      <c r="G773"/>
      <c r="H773"/>
      <c r="I773"/>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row>
    <row r="774" spans="1:42" x14ac:dyDescent="0.35">
      <c r="A774" s="175"/>
      <c r="B774" s="175"/>
      <c r="C774" s="200"/>
      <c r="D774" s="275"/>
      <c r="E774"/>
      <c r="F774"/>
      <c r="G774"/>
      <c r="H774"/>
      <c r="I774"/>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row>
    <row r="775" spans="1:42" x14ac:dyDescent="0.35">
      <c r="A775" s="175"/>
      <c r="B775" s="175"/>
      <c r="C775" s="200"/>
      <c r="D775" s="275"/>
      <c r="E775"/>
      <c r="F775"/>
      <c r="G775"/>
      <c r="H775"/>
      <c r="I775"/>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row>
    <row r="776" spans="1:42" x14ac:dyDescent="0.35">
      <c r="A776" s="175"/>
      <c r="B776" s="175"/>
      <c r="C776" s="200"/>
      <c r="D776" s="275"/>
      <c r="E776"/>
      <c r="F776"/>
      <c r="G776"/>
      <c r="H776"/>
      <c r="I7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row>
    <row r="777" spans="1:42" x14ac:dyDescent="0.35">
      <c r="A777" s="175"/>
      <c r="B777" s="175"/>
      <c r="C777" s="200"/>
      <c r="D777" s="275"/>
      <c r="E777"/>
      <c r="F777"/>
      <c r="G777"/>
      <c r="H777"/>
      <c r="I777"/>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row>
    <row r="778" spans="1:42" x14ac:dyDescent="0.35">
      <c r="A778" s="175"/>
      <c r="B778" s="175"/>
      <c r="C778" s="200"/>
      <c r="D778" s="275"/>
      <c r="E778"/>
      <c r="F778"/>
      <c r="G778"/>
      <c r="H778"/>
      <c r="I778"/>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row>
    <row r="779" spans="1:42" x14ac:dyDescent="0.35">
      <c r="A779" s="175"/>
      <c r="B779" s="175"/>
      <c r="C779" s="200"/>
      <c r="D779" s="275"/>
      <c r="E779"/>
      <c r="F779"/>
      <c r="G779"/>
      <c r="H779"/>
      <c r="I779"/>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row>
    <row r="780" spans="1:42" x14ac:dyDescent="0.35">
      <c r="A780" s="175"/>
      <c r="B780" s="175"/>
      <c r="C780" s="200"/>
      <c r="D780" s="275"/>
      <c r="E780"/>
      <c r="F780"/>
      <c r="G780"/>
      <c r="H780"/>
      <c r="I780"/>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row>
    <row r="781" spans="1:42" x14ac:dyDescent="0.35">
      <c r="A781" s="175"/>
      <c r="B781" s="175"/>
      <c r="C781" s="200"/>
      <c r="D781" s="275"/>
      <c r="E781"/>
      <c r="F781"/>
      <c r="G781"/>
      <c r="H781"/>
      <c r="I781"/>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row>
    <row r="782" spans="1:42" x14ac:dyDescent="0.35">
      <c r="A782" s="175"/>
      <c r="B782" s="175"/>
      <c r="C782" s="200"/>
      <c r="D782" s="275"/>
      <c r="E782"/>
      <c r="F782"/>
      <c r="G782"/>
      <c r="H782"/>
      <c r="I782"/>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row>
    <row r="783" spans="1:42" x14ac:dyDescent="0.35">
      <c r="A783" s="175"/>
      <c r="B783" s="175"/>
      <c r="C783" s="200"/>
      <c r="D783" s="275"/>
      <c r="E783"/>
      <c r="F783"/>
      <c r="G783"/>
      <c r="H783"/>
      <c r="I783"/>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row>
    <row r="784" spans="1:42" x14ac:dyDescent="0.35">
      <c r="A784" s="175"/>
      <c r="B784" s="175"/>
      <c r="C784" s="200"/>
      <c r="D784" s="275"/>
      <c r="E784"/>
      <c r="F784"/>
      <c r="G784"/>
      <c r="H784"/>
      <c r="I784"/>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row>
    <row r="785" spans="1:42" x14ac:dyDescent="0.35">
      <c r="A785" s="175"/>
      <c r="B785" s="175"/>
      <c r="C785" s="200"/>
      <c r="D785" s="275"/>
      <c r="E785"/>
      <c r="F785"/>
      <c r="G785"/>
      <c r="H785"/>
      <c r="I785"/>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row>
    <row r="786" spans="1:42" x14ac:dyDescent="0.35">
      <c r="A786" s="175"/>
      <c r="B786" s="175"/>
      <c r="C786" s="200"/>
      <c r="D786" s="275"/>
      <c r="E786"/>
      <c r="F786"/>
      <c r="G786"/>
      <c r="H786"/>
      <c r="I78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row>
    <row r="787" spans="1:42" x14ac:dyDescent="0.35">
      <c r="A787" s="175"/>
      <c r="B787" s="175"/>
      <c r="C787" s="200"/>
      <c r="D787" s="275"/>
      <c r="E787"/>
      <c r="F787"/>
      <c r="G787"/>
      <c r="H787"/>
      <c r="I787"/>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row>
    <row r="788" spans="1:42" x14ac:dyDescent="0.35">
      <c r="A788" s="175"/>
      <c r="B788" s="175"/>
      <c r="C788" s="200"/>
      <c r="D788" s="275"/>
      <c r="E788"/>
      <c r="F788"/>
      <c r="G788"/>
      <c r="H788"/>
      <c r="I788"/>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row>
    <row r="789" spans="1:42" x14ac:dyDescent="0.35">
      <c r="A789" s="175"/>
      <c r="B789" s="175"/>
      <c r="C789" s="200"/>
      <c r="D789" s="275"/>
      <c r="E789"/>
      <c r="F789"/>
      <c r="G789"/>
      <c r="H789"/>
      <c r="I789"/>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row>
    <row r="790" spans="1:42" x14ac:dyDescent="0.35">
      <c r="A790" s="175"/>
      <c r="B790" s="175"/>
      <c r="C790" s="200"/>
      <c r="D790" s="275"/>
      <c r="E790"/>
      <c r="F790"/>
      <c r="G790"/>
      <c r="H790"/>
      <c r="I790"/>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row>
    <row r="791" spans="1:42" x14ac:dyDescent="0.35">
      <c r="A791" s="175"/>
      <c r="B791" s="175"/>
      <c r="C791" s="200"/>
      <c r="D791" s="275"/>
      <c r="E791"/>
      <c r="F791"/>
      <c r="G791"/>
      <c r="H791"/>
      <c r="I791"/>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row>
    <row r="792" spans="1:42" x14ac:dyDescent="0.35">
      <c r="A792" s="175"/>
      <c r="B792" s="175"/>
      <c r="C792" s="200"/>
      <c r="D792" s="275"/>
      <c r="E792"/>
      <c r="F792"/>
      <c r="G792"/>
      <c r="H792"/>
      <c r="I792"/>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row>
    <row r="793" spans="1:42" x14ac:dyDescent="0.35">
      <c r="A793" s="175"/>
      <c r="B793" s="175"/>
      <c r="C793" s="200"/>
      <c r="D793" s="275"/>
      <c r="E793"/>
      <c r="F793"/>
      <c r="G793"/>
      <c r="H793"/>
      <c r="I793"/>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row>
    <row r="794" spans="1:42" x14ac:dyDescent="0.35">
      <c r="A794" s="175"/>
      <c r="B794" s="175"/>
      <c r="C794" s="200"/>
      <c r="D794" s="275"/>
      <c r="E794"/>
      <c r="F794"/>
      <c r="G794"/>
      <c r="H794"/>
      <c r="I794"/>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row>
    <row r="795" spans="1:42" x14ac:dyDescent="0.35">
      <c r="A795" s="175"/>
      <c r="B795" s="175"/>
      <c r="C795" s="200"/>
      <c r="D795" s="275"/>
      <c r="E795"/>
      <c r="F795"/>
      <c r="G795"/>
      <c r="H795"/>
      <c r="I795"/>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row>
    <row r="796" spans="1:42" x14ac:dyDescent="0.35">
      <c r="A796" s="175"/>
      <c r="B796" s="175"/>
      <c r="C796" s="200"/>
      <c r="D796" s="275"/>
      <c r="E796"/>
      <c r="F796"/>
      <c r="G796"/>
      <c r="H796"/>
      <c r="I79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row>
    <row r="797" spans="1:42" x14ac:dyDescent="0.35">
      <c r="A797" s="175"/>
      <c r="B797" s="175"/>
      <c r="C797" s="200"/>
      <c r="D797" s="275"/>
      <c r="E797"/>
      <c r="F797"/>
      <c r="G797"/>
      <c r="H797"/>
      <c r="I797"/>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row>
    <row r="798" spans="1:42" x14ac:dyDescent="0.35">
      <c r="A798" s="175"/>
      <c r="B798" s="175"/>
      <c r="C798" s="200"/>
      <c r="D798" s="275"/>
      <c r="E798"/>
      <c r="F798"/>
      <c r="G798"/>
      <c r="H798"/>
      <c r="I798"/>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row>
    <row r="799" spans="1:42" x14ac:dyDescent="0.35">
      <c r="A799" s="175"/>
      <c r="B799" s="175"/>
      <c r="C799" s="200"/>
      <c r="D799" s="275"/>
      <c r="E799"/>
      <c r="F799"/>
      <c r="G799"/>
      <c r="H799"/>
      <c r="I799"/>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row>
    <row r="800" spans="1:42" x14ac:dyDescent="0.35">
      <c r="A800" s="175"/>
      <c r="B800" s="175"/>
      <c r="C800" s="200"/>
      <c r="D800" s="275"/>
      <c r="E800"/>
      <c r="F800"/>
      <c r="G800"/>
      <c r="H800"/>
      <c r="I800"/>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row>
    <row r="801" spans="1:42" x14ac:dyDescent="0.35">
      <c r="A801" s="175"/>
      <c r="B801" s="175"/>
      <c r="C801" s="200"/>
      <c r="D801" s="275"/>
      <c r="E801"/>
      <c r="F801"/>
      <c r="G801"/>
      <c r="H801"/>
      <c r="I801"/>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row>
    <row r="802" spans="1:42" x14ac:dyDescent="0.35">
      <c r="A802" s="175"/>
      <c r="B802" s="175"/>
      <c r="C802" s="200"/>
      <c r="D802" s="275"/>
      <c r="E802"/>
      <c r="F802"/>
      <c r="G802"/>
      <c r="H802"/>
      <c r="I802"/>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row>
    <row r="803" spans="1:42" x14ac:dyDescent="0.35">
      <c r="A803" s="175"/>
      <c r="B803" s="175"/>
      <c r="C803" s="200"/>
      <c r="D803" s="275"/>
      <c r="E803"/>
      <c r="F803"/>
      <c r="G803"/>
      <c r="H803"/>
      <c r="I803"/>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row>
    <row r="804" spans="1:42" x14ac:dyDescent="0.35">
      <c r="A804" s="175"/>
      <c r="B804" s="175"/>
      <c r="C804" s="200"/>
      <c r="D804" s="275"/>
      <c r="E804"/>
      <c r="F804"/>
      <c r="G804"/>
      <c r="H804"/>
      <c r="I804"/>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row>
    <row r="805" spans="1:42" x14ac:dyDescent="0.35">
      <c r="A805" s="175"/>
      <c r="B805" s="175"/>
      <c r="C805" s="200"/>
      <c r="D805" s="275"/>
      <c r="E805"/>
      <c r="F805"/>
      <c r="G805"/>
      <c r="H805"/>
      <c r="I805"/>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row>
    <row r="806" spans="1:42" x14ac:dyDescent="0.35">
      <c r="A806" s="175"/>
      <c r="B806" s="175"/>
      <c r="C806" s="200"/>
      <c r="D806" s="275"/>
      <c r="E806"/>
      <c r="F806"/>
      <c r="G806"/>
      <c r="H806"/>
      <c r="I80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row>
    <row r="807" spans="1:42" x14ac:dyDescent="0.35">
      <c r="A807" s="175"/>
      <c r="B807" s="175"/>
      <c r="C807" s="200"/>
      <c r="D807" s="275"/>
      <c r="E807"/>
      <c r="F807"/>
      <c r="G807"/>
      <c r="H807"/>
      <c r="I807"/>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row>
    <row r="808" spans="1:42" x14ac:dyDescent="0.35">
      <c r="A808" s="175"/>
      <c r="B808" s="175"/>
      <c r="C808" s="200"/>
      <c r="D808" s="275"/>
      <c r="E808"/>
      <c r="F808"/>
      <c r="G808"/>
      <c r="H808"/>
      <c r="I808"/>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row>
    <row r="809" spans="1:42" x14ac:dyDescent="0.35">
      <c r="A809" s="175"/>
      <c r="B809" s="175"/>
      <c r="C809" s="200"/>
      <c r="D809" s="275"/>
      <c r="E809"/>
      <c r="F809"/>
      <c r="G809"/>
      <c r="H809"/>
      <c r="I809"/>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row>
    <row r="810" spans="1:42" x14ac:dyDescent="0.35">
      <c r="A810" s="175"/>
      <c r="B810" s="175"/>
      <c r="C810" s="200"/>
      <c r="D810" s="275"/>
      <c r="E810"/>
      <c r="F810"/>
      <c r="G810"/>
      <c r="H810"/>
      <c r="I810"/>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row>
    <row r="811" spans="1:42" x14ac:dyDescent="0.35">
      <c r="A811" s="175"/>
      <c r="B811" s="175"/>
      <c r="C811" s="200"/>
      <c r="D811" s="275"/>
      <c r="E811"/>
      <c r="F811"/>
      <c r="G811"/>
      <c r="H811"/>
      <c r="I811"/>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row>
    <row r="812" spans="1:42" x14ac:dyDescent="0.35">
      <c r="A812" s="175"/>
      <c r="B812" s="175"/>
      <c r="C812" s="200"/>
      <c r="D812" s="275"/>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row>
    <row r="813" spans="1:42" x14ac:dyDescent="0.35">
      <c r="A813" s="175"/>
      <c r="B813" s="175"/>
      <c r="C813" s="200"/>
      <c r="D813" s="275"/>
      <c r="E813"/>
      <c r="F813"/>
      <c r="G813"/>
      <c r="H813"/>
      <c r="I813"/>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row>
    <row r="814" spans="1:42" x14ac:dyDescent="0.35">
      <c r="A814" s="175"/>
      <c r="B814" s="175"/>
      <c r="C814" s="200"/>
      <c r="D814" s="275"/>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row>
    <row r="815" spans="1:42" x14ac:dyDescent="0.35">
      <c r="A815" s="175"/>
      <c r="B815" s="175"/>
      <c r="C815" s="200"/>
      <c r="D815" s="275"/>
      <c r="E815"/>
      <c r="F815"/>
      <c r="G815"/>
      <c r="H815"/>
      <c r="I815"/>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row>
    <row r="816" spans="1:42" x14ac:dyDescent="0.35">
      <c r="A816" s="175"/>
      <c r="B816" s="175"/>
      <c r="C816" s="200"/>
      <c r="D816" s="275"/>
      <c r="E816"/>
      <c r="F816"/>
      <c r="G816"/>
      <c r="H816"/>
      <c r="I81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row>
    <row r="817" spans="1:42" x14ac:dyDescent="0.35">
      <c r="A817" s="175"/>
      <c r="B817" s="175"/>
      <c r="C817" s="200"/>
      <c r="D817" s="275"/>
      <c r="E817"/>
      <c r="F817"/>
      <c r="G817"/>
      <c r="H817"/>
      <c r="I817"/>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row>
    <row r="818" spans="1:42" x14ac:dyDescent="0.35">
      <c r="A818" s="175"/>
      <c r="B818" s="175"/>
      <c r="C818" s="200"/>
      <c r="D818" s="275"/>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row>
    <row r="819" spans="1:42" x14ac:dyDescent="0.35">
      <c r="A819" s="175"/>
      <c r="B819" s="175"/>
      <c r="C819" s="200"/>
      <c r="D819" s="275"/>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row>
    <row r="820" spans="1:42" x14ac:dyDescent="0.35">
      <c r="A820" s="175"/>
      <c r="B820" s="175"/>
      <c r="C820" s="200"/>
      <c r="D820" s="275"/>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row>
    <row r="821" spans="1:42" x14ac:dyDescent="0.35">
      <c r="A821" s="175"/>
      <c r="B821" s="175"/>
      <c r="C821" s="200"/>
      <c r="D821" s="275"/>
      <c r="E821"/>
      <c r="F821"/>
      <c r="G821"/>
      <c r="H821"/>
      <c r="I821"/>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row>
    <row r="822" spans="1:42" x14ac:dyDescent="0.35">
      <c r="A822" s="175"/>
      <c r="B822" s="175"/>
      <c r="C822" s="200"/>
      <c r="D822" s="275"/>
      <c r="E822"/>
      <c r="F822"/>
      <c r="G822"/>
      <c r="H822"/>
      <c r="I822"/>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row>
    <row r="823" spans="1:42" x14ac:dyDescent="0.35">
      <c r="A823" s="175"/>
      <c r="B823" s="175"/>
      <c r="C823" s="200"/>
      <c r="D823" s="275"/>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row>
    <row r="824" spans="1:42" x14ac:dyDescent="0.35">
      <c r="A824" s="175"/>
      <c r="B824" s="175"/>
      <c r="C824" s="200"/>
      <c r="D824" s="275"/>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row>
    <row r="825" spans="1:42" x14ac:dyDescent="0.35">
      <c r="A825" s="175"/>
      <c r="B825" s="175"/>
      <c r="C825" s="200"/>
      <c r="D825" s="27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row>
    <row r="826" spans="1:42" x14ac:dyDescent="0.35">
      <c r="A826" s="175"/>
      <c r="B826" s="175"/>
      <c r="C826" s="200"/>
      <c r="D826" s="275"/>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row>
    <row r="827" spans="1:42" x14ac:dyDescent="0.35">
      <c r="A827" s="175"/>
      <c r="B827" s="175"/>
      <c r="C827" s="200"/>
      <c r="D827" s="275"/>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row>
    <row r="828" spans="1:42" x14ac:dyDescent="0.35">
      <c r="A828" s="175"/>
      <c r="B828" s="175"/>
      <c r="C828" s="200"/>
      <c r="D828" s="275"/>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row>
    <row r="829" spans="1:42" x14ac:dyDescent="0.35">
      <c r="A829" s="175"/>
      <c r="B829" s="175"/>
      <c r="C829" s="200"/>
      <c r="D829" s="275"/>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row>
    <row r="830" spans="1:42" x14ac:dyDescent="0.35">
      <c r="A830" s="175"/>
      <c r="B830" s="175"/>
      <c r="C830" s="200"/>
      <c r="D830" s="275"/>
      <c r="E830"/>
      <c r="F830"/>
      <c r="G830"/>
      <c r="H830"/>
      <c r="I830"/>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row>
    <row r="831" spans="1:42" x14ac:dyDescent="0.35">
      <c r="A831" s="175"/>
      <c r="B831" s="175"/>
      <c r="C831" s="200"/>
      <c r="D831" s="275"/>
      <c r="E831"/>
      <c r="F831"/>
      <c r="G831"/>
      <c r="H831"/>
      <c r="I831"/>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row>
    <row r="832" spans="1:42" x14ac:dyDescent="0.35">
      <c r="A832" s="175"/>
      <c r="B832" s="175"/>
      <c r="C832" s="200"/>
      <c r="D832" s="275"/>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row>
    <row r="833" spans="1:42" x14ac:dyDescent="0.35">
      <c r="A833" s="175"/>
      <c r="B833" s="175"/>
      <c r="C833" s="200"/>
      <c r="D833" s="275"/>
      <c r="E833"/>
      <c r="F833"/>
      <c r="G833"/>
      <c r="H833"/>
      <c r="I833"/>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row>
    <row r="834" spans="1:42" x14ac:dyDescent="0.35">
      <c r="A834" s="175"/>
      <c r="B834" s="175"/>
      <c r="C834" s="200"/>
      <c r="D834" s="275"/>
      <c r="E834"/>
      <c r="F834"/>
      <c r="G834"/>
      <c r="H834"/>
      <c r="I834"/>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row>
    <row r="835" spans="1:42" x14ac:dyDescent="0.35">
      <c r="A835" s="175"/>
      <c r="B835" s="175"/>
      <c r="C835" s="200"/>
      <c r="D835" s="27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row>
    <row r="836" spans="1:42" x14ac:dyDescent="0.35">
      <c r="A836" s="175"/>
      <c r="B836" s="175"/>
      <c r="C836" s="200"/>
      <c r="D836" s="275"/>
      <c r="E836"/>
      <c r="F836"/>
      <c r="G836"/>
      <c r="H836"/>
      <c r="I83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row>
    <row r="837" spans="1:42" x14ac:dyDescent="0.35">
      <c r="A837" s="175"/>
      <c r="B837" s="175"/>
      <c r="C837" s="200"/>
      <c r="D837" s="275"/>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row>
    <row r="838" spans="1:42" x14ac:dyDescent="0.35">
      <c r="A838" s="175"/>
      <c r="B838" s="175"/>
      <c r="C838" s="200"/>
      <c r="D838" s="275"/>
      <c r="E838"/>
      <c r="F838"/>
      <c r="G838"/>
      <c r="H838"/>
      <c r="I838"/>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row>
    <row r="839" spans="1:42" x14ac:dyDescent="0.35">
      <c r="A839" s="175"/>
      <c r="B839" s="175"/>
      <c r="C839" s="200"/>
      <c r="D839" s="275"/>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row>
    <row r="840" spans="1:42" x14ac:dyDescent="0.35">
      <c r="A840" s="175"/>
      <c r="B840" s="175"/>
      <c r="C840" s="200"/>
      <c r="D840" s="275"/>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row>
    <row r="841" spans="1:42" x14ac:dyDescent="0.35">
      <c r="A841" s="175"/>
      <c r="B841" s="175"/>
      <c r="C841" s="200"/>
      <c r="D841" s="275"/>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row>
    <row r="842" spans="1:42" x14ac:dyDescent="0.35">
      <c r="A842" s="175"/>
      <c r="B842" s="175"/>
      <c r="C842" s="200"/>
      <c r="D842" s="275"/>
      <c r="E842"/>
      <c r="F842"/>
      <c r="G842"/>
      <c r="H842"/>
      <c r="I842"/>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row>
    <row r="843" spans="1:42" x14ac:dyDescent="0.35">
      <c r="A843" s="175"/>
      <c r="B843" s="175"/>
      <c r="C843" s="200"/>
      <c r="D843" s="275"/>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row>
    <row r="844" spans="1:42" x14ac:dyDescent="0.35">
      <c r="A844" s="175"/>
      <c r="B844" s="175"/>
      <c r="C844" s="200"/>
      <c r="D844" s="275"/>
      <c r="E844"/>
      <c r="F844"/>
      <c r="G844"/>
      <c r="H844"/>
      <c r="I844"/>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row>
    <row r="845" spans="1:42" x14ac:dyDescent="0.35">
      <c r="A845" s="175"/>
      <c r="B845" s="175"/>
      <c r="C845" s="200"/>
      <c r="D845" s="275"/>
      <c r="E845"/>
      <c r="F845"/>
      <c r="G845"/>
      <c r="H845"/>
      <c r="I845"/>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row>
    <row r="846" spans="1:42" x14ac:dyDescent="0.35">
      <c r="A846" s="175"/>
      <c r="B846" s="175"/>
      <c r="C846" s="200"/>
      <c r="D846" s="275"/>
      <c r="E846"/>
      <c r="F846"/>
      <c r="G846"/>
      <c r="H846"/>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row>
    <row r="847" spans="1:42" x14ac:dyDescent="0.35">
      <c r="A847" s="175"/>
      <c r="B847" s="175"/>
      <c r="C847" s="200"/>
      <c r="D847" s="275"/>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row>
    <row r="848" spans="1:42" x14ac:dyDescent="0.35">
      <c r="A848" s="175"/>
      <c r="B848" s="175"/>
      <c r="C848" s="200"/>
      <c r="D848" s="275"/>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row>
    <row r="849" spans="1:42" x14ac:dyDescent="0.35">
      <c r="A849" s="175"/>
      <c r="B849" s="175"/>
      <c r="C849" s="200"/>
      <c r="D849" s="275"/>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row>
    <row r="850" spans="1:42" x14ac:dyDescent="0.35">
      <c r="A850" s="175"/>
      <c r="B850" s="175"/>
      <c r="C850" s="200"/>
      <c r="D850" s="275"/>
      <c r="E850"/>
      <c r="F850"/>
      <c r="G850"/>
      <c r="H850"/>
      <c r="I850"/>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row>
    <row r="851" spans="1:42" x14ac:dyDescent="0.35">
      <c r="A851" s="175"/>
      <c r="B851" s="175"/>
      <c r="C851" s="200"/>
      <c r="D851" s="275"/>
      <c r="E851"/>
      <c r="F851"/>
      <c r="G851"/>
      <c r="H851"/>
      <c r="I851"/>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row>
    <row r="852" spans="1:42" x14ac:dyDescent="0.35">
      <c r="A852" s="175"/>
      <c r="B852" s="175"/>
      <c r="C852" s="200"/>
      <c r="D852" s="275"/>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row>
    <row r="853" spans="1:42" x14ac:dyDescent="0.35">
      <c r="A853" s="175"/>
      <c r="B853" s="175"/>
      <c r="C853" s="200"/>
      <c r="D853" s="275"/>
      <c r="E853"/>
      <c r="F853"/>
      <c r="G853"/>
      <c r="H853"/>
      <c r="I853"/>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row>
    <row r="854" spans="1:42" s="262" customFormat="1" x14ac:dyDescent="0.35">
      <c r="A854" s="175"/>
      <c r="B854" s="175"/>
      <c r="C854" s="200"/>
      <c r="D854" s="275"/>
      <c r="E854"/>
      <c r="F854"/>
      <c r="G854"/>
      <c r="H854"/>
      <c r="I854"/>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row>
    <row r="855" spans="1:42" x14ac:dyDescent="0.35">
      <c r="A855" s="175"/>
      <c r="B855" s="175"/>
      <c r="C855" s="200"/>
      <c r="D855" s="275"/>
      <c r="E855"/>
      <c r="F855"/>
      <c r="G855"/>
      <c r="H855"/>
      <c r="I855"/>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row>
    <row r="856" spans="1:42" x14ac:dyDescent="0.35">
      <c r="A856" s="175"/>
      <c r="B856" s="175"/>
      <c r="C856" s="200"/>
      <c r="D856" s="275"/>
      <c r="E856"/>
      <c r="F856"/>
      <c r="G856"/>
      <c r="H856"/>
      <c r="I85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row>
    <row r="857" spans="1:42" x14ac:dyDescent="0.35">
      <c r="A857" s="175"/>
      <c r="B857" s="175"/>
      <c r="C857" s="200"/>
      <c r="D857" s="275"/>
      <c r="E857"/>
      <c r="F857"/>
      <c r="G857"/>
      <c r="H857"/>
      <c r="I857"/>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row>
    <row r="858" spans="1:42" x14ac:dyDescent="0.35">
      <c r="A858" s="175"/>
      <c r="B858" s="175"/>
      <c r="C858" s="200"/>
      <c r="D858" s="275"/>
      <c r="E858"/>
      <c r="F858"/>
      <c r="G858"/>
      <c r="H858"/>
      <c r="I858"/>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row>
    <row r="859" spans="1:42" x14ac:dyDescent="0.35">
      <c r="A859" s="175"/>
      <c r="B859" s="175"/>
      <c r="C859" s="200"/>
      <c r="D859" s="275"/>
      <c r="E859"/>
      <c r="F859"/>
      <c r="G859"/>
      <c r="H859"/>
      <c r="I859"/>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row>
    <row r="860" spans="1:42" x14ac:dyDescent="0.35">
      <c r="A860" s="175"/>
      <c r="B860" s="175"/>
      <c r="C860" s="200"/>
      <c r="D860" s="275"/>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row>
    <row r="861" spans="1:42" x14ac:dyDescent="0.35">
      <c r="A861" s="175"/>
      <c r="B861" s="175"/>
      <c r="C861" s="200"/>
      <c r="D861" s="275"/>
      <c r="E861"/>
      <c r="F861"/>
      <c r="G861"/>
      <c r="H861"/>
      <c r="I861"/>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row>
    <row r="862" spans="1:42" x14ac:dyDescent="0.35">
      <c r="A862" s="175"/>
      <c r="B862" s="175"/>
      <c r="C862" s="200"/>
      <c r="D862" s="275"/>
      <c r="E862"/>
      <c r="F862"/>
      <c r="G862"/>
      <c r="H862"/>
      <c r="I862"/>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row>
    <row r="863" spans="1:42" x14ac:dyDescent="0.35">
      <c r="A863" s="175"/>
      <c r="B863" s="175"/>
      <c r="C863" s="200"/>
      <c r="D863" s="275"/>
      <c r="E863"/>
      <c r="F863"/>
      <c r="G863"/>
      <c r="H863"/>
      <c r="I863"/>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row>
    <row r="864" spans="1:42" x14ac:dyDescent="0.35">
      <c r="A864" s="175"/>
      <c r="B864" s="175"/>
      <c r="C864" s="200"/>
      <c r="D864" s="275"/>
      <c r="E864"/>
      <c r="F864"/>
      <c r="G864"/>
      <c r="H864"/>
      <c r="I864"/>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row>
    <row r="865" spans="1:42" x14ac:dyDescent="0.35">
      <c r="A865" s="175"/>
      <c r="B865" s="175"/>
      <c r="C865" s="200"/>
      <c r="D865" s="275"/>
      <c r="E865"/>
      <c r="F865"/>
      <c r="G865"/>
      <c r="H865"/>
      <c r="I865"/>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row>
    <row r="866" spans="1:42" x14ac:dyDescent="0.35">
      <c r="A866" s="175"/>
      <c r="B866" s="175"/>
      <c r="C866" s="200"/>
      <c r="D866" s="275"/>
      <c r="E866"/>
      <c r="F866"/>
      <c r="G866"/>
      <c r="H866"/>
      <c r="I86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row>
    <row r="867" spans="1:42" x14ac:dyDescent="0.35">
      <c r="A867" s="175"/>
      <c r="B867" s="175"/>
      <c r="C867" s="200"/>
      <c r="D867" s="275"/>
      <c r="E867"/>
      <c r="F867"/>
      <c r="G867"/>
      <c r="H867"/>
      <c r="I867"/>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row>
    <row r="868" spans="1:42" x14ac:dyDescent="0.35">
      <c r="A868" s="175"/>
      <c r="B868" s="175"/>
      <c r="C868" s="200"/>
      <c r="D868" s="275"/>
      <c r="E868"/>
      <c r="F868"/>
      <c r="G868"/>
      <c r="H868"/>
      <c r="I868"/>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row>
    <row r="869" spans="1:42" x14ac:dyDescent="0.35">
      <c r="A869" s="175"/>
      <c r="B869" s="175"/>
      <c r="C869" s="200"/>
      <c r="D869" s="275"/>
      <c r="E869"/>
      <c r="F869"/>
      <c r="G869"/>
      <c r="H869"/>
      <c r="I869"/>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row>
    <row r="870" spans="1:42" x14ac:dyDescent="0.35">
      <c r="A870" s="175"/>
      <c r="B870" s="175"/>
      <c r="C870" s="200"/>
      <c r="D870" s="275"/>
      <c r="E870"/>
      <c r="F870"/>
      <c r="G870"/>
      <c r="H870"/>
      <c r="I870"/>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row>
    <row r="871" spans="1:42" x14ac:dyDescent="0.35">
      <c r="A871" s="175"/>
      <c r="B871" s="175"/>
      <c r="C871" s="200"/>
      <c r="D871" s="275"/>
      <c r="E871"/>
      <c r="F871"/>
      <c r="G871"/>
      <c r="H871"/>
      <c r="I871"/>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row>
    <row r="872" spans="1:42" x14ac:dyDescent="0.35">
      <c r="A872" s="175"/>
      <c r="B872" s="175"/>
      <c r="C872" s="200"/>
      <c r="D872" s="275"/>
      <c r="E872"/>
      <c r="F872"/>
      <c r="G872"/>
      <c r="H872"/>
      <c r="I872"/>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row>
    <row r="873" spans="1:42" x14ac:dyDescent="0.35">
      <c r="A873" s="175"/>
      <c r="B873" s="175"/>
      <c r="C873" s="200"/>
      <c r="D873" s="275"/>
      <c r="E873"/>
      <c r="F873"/>
      <c r="G873"/>
      <c r="H873"/>
      <c r="I873"/>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row>
    <row r="874" spans="1:42" x14ac:dyDescent="0.35">
      <c r="A874" s="175"/>
      <c r="B874" s="175"/>
      <c r="C874" s="200"/>
      <c r="D874" s="275"/>
      <c r="E874"/>
      <c r="F874"/>
      <c r="G874"/>
      <c r="H874"/>
      <c r="I874"/>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row>
    <row r="875" spans="1:42" x14ac:dyDescent="0.35">
      <c r="A875" s="175"/>
      <c r="B875" s="175"/>
      <c r="C875" s="200"/>
      <c r="D875" s="275"/>
      <c r="E875"/>
      <c r="F875"/>
      <c r="G875"/>
      <c r="H875"/>
      <c r="I875"/>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row>
    <row r="876" spans="1:42" x14ac:dyDescent="0.35">
      <c r="A876" s="175"/>
      <c r="B876" s="175"/>
      <c r="C876" s="200"/>
      <c r="D876" s="275"/>
      <c r="E876"/>
      <c r="F876"/>
      <c r="G876"/>
      <c r="H876"/>
      <c r="I8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row>
    <row r="877" spans="1:42" x14ac:dyDescent="0.35">
      <c r="A877" s="175"/>
      <c r="B877" s="175"/>
      <c r="C877" s="200"/>
      <c r="D877" s="275"/>
      <c r="E877"/>
      <c r="F877"/>
      <c r="G877"/>
      <c r="H877"/>
      <c r="I877"/>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row>
    <row r="878" spans="1:42" x14ac:dyDescent="0.35">
      <c r="A878" s="175"/>
      <c r="B878" s="175"/>
      <c r="C878" s="200"/>
      <c r="D878" s="275"/>
      <c r="E878"/>
      <c r="F878"/>
      <c r="G878"/>
      <c r="H878"/>
      <c r="I878"/>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row>
    <row r="879" spans="1:42" x14ac:dyDescent="0.35">
      <c r="A879" s="175"/>
      <c r="B879" s="175"/>
      <c r="C879" s="200"/>
      <c r="D879" s="275"/>
      <c r="E879"/>
      <c r="F879"/>
      <c r="G879"/>
      <c r="H879"/>
      <c r="I879"/>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row>
    <row r="880" spans="1:42" x14ac:dyDescent="0.35">
      <c r="A880" s="175"/>
      <c r="B880" s="175"/>
      <c r="C880" s="200"/>
      <c r="D880" s="275"/>
      <c r="E880"/>
      <c r="F880"/>
      <c r="G880"/>
      <c r="H880"/>
      <c r="I880"/>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row>
    <row r="881" spans="1:42" x14ac:dyDescent="0.35">
      <c r="A881" s="175"/>
      <c r="B881" s="175"/>
      <c r="C881" s="200"/>
      <c r="D881" s="275"/>
      <c r="E881"/>
      <c r="F881"/>
      <c r="G881"/>
      <c r="H881"/>
      <c r="I881"/>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row>
    <row r="882" spans="1:42" x14ac:dyDescent="0.35">
      <c r="A882" s="175"/>
      <c r="B882" s="175"/>
      <c r="C882" s="200"/>
      <c r="D882" s="275"/>
      <c r="E882"/>
      <c r="F882"/>
      <c r="G882"/>
      <c r="H882"/>
      <c r="I882"/>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row>
    <row r="883" spans="1:42" x14ac:dyDescent="0.35">
      <c r="A883" s="175"/>
      <c r="B883" s="175"/>
      <c r="C883" s="200"/>
      <c r="D883" s="275"/>
      <c r="E883"/>
      <c r="F883"/>
      <c r="G883"/>
      <c r="H883"/>
      <c r="I883"/>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row>
    <row r="884" spans="1:42" x14ac:dyDescent="0.35">
      <c r="A884" s="175"/>
      <c r="B884" s="175"/>
      <c r="C884" s="200"/>
      <c r="D884" s="275"/>
      <c r="E884"/>
      <c r="F884"/>
      <c r="G884"/>
      <c r="H884"/>
      <c r="I884"/>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row>
    <row r="885" spans="1:42" x14ac:dyDescent="0.35">
      <c r="A885" s="175"/>
      <c r="B885" s="175"/>
      <c r="C885" s="200"/>
      <c r="D885" s="275"/>
      <c r="E885"/>
      <c r="F885"/>
      <c r="G885"/>
      <c r="H885"/>
      <c r="I885"/>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row>
    <row r="886" spans="1:42" x14ac:dyDescent="0.35">
      <c r="A886" s="175"/>
      <c r="B886" s="175"/>
      <c r="C886" s="200"/>
      <c r="D886" s="275"/>
      <c r="E886"/>
      <c r="F886"/>
      <c r="G886"/>
      <c r="H886"/>
      <c r="I88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row>
    <row r="887" spans="1:42" x14ac:dyDescent="0.35">
      <c r="A887" s="175"/>
      <c r="B887" s="175"/>
      <c r="C887" s="200"/>
      <c r="D887" s="275"/>
      <c r="E887"/>
      <c r="F887"/>
      <c r="G887"/>
      <c r="H887"/>
      <c r="I887"/>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row>
    <row r="888" spans="1:42" x14ac:dyDescent="0.35">
      <c r="A888" s="175"/>
      <c r="B888" s="175"/>
      <c r="C888" s="200"/>
      <c r="D888" s="275"/>
      <c r="E888"/>
      <c r="F888"/>
      <c r="G888"/>
      <c r="H888"/>
      <c r="I888"/>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row>
    <row r="889" spans="1:42" x14ac:dyDescent="0.35">
      <c r="A889" s="175"/>
      <c r="B889" s="175"/>
      <c r="C889" s="200"/>
      <c r="D889" s="275"/>
      <c r="E889"/>
      <c r="F889"/>
      <c r="G889"/>
      <c r="H889"/>
      <c r="I889"/>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row>
    <row r="890" spans="1:42" x14ac:dyDescent="0.35">
      <c r="A890" s="175"/>
      <c r="B890" s="175"/>
      <c r="C890" s="200"/>
      <c r="D890" s="275"/>
      <c r="E890"/>
      <c r="F890"/>
      <c r="G890"/>
      <c r="H890"/>
      <c r="I890"/>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row>
    <row r="891" spans="1:42" x14ac:dyDescent="0.35">
      <c r="A891" s="175"/>
      <c r="B891" s="175"/>
      <c r="C891" s="200"/>
      <c r="D891" s="275"/>
      <c r="E891"/>
      <c r="F891"/>
      <c r="G891"/>
      <c r="H891"/>
      <c r="I891"/>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row>
    <row r="892" spans="1:42" x14ac:dyDescent="0.35">
      <c r="A892" s="175"/>
      <c r="B892" s="175"/>
      <c r="C892" s="200"/>
      <c r="D892" s="275"/>
      <c r="E892"/>
      <c r="F892"/>
      <c r="G892"/>
      <c r="H892"/>
      <c r="I892"/>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row>
    <row r="893" spans="1:42" x14ac:dyDescent="0.35">
      <c r="A893" s="175"/>
      <c r="B893" s="175"/>
      <c r="C893" s="200"/>
      <c r="D893" s="275"/>
      <c r="E893"/>
      <c r="F893"/>
      <c r="G893"/>
      <c r="H893"/>
      <c r="I893"/>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row>
    <row r="894" spans="1:42" x14ac:dyDescent="0.35">
      <c r="A894" s="175"/>
      <c r="B894" s="175"/>
      <c r="C894" s="200"/>
      <c r="D894" s="275"/>
      <c r="E894"/>
      <c r="F894"/>
      <c r="G894"/>
      <c r="H894"/>
      <c r="I894"/>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row>
    <row r="895" spans="1:42" x14ac:dyDescent="0.35">
      <c r="A895" s="175"/>
      <c r="B895" s="175"/>
      <c r="C895" s="200"/>
      <c r="D895" s="275"/>
      <c r="E895"/>
      <c r="F895"/>
      <c r="G895"/>
      <c r="H895"/>
      <c r="I895"/>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row>
    <row r="896" spans="1:42" x14ac:dyDescent="0.35">
      <c r="A896" s="175"/>
      <c r="B896" s="175"/>
      <c r="C896" s="200"/>
      <c r="D896" s="275"/>
      <c r="E896"/>
      <c r="F896"/>
      <c r="G896"/>
      <c r="H896"/>
      <c r="I89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row>
    <row r="897" spans="1:42" x14ac:dyDescent="0.35">
      <c r="A897" s="175"/>
      <c r="B897" s="175"/>
      <c r="C897" s="200"/>
      <c r="D897" s="275"/>
      <c r="E897"/>
      <c r="F897"/>
      <c r="G897"/>
      <c r="H897"/>
      <c r="I897"/>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row>
    <row r="898" spans="1:42" x14ac:dyDescent="0.35">
      <c r="A898" s="175"/>
      <c r="B898" s="175"/>
      <c r="C898" s="200"/>
      <c r="D898" s="275"/>
      <c r="E898"/>
      <c r="F898"/>
      <c r="G898"/>
      <c r="H898"/>
      <c r="I898"/>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row>
    <row r="899" spans="1:42" x14ac:dyDescent="0.35">
      <c r="A899" s="175"/>
      <c r="B899" s="175"/>
      <c r="C899" s="200"/>
      <c r="D899" s="275"/>
      <c r="E899"/>
      <c r="F899"/>
      <c r="G899"/>
      <c r="H899"/>
      <c r="I899"/>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row>
    <row r="900" spans="1:42" x14ac:dyDescent="0.35">
      <c r="A900" s="175"/>
      <c r="B900" s="175"/>
      <c r="C900" s="200"/>
      <c r="D900" s="275"/>
      <c r="E900"/>
      <c r="F900"/>
      <c r="G900"/>
      <c r="H900"/>
      <c r="I900"/>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row>
    <row r="901" spans="1:42" x14ac:dyDescent="0.35">
      <c r="A901" s="175"/>
      <c r="B901" s="175"/>
      <c r="C901" s="200"/>
      <c r="D901" s="275"/>
      <c r="E901"/>
      <c r="F901"/>
      <c r="G901"/>
      <c r="H901"/>
      <c r="I901"/>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row>
    <row r="902" spans="1:42" x14ac:dyDescent="0.35">
      <c r="A902" s="175"/>
      <c r="B902" s="175"/>
      <c r="C902" s="200"/>
      <c r="D902" s="275"/>
      <c r="E902"/>
      <c r="F902"/>
      <c r="G902"/>
      <c r="H902"/>
      <c r="I902"/>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row>
    <row r="903" spans="1:42" x14ac:dyDescent="0.35">
      <c r="A903" s="175"/>
      <c r="B903" s="175"/>
      <c r="C903" s="200"/>
      <c r="D903" s="275"/>
      <c r="E903"/>
      <c r="F903"/>
      <c r="G903"/>
      <c r="H903"/>
      <c r="I903"/>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row>
    <row r="904" spans="1:42" x14ac:dyDescent="0.35">
      <c r="A904" s="175"/>
      <c r="B904" s="175"/>
      <c r="C904" s="200"/>
      <c r="D904" s="275"/>
      <c r="E904"/>
      <c r="F904"/>
      <c r="G904"/>
      <c r="H904"/>
      <c r="I904"/>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row>
    <row r="905" spans="1:42" x14ac:dyDescent="0.35">
      <c r="A905" s="175"/>
      <c r="B905" s="175"/>
      <c r="C905" s="200"/>
      <c r="D905" s="275"/>
      <c r="E905"/>
      <c r="F905"/>
      <c r="G905"/>
      <c r="H905"/>
      <c r="I905"/>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row>
    <row r="906" spans="1:42" x14ac:dyDescent="0.35">
      <c r="A906" s="175"/>
      <c r="B906" s="175"/>
      <c r="C906" s="200"/>
      <c r="D906" s="275"/>
      <c r="E906"/>
      <c r="F906"/>
      <c r="G906"/>
      <c r="H906"/>
      <c r="I90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row>
    <row r="907" spans="1:42" x14ac:dyDescent="0.35">
      <c r="A907" s="175"/>
      <c r="B907" s="175"/>
      <c r="C907" s="200"/>
      <c r="D907" s="275"/>
      <c r="E907"/>
      <c r="F907"/>
      <c r="G907"/>
      <c r="H907"/>
      <c r="I907"/>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row>
    <row r="908" spans="1:42" x14ac:dyDescent="0.35">
      <c r="A908" s="175"/>
      <c r="B908" s="175"/>
      <c r="C908" s="200"/>
      <c r="D908" s="275"/>
      <c r="E908"/>
      <c r="F908"/>
      <c r="G908"/>
      <c r="H908"/>
      <c r="I908"/>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row>
    <row r="909" spans="1:42" x14ac:dyDescent="0.35">
      <c r="A909" s="175"/>
      <c r="B909" s="175"/>
      <c r="C909" s="200"/>
      <c r="D909" s="275"/>
      <c r="E909"/>
      <c r="F909"/>
      <c r="G909"/>
      <c r="H909"/>
      <c r="I909"/>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row>
    <row r="910" spans="1:42" x14ac:dyDescent="0.35">
      <c r="A910" s="175"/>
      <c r="B910" s="175"/>
      <c r="C910" s="200"/>
      <c r="D910" s="275"/>
      <c r="E910"/>
      <c r="F910"/>
      <c r="G910"/>
      <c r="H910"/>
      <c r="I910"/>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row>
    <row r="911" spans="1:42" x14ac:dyDescent="0.35">
      <c r="A911" s="175"/>
      <c r="B911" s="175"/>
      <c r="C911" s="200"/>
      <c r="D911" s="275"/>
      <c r="E911"/>
      <c r="F911"/>
      <c r="G911"/>
      <c r="H911"/>
      <c r="I911"/>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row>
    <row r="912" spans="1:42" x14ac:dyDescent="0.35">
      <c r="A912" s="175"/>
      <c r="B912" s="175"/>
      <c r="C912" s="200"/>
      <c r="D912" s="275"/>
      <c r="E912"/>
      <c r="F912"/>
      <c r="G912"/>
      <c r="H912"/>
      <c r="I912"/>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row>
    <row r="913" spans="1:42" x14ac:dyDescent="0.35">
      <c r="A913" s="175"/>
      <c r="B913" s="175"/>
      <c r="C913" s="200"/>
      <c r="D913" s="275"/>
      <c r="E913"/>
      <c r="F913"/>
      <c r="G913"/>
      <c r="H913"/>
      <c r="I913"/>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row>
    <row r="914" spans="1:42" x14ac:dyDescent="0.35">
      <c r="A914" s="175"/>
      <c r="B914" s="175"/>
      <c r="C914" s="200"/>
      <c r="D914" s="275"/>
      <c r="E914"/>
      <c r="F914"/>
      <c r="G914"/>
      <c r="H914"/>
      <c r="I914"/>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row>
    <row r="915" spans="1:42" x14ac:dyDescent="0.35">
      <c r="A915" s="175"/>
      <c r="B915" s="175"/>
      <c r="C915" s="200"/>
      <c r="D915" s="275"/>
      <c r="E915"/>
      <c r="F915"/>
      <c r="G915"/>
      <c r="H915"/>
      <c r="I915"/>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row>
    <row r="916" spans="1:42" x14ac:dyDescent="0.35">
      <c r="A916" s="175"/>
      <c r="B916" s="175"/>
      <c r="C916" s="200"/>
      <c r="D916" s="275"/>
      <c r="E916"/>
      <c r="F916"/>
      <c r="G916"/>
      <c r="H916"/>
      <c r="I91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row>
    <row r="917" spans="1:42" x14ac:dyDescent="0.35">
      <c r="A917" s="175"/>
      <c r="B917" s="175"/>
      <c r="C917" s="200"/>
      <c r="D917" s="275"/>
      <c r="E917"/>
      <c r="F917"/>
      <c r="G917"/>
      <c r="H917"/>
      <c r="I917"/>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row>
    <row r="918" spans="1:42" x14ac:dyDescent="0.35">
      <c r="A918" s="175"/>
      <c r="B918" s="175"/>
      <c r="C918" s="200"/>
      <c r="D918" s="275"/>
      <c r="E918"/>
      <c r="F918"/>
      <c r="G918"/>
      <c r="H918"/>
      <c r="I918"/>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row>
    <row r="919" spans="1:42" x14ac:dyDescent="0.35">
      <c r="A919" s="175"/>
      <c r="B919" s="175"/>
      <c r="C919" s="200"/>
      <c r="D919" s="275"/>
      <c r="E919"/>
      <c r="F919"/>
      <c r="G919"/>
      <c r="H919"/>
      <c r="I919"/>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row>
    <row r="920" spans="1:42" x14ac:dyDescent="0.35">
      <c r="A920" s="175"/>
      <c r="B920" s="175"/>
      <c r="C920" s="200"/>
      <c r="D920" s="275"/>
      <c r="E920"/>
      <c r="F920"/>
      <c r="G920"/>
      <c r="H920"/>
      <c r="I920"/>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row>
    <row r="921" spans="1:42" x14ac:dyDescent="0.35">
      <c r="A921" s="175"/>
      <c r="B921" s="175"/>
      <c r="C921" s="200"/>
      <c r="D921" s="275"/>
      <c r="E921"/>
      <c r="F921"/>
      <c r="G921"/>
      <c r="H921"/>
      <c r="I921"/>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row>
    <row r="922" spans="1:42" x14ac:dyDescent="0.35">
      <c r="A922" s="175"/>
      <c r="B922" s="175"/>
      <c r="C922" s="200"/>
      <c r="D922" s="275"/>
      <c r="E922"/>
      <c r="F922"/>
      <c r="G922"/>
      <c r="H922"/>
      <c r="I922"/>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row>
    <row r="923" spans="1:42" x14ac:dyDescent="0.35">
      <c r="A923" s="175"/>
      <c r="B923" s="175"/>
      <c r="C923" s="200"/>
      <c r="D923" s="275"/>
      <c r="E923"/>
      <c r="F923"/>
      <c r="G923"/>
      <c r="H923"/>
      <c r="I923"/>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row>
    <row r="924" spans="1:42" x14ac:dyDescent="0.35">
      <c r="A924" s="175"/>
      <c r="B924" s="175"/>
      <c r="C924" s="200"/>
      <c r="D924" s="275"/>
      <c r="E924"/>
      <c r="F924"/>
      <c r="G924"/>
      <c r="H924"/>
      <c r="I924"/>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row>
    <row r="925" spans="1:42" x14ac:dyDescent="0.35">
      <c r="A925" s="175"/>
      <c r="B925" s="175"/>
      <c r="C925" s="200"/>
      <c r="D925" s="275"/>
      <c r="E925"/>
      <c r="F925"/>
      <c r="G925"/>
      <c r="H925"/>
      <c r="I925"/>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row>
    <row r="926" spans="1:42" x14ac:dyDescent="0.35">
      <c r="A926" s="175"/>
      <c r="B926" s="175"/>
      <c r="C926" s="200"/>
      <c r="D926" s="275"/>
      <c r="E926"/>
      <c r="F926"/>
      <c r="G926"/>
      <c r="H926"/>
      <c r="I92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row>
    <row r="927" spans="1:42" x14ac:dyDescent="0.35">
      <c r="A927" s="175"/>
      <c r="B927" s="175"/>
      <c r="C927" s="200"/>
      <c r="D927" s="275"/>
      <c r="E927"/>
      <c r="F927"/>
      <c r="G927"/>
      <c r="H927"/>
      <c r="I927"/>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row>
    <row r="928" spans="1:42" x14ac:dyDescent="0.35">
      <c r="A928" s="175"/>
      <c r="B928" s="175"/>
      <c r="C928" s="200"/>
      <c r="D928" s="275"/>
      <c r="E928"/>
      <c r="F928"/>
      <c r="G928"/>
      <c r="H928"/>
      <c r="I928"/>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row>
    <row r="929" spans="1:42" x14ac:dyDescent="0.35">
      <c r="A929" s="175"/>
      <c r="B929" s="175"/>
      <c r="C929" s="200"/>
      <c r="D929" s="275"/>
      <c r="E929"/>
      <c r="F929"/>
      <c r="G929"/>
      <c r="H929"/>
      <c r="I929"/>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row>
    <row r="930" spans="1:42" x14ac:dyDescent="0.35">
      <c r="A930" s="175"/>
      <c r="B930" s="175"/>
      <c r="C930" s="200"/>
      <c r="D930" s="275"/>
      <c r="E930"/>
      <c r="F930"/>
      <c r="G930"/>
      <c r="H930"/>
      <c r="I930"/>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row>
    <row r="931" spans="1:42" x14ac:dyDescent="0.35">
      <c r="A931" s="175"/>
      <c r="B931" s="175"/>
      <c r="C931" s="200"/>
      <c r="D931" s="275"/>
      <c r="E931"/>
      <c r="F931"/>
      <c r="G931"/>
      <c r="H931"/>
      <c r="I931"/>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row>
    <row r="932" spans="1:42" x14ac:dyDescent="0.35">
      <c r="A932" s="175"/>
      <c r="B932" s="175"/>
      <c r="C932" s="200"/>
      <c r="D932" s="275"/>
      <c r="E932"/>
      <c r="F932"/>
      <c r="G932"/>
      <c r="H932"/>
      <c r="I932"/>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row>
    <row r="933" spans="1:42" x14ac:dyDescent="0.35">
      <c r="A933" s="175"/>
      <c r="B933" s="175"/>
      <c r="C933" s="200"/>
      <c r="D933" s="275"/>
      <c r="E933"/>
      <c r="F933"/>
      <c r="G933"/>
      <c r="H933"/>
      <c r="I933"/>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row>
    <row r="934" spans="1:42" x14ac:dyDescent="0.35">
      <c r="A934" s="175"/>
      <c r="B934" s="175"/>
      <c r="C934" s="200"/>
      <c r="D934" s="275"/>
      <c r="E934"/>
      <c r="F934"/>
      <c r="G934"/>
      <c r="H934"/>
      <c r="I934"/>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row>
    <row r="935" spans="1:42" x14ac:dyDescent="0.35">
      <c r="A935" s="175"/>
      <c r="B935" s="175"/>
      <c r="C935" s="200"/>
      <c r="D935" s="275"/>
      <c r="E935"/>
      <c r="F935"/>
      <c r="G935"/>
      <c r="H935"/>
      <c r="I935"/>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row>
    <row r="936" spans="1:42" x14ac:dyDescent="0.35">
      <c r="A936" s="175"/>
      <c r="B936" s="175"/>
      <c r="C936" s="200"/>
      <c r="D936" s="275"/>
      <c r="E936"/>
      <c r="F936"/>
      <c r="G936"/>
      <c r="H936"/>
      <c r="I93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row>
    <row r="937" spans="1:42" x14ac:dyDescent="0.35">
      <c r="A937" s="175"/>
      <c r="B937" s="175"/>
      <c r="C937" s="200"/>
      <c r="D937" s="275"/>
      <c r="E937"/>
      <c r="F937"/>
      <c r="G937"/>
      <c r="H937"/>
      <c r="I937"/>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row>
    <row r="938" spans="1:42" x14ac:dyDescent="0.35">
      <c r="A938" s="175"/>
      <c r="B938" s="175"/>
      <c r="C938" s="200"/>
      <c r="D938" s="275"/>
      <c r="E938"/>
      <c r="F938"/>
      <c r="G938"/>
      <c r="H938"/>
      <c r="I938"/>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row>
    <row r="939" spans="1:42" x14ac:dyDescent="0.35">
      <c r="A939" s="175"/>
      <c r="B939" s="175"/>
      <c r="C939" s="200"/>
      <c r="D939" s="275"/>
      <c r="E939"/>
      <c r="F939"/>
      <c r="G939"/>
      <c r="H939"/>
      <c r="I939"/>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row>
    <row r="940" spans="1:42" x14ac:dyDescent="0.35">
      <c r="A940" s="175"/>
      <c r="B940" s="175"/>
      <c r="C940" s="200"/>
      <c r="D940" s="275"/>
      <c r="E940"/>
      <c r="F940"/>
      <c r="G940"/>
      <c r="H940"/>
      <c r="I940"/>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row>
    <row r="941" spans="1:42" x14ac:dyDescent="0.35">
      <c r="A941" s="175"/>
      <c r="B941" s="175"/>
      <c r="C941" s="200"/>
      <c r="D941" s="275"/>
      <c r="E941"/>
      <c r="F941"/>
      <c r="G941"/>
      <c r="H941"/>
      <c r="I941"/>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row>
    <row r="942" spans="1:42" x14ac:dyDescent="0.35">
      <c r="A942" s="175"/>
      <c r="B942" s="175"/>
      <c r="C942" s="200"/>
      <c r="D942" s="275"/>
      <c r="E942"/>
      <c r="F942"/>
      <c r="G942"/>
      <c r="H942"/>
      <c r="I942"/>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row>
    <row r="943" spans="1:42" x14ac:dyDescent="0.35">
      <c r="A943" s="175"/>
      <c r="B943" s="175"/>
      <c r="C943" s="200"/>
      <c r="D943" s="275"/>
      <c r="E943"/>
      <c r="F943"/>
      <c r="G943"/>
      <c r="H943"/>
      <c r="I943"/>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row>
    <row r="944" spans="1:42" x14ac:dyDescent="0.35">
      <c r="A944" s="175"/>
      <c r="B944" s="175"/>
      <c r="C944" s="200"/>
      <c r="D944" s="275"/>
      <c r="E944"/>
      <c r="F944"/>
      <c r="G944"/>
      <c r="H944"/>
      <c r="I944"/>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row>
    <row r="945" spans="1:42" x14ac:dyDescent="0.35">
      <c r="A945" s="175"/>
      <c r="B945" s="175"/>
      <c r="C945" s="200"/>
      <c r="D945" s="275"/>
      <c r="E945"/>
      <c r="F945"/>
      <c r="G945"/>
      <c r="H945"/>
      <c r="I945"/>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row>
    <row r="946" spans="1:42" x14ac:dyDescent="0.35">
      <c r="A946" s="175"/>
      <c r="B946" s="175"/>
      <c r="C946" s="200"/>
      <c r="D946" s="275"/>
      <c r="E946"/>
      <c r="F946"/>
      <c r="G946"/>
      <c r="H946"/>
      <c r="I94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row>
    <row r="947" spans="1:42" x14ac:dyDescent="0.35">
      <c r="A947" s="175"/>
      <c r="B947" s="175"/>
      <c r="C947" s="200"/>
      <c r="D947" s="275"/>
      <c r="E947"/>
      <c r="F947"/>
      <c r="G947"/>
      <c r="H947"/>
      <c r="I947"/>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row>
    <row r="948" spans="1:42" x14ac:dyDescent="0.35">
      <c r="A948" s="175"/>
      <c r="B948" s="175"/>
      <c r="C948" s="200"/>
      <c r="D948" s="275"/>
      <c r="E948"/>
      <c r="F948"/>
      <c r="G948"/>
      <c r="H948"/>
      <c r="I948"/>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row>
    <row r="949" spans="1:42" x14ac:dyDescent="0.35">
      <c r="A949" s="175"/>
      <c r="B949" s="175"/>
      <c r="C949" s="200"/>
      <c r="D949" s="275"/>
      <c r="E949"/>
      <c r="F949"/>
      <c r="G949"/>
      <c r="H949"/>
      <c r="I949"/>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row>
    <row r="950" spans="1:42" x14ac:dyDescent="0.35">
      <c r="A950" s="175"/>
      <c r="B950" s="175"/>
      <c r="C950" s="200"/>
      <c r="D950" s="275"/>
      <c r="E950"/>
      <c r="F950"/>
      <c r="G950"/>
      <c r="H950"/>
      <c r="I950"/>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row>
    <row r="951" spans="1:42" x14ac:dyDescent="0.35">
      <c r="A951" s="175"/>
      <c r="B951" s="175"/>
      <c r="C951" s="200"/>
      <c r="D951" s="275"/>
      <c r="E951"/>
      <c r="F951"/>
      <c r="G951"/>
      <c r="H951"/>
      <c r="I951"/>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row>
    <row r="952" spans="1:42" x14ac:dyDescent="0.35">
      <c r="A952" s="175"/>
      <c r="B952" s="175"/>
      <c r="C952" s="200"/>
      <c r="D952" s="275"/>
      <c r="E952"/>
      <c r="F952"/>
      <c r="G952"/>
      <c r="H952"/>
      <c r="I952"/>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row>
    <row r="953" spans="1:42" x14ac:dyDescent="0.35">
      <c r="A953" s="175"/>
      <c r="B953" s="175"/>
      <c r="C953" s="200"/>
      <c r="D953" s="275"/>
      <c r="E953"/>
      <c r="F953"/>
      <c r="G953"/>
      <c r="H953"/>
      <c r="I953"/>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row>
    <row r="954" spans="1:42" x14ac:dyDescent="0.35">
      <c r="A954" s="175"/>
      <c r="B954" s="175"/>
      <c r="C954" s="200"/>
      <c r="D954" s="275"/>
      <c r="E954"/>
      <c r="F954"/>
      <c r="G954"/>
      <c r="H954"/>
      <c r="I954"/>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row>
    <row r="955" spans="1:42" x14ac:dyDescent="0.35">
      <c r="A955" s="175"/>
      <c r="B955" s="175"/>
      <c r="C955" s="200"/>
      <c r="D955" s="275"/>
      <c r="E955"/>
      <c r="F955"/>
      <c r="G955"/>
      <c r="H955"/>
      <c r="I955"/>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row>
    <row r="956" spans="1:42" x14ac:dyDescent="0.35">
      <c r="A956" s="175"/>
      <c r="B956" s="175"/>
      <c r="C956" s="200"/>
      <c r="D956" s="275"/>
      <c r="E956"/>
      <c r="F956"/>
      <c r="G956"/>
      <c r="H956"/>
      <c r="I95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row>
    <row r="957" spans="1:42" x14ac:dyDescent="0.35">
      <c r="A957" s="175"/>
      <c r="B957" s="175"/>
      <c r="C957" s="200"/>
      <c r="D957" s="275"/>
      <c r="E957"/>
      <c r="F957"/>
      <c r="G957"/>
      <c r="H957"/>
      <c r="I957"/>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row>
    <row r="958" spans="1:42" x14ac:dyDescent="0.35">
      <c r="A958" s="175"/>
      <c r="B958" s="175"/>
      <c r="C958" s="200"/>
      <c r="D958" s="275"/>
      <c r="E958"/>
      <c r="F958"/>
      <c r="G958"/>
      <c r="H958"/>
      <c r="I958"/>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row>
    <row r="959" spans="1:42" x14ac:dyDescent="0.35">
      <c r="A959" s="175"/>
      <c r="B959" s="175"/>
      <c r="C959" s="200"/>
      <c r="D959" s="275"/>
      <c r="E959"/>
      <c r="F959"/>
      <c r="G959"/>
      <c r="H959"/>
      <c r="I959"/>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row>
    <row r="960" spans="1:42" x14ac:dyDescent="0.35">
      <c r="A960" s="175"/>
      <c r="B960" s="175"/>
      <c r="C960" s="200"/>
      <c r="D960" s="275"/>
      <c r="E960"/>
      <c r="F960"/>
      <c r="G960"/>
      <c r="H960"/>
      <c r="I960"/>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row>
    <row r="961" spans="1:42" x14ac:dyDescent="0.35">
      <c r="A961" s="175"/>
      <c r="B961" s="175"/>
      <c r="C961" s="200"/>
      <c r="D961" s="275"/>
      <c r="E961"/>
      <c r="F961"/>
      <c r="G961"/>
      <c r="H961"/>
      <c r="I961"/>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row>
    <row r="962" spans="1:42" x14ac:dyDescent="0.35">
      <c r="A962" s="175"/>
      <c r="B962" s="175"/>
      <c r="C962" s="200"/>
      <c r="D962" s="275"/>
      <c r="E962"/>
      <c r="F962"/>
      <c r="G962"/>
      <c r="H962"/>
      <c r="I962"/>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row>
    <row r="963" spans="1:42" x14ac:dyDescent="0.35">
      <c r="A963" s="175"/>
      <c r="B963" s="175"/>
      <c r="C963" s="200"/>
      <c r="D963" s="275"/>
      <c r="E963"/>
      <c r="F963"/>
      <c r="G963"/>
      <c r="H963"/>
      <c r="I963"/>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row>
    <row r="964" spans="1:42" x14ac:dyDescent="0.35">
      <c r="A964" s="175"/>
      <c r="B964" s="175"/>
      <c r="C964" s="200"/>
      <c r="D964" s="275"/>
      <c r="E964"/>
      <c r="F964"/>
      <c r="G964"/>
      <c r="H964"/>
      <c r="I964"/>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row>
    <row r="965" spans="1:42" x14ac:dyDescent="0.35">
      <c r="A965" s="175"/>
      <c r="B965" s="175"/>
      <c r="C965" s="200"/>
      <c r="D965" s="275"/>
      <c r="E965"/>
      <c r="F965"/>
      <c r="G965"/>
      <c r="H965"/>
      <c r="I965"/>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row>
    <row r="966" spans="1:42" x14ac:dyDescent="0.35">
      <c r="A966" s="175"/>
      <c r="B966" s="175"/>
      <c r="C966" s="200"/>
      <c r="D966" s="275"/>
      <c r="E966"/>
      <c r="F966"/>
      <c r="G966"/>
      <c r="H966"/>
      <c r="I96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row>
    <row r="967" spans="1:42" x14ac:dyDescent="0.35">
      <c r="A967" s="175"/>
      <c r="B967" s="175"/>
      <c r="C967" s="200"/>
      <c r="D967" s="275"/>
      <c r="E967"/>
      <c r="F967"/>
      <c r="G967"/>
      <c r="H967"/>
      <c r="I967"/>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row>
    <row r="968" spans="1:42" x14ac:dyDescent="0.35">
      <c r="A968" s="175"/>
      <c r="B968" s="175"/>
      <c r="C968" s="200"/>
      <c r="D968" s="275"/>
      <c r="E968"/>
      <c r="F968"/>
      <c r="G968"/>
      <c r="H968"/>
      <c r="I968"/>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row>
    <row r="969" spans="1:42" x14ac:dyDescent="0.35">
      <c r="A969" s="175"/>
      <c r="B969" s="175"/>
      <c r="C969" s="200"/>
      <c r="D969" s="275"/>
      <c r="E969"/>
      <c r="F969"/>
      <c r="G969"/>
      <c r="H969"/>
      <c r="I969"/>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row>
    <row r="970" spans="1:42" x14ac:dyDescent="0.35">
      <c r="A970" s="175"/>
      <c r="B970" s="175"/>
      <c r="C970" s="200"/>
      <c r="D970" s="275"/>
      <c r="E970"/>
      <c r="F970"/>
      <c r="G970"/>
      <c r="H970"/>
      <c r="I970"/>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row>
    <row r="971" spans="1:42" x14ac:dyDescent="0.35">
      <c r="A971" s="175"/>
      <c r="B971" s="175"/>
      <c r="C971" s="200"/>
      <c r="D971" s="275"/>
      <c r="E971"/>
      <c r="F971"/>
      <c r="G971"/>
      <c r="H971"/>
      <c r="I971"/>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row>
    <row r="972" spans="1:42" x14ac:dyDescent="0.35">
      <c r="A972" s="175"/>
      <c r="B972" s="175"/>
      <c r="C972" s="200"/>
      <c r="D972" s="275"/>
      <c r="E972"/>
      <c r="F972"/>
      <c r="G972"/>
      <c r="H972"/>
      <c r="I972"/>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row>
    <row r="973" spans="1:42" x14ac:dyDescent="0.35">
      <c r="A973" s="175"/>
      <c r="B973" s="175"/>
      <c r="C973" s="200"/>
      <c r="D973" s="275"/>
      <c r="E973"/>
      <c r="F973"/>
      <c r="G973"/>
      <c r="H973"/>
      <c r="I973"/>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row>
    <row r="974" spans="1:42" x14ac:dyDescent="0.35">
      <c r="A974" s="175"/>
      <c r="B974" s="175"/>
      <c r="C974" s="200"/>
      <c r="D974" s="275"/>
      <c r="E974"/>
      <c r="F974"/>
      <c r="G974"/>
      <c r="H974"/>
      <c r="I974"/>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row>
    <row r="975" spans="1:42" x14ac:dyDescent="0.35">
      <c r="A975" s="175"/>
      <c r="B975" s="175"/>
      <c r="C975" s="200"/>
      <c r="D975" s="275"/>
      <c r="E975"/>
      <c r="F975"/>
      <c r="G975"/>
      <c r="H975"/>
      <c r="I975"/>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row>
    <row r="976" spans="1:42" x14ac:dyDescent="0.35">
      <c r="A976" s="175"/>
      <c r="B976" s="175"/>
      <c r="C976" s="200"/>
      <c r="D976" s="275"/>
      <c r="E976"/>
      <c r="F976"/>
      <c r="G976"/>
      <c r="H976"/>
      <c r="I9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row>
    <row r="977" spans="1:42" x14ac:dyDescent="0.35">
      <c r="A977" s="175"/>
      <c r="B977" s="175"/>
      <c r="C977" s="200"/>
      <c r="D977" s="275"/>
      <c r="E977"/>
      <c r="F977"/>
      <c r="G977"/>
      <c r="H977"/>
      <c r="I977"/>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row>
    <row r="978" spans="1:42" x14ac:dyDescent="0.35">
      <c r="A978" s="175"/>
      <c r="B978" s="175"/>
      <c r="C978" s="200"/>
      <c r="D978" s="275"/>
      <c r="E978"/>
      <c r="F978"/>
      <c r="G978"/>
      <c r="H978"/>
      <c r="I978"/>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row>
    <row r="979" spans="1:42" x14ac:dyDescent="0.35">
      <c r="A979" s="175"/>
      <c r="B979" s="175"/>
      <c r="C979" s="200"/>
      <c r="D979" s="275"/>
      <c r="E979"/>
      <c r="F979"/>
      <c r="G979"/>
      <c r="H979"/>
      <c r="I979"/>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row>
    <row r="980" spans="1:42" x14ac:dyDescent="0.35">
      <c r="A980" s="175"/>
      <c r="B980" s="175"/>
      <c r="C980" s="200"/>
      <c r="D980" s="275"/>
      <c r="E980"/>
      <c r="F980"/>
      <c r="G980"/>
      <c r="H980"/>
      <c r="I980"/>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row>
    <row r="981" spans="1:42" x14ac:dyDescent="0.35">
      <c r="A981" s="175"/>
      <c r="B981" s="175"/>
      <c r="C981" s="200"/>
      <c r="D981" s="275"/>
      <c r="E981"/>
      <c r="F981"/>
      <c r="G981"/>
      <c r="H981"/>
      <c r="I981"/>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row>
    <row r="982" spans="1:42" x14ac:dyDescent="0.35">
      <c r="A982" s="175"/>
      <c r="B982" s="175"/>
      <c r="C982" s="200"/>
      <c r="D982" s="275"/>
      <c r="E982"/>
      <c r="F982"/>
      <c r="G982"/>
      <c r="H982"/>
      <c r="I982"/>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row>
    <row r="983" spans="1:42" x14ac:dyDescent="0.35">
      <c r="A983" s="175"/>
      <c r="B983" s="175"/>
      <c r="C983" s="200"/>
      <c r="D983" s="275"/>
      <c r="E983"/>
      <c r="F983"/>
      <c r="G983"/>
      <c r="H983"/>
      <c r="I983"/>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row>
    <row r="984" spans="1:42" x14ac:dyDescent="0.35">
      <c r="A984" s="175"/>
      <c r="B984" s="175"/>
      <c r="C984" s="200"/>
      <c r="D984" s="275"/>
      <c r="E984"/>
      <c r="F984"/>
      <c r="G984"/>
      <c r="H984"/>
      <c r="I984"/>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row>
    <row r="985" spans="1:42" x14ac:dyDescent="0.35">
      <c r="A985" s="175"/>
      <c r="B985" s="175"/>
      <c r="C985" s="200"/>
      <c r="D985" s="275"/>
      <c r="E985"/>
      <c r="F985"/>
      <c r="G985"/>
      <c r="H985"/>
      <c r="I985"/>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row>
    <row r="986" spans="1:42" x14ac:dyDescent="0.35">
      <c r="A986" s="175"/>
      <c r="B986" s="175"/>
      <c r="C986" s="200"/>
      <c r="D986" s="275"/>
      <c r="E986"/>
      <c r="F986"/>
      <c r="G986"/>
      <c r="H986"/>
      <c r="I98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row>
    <row r="987" spans="1:42" x14ac:dyDescent="0.35">
      <c r="A987" s="175"/>
      <c r="B987" s="175"/>
      <c r="C987" s="200"/>
      <c r="D987" s="275"/>
      <c r="E987"/>
      <c r="F987"/>
      <c r="G987"/>
      <c r="H987"/>
      <c r="I987"/>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row>
    <row r="988" spans="1:42" x14ac:dyDescent="0.35">
      <c r="A988" s="175"/>
      <c r="B988" s="175"/>
      <c r="C988" s="200"/>
      <c r="D988" s="275"/>
      <c r="E988"/>
      <c r="F988"/>
      <c r="G988"/>
      <c r="H988"/>
      <c r="I988"/>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row>
    <row r="989" spans="1:42" x14ac:dyDescent="0.35">
      <c r="A989" s="175"/>
      <c r="B989" s="175"/>
      <c r="C989" s="200"/>
      <c r="D989" s="275"/>
      <c r="E989"/>
      <c r="F989"/>
      <c r="G989"/>
      <c r="H989"/>
      <c r="I989"/>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row>
    <row r="990" spans="1:42" x14ac:dyDescent="0.35">
      <c r="A990" s="175"/>
      <c r="B990" s="175"/>
      <c r="C990" s="200"/>
      <c r="D990" s="275"/>
      <c r="E990"/>
      <c r="F990"/>
      <c r="G990"/>
      <c r="H990"/>
      <c r="I990"/>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row>
    <row r="991" spans="1:42" x14ac:dyDescent="0.35">
      <c r="A991" s="175"/>
      <c r="B991" s="175"/>
      <c r="C991" s="200"/>
      <c r="D991" s="275"/>
      <c r="E991"/>
      <c r="F991"/>
      <c r="G991"/>
      <c r="H991"/>
      <c r="I991"/>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row>
    <row r="992" spans="1:42" x14ac:dyDescent="0.35">
      <c r="A992" s="175"/>
      <c r="B992" s="175"/>
      <c r="C992" s="200"/>
      <c r="D992" s="275"/>
      <c r="E992"/>
      <c r="F992"/>
      <c r="G992"/>
      <c r="H992"/>
      <c r="I992"/>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row>
    <row r="993" spans="1:42" x14ac:dyDescent="0.35">
      <c r="A993" s="175"/>
      <c r="B993" s="175"/>
      <c r="C993" s="200"/>
      <c r="D993" s="275"/>
      <c r="E993"/>
      <c r="F993"/>
      <c r="G993"/>
      <c r="H993"/>
      <c r="I993"/>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row>
    <row r="994" spans="1:42" x14ac:dyDescent="0.35">
      <c r="A994" s="175"/>
      <c r="B994" s="175"/>
      <c r="C994" s="200"/>
      <c r="D994" s="275"/>
      <c r="E994"/>
      <c r="F994"/>
      <c r="G994"/>
      <c r="H994"/>
      <c r="I994"/>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row>
    <row r="995" spans="1:42" x14ac:dyDescent="0.35">
      <c r="A995" s="175"/>
      <c r="B995" s="175"/>
      <c r="C995" s="200"/>
      <c r="D995" s="275"/>
      <c r="E995"/>
      <c r="F995"/>
      <c r="G995"/>
      <c r="H995"/>
      <c r="I995"/>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row>
    <row r="996" spans="1:42" x14ac:dyDescent="0.35">
      <c r="A996" s="175"/>
      <c r="B996" s="175"/>
      <c r="C996" s="200"/>
      <c r="D996" s="275"/>
      <c r="E996"/>
      <c r="F996"/>
      <c r="G996"/>
      <c r="H996"/>
      <c r="I99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row>
    <row r="997" spans="1:42" x14ac:dyDescent="0.35">
      <c r="A997" s="175"/>
      <c r="B997" s="175"/>
      <c r="C997" s="200"/>
      <c r="D997" s="275"/>
      <c r="E997"/>
      <c r="F997"/>
      <c r="G997"/>
      <c r="H997"/>
      <c r="I997"/>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row>
    <row r="998" spans="1:42" x14ac:dyDescent="0.35">
      <c r="A998" s="175"/>
      <c r="B998" s="175"/>
      <c r="C998" s="200"/>
      <c r="D998" s="275"/>
      <c r="E998"/>
      <c r="F998"/>
      <c r="G998"/>
      <c r="H998"/>
      <c r="I998"/>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row>
    <row r="999" spans="1:42" x14ac:dyDescent="0.35">
      <c r="A999" s="175"/>
      <c r="B999" s="175"/>
      <c r="C999" s="200"/>
      <c r="D999" s="275"/>
      <c r="E999"/>
      <c r="F999"/>
      <c r="G999"/>
      <c r="H999"/>
      <c r="I999"/>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row>
    <row r="1000" spans="1:42" x14ac:dyDescent="0.35">
      <c r="A1000" s="175"/>
      <c r="B1000" s="175"/>
      <c r="C1000" s="200"/>
      <c r="D1000" s="275"/>
      <c r="E1000"/>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row>
    <row r="1001" spans="1:42" x14ac:dyDescent="0.35">
      <c r="A1001" s="175"/>
      <c r="B1001" s="175"/>
      <c r="C1001" s="200"/>
      <c r="D1001" s="275"/>
      <c r="E1001"/>
      <c r="F1001"/>
      <c r="G1001"/>
      <c r="H1001"/>
      <c r="I1001"/>
      <c r="J1001"/>
      <c r="K1001"/>
      <c r="L1001"/>
      <c r="M1001"/>
      <c r="N1001"/>
      <c r="O1001"/>
      <c r="P1001"/>
      <c r="Q1001"/>
      <c r="R1001"/>
      <c r="S1001"/>
      <c r="T1001"/>
      <c r="U1001"/>
      <c r="V1001"/>
      <c r="W1001"/>
      <c r="X1001"/>
      <c r="Y1001"/>
      <c r="Z1001"/>
      <c r="AA1001"/>
      <c r="AB1001"/>
      <c r="AC1001"/>
      <c r="AD1001"/>
      <c r="AE1001"/>
      <c r="AF1001"/>
      <c r="AG1001"/>
      <c r="AH1001"/>
      <c r="AI1001"/>
      <c r="AJ1001"/>
      <c r="AK1001"/>
      <c r="AL1001"/>
      <c r="AM1001"/>
      <c r="AN1001"/>
      <c r="AO1001"/>
      <c r="AP1001"/>
    </row>
    <row r="1002" spans="1:42" x14ac:dyDescent="0.35">
      <c r="A1002" s="175"/>
      <c r="B1002" s="175"/>
      <c r="C1002" s="200"/>
      <c r="D1002" s="275"/>
      <c r="E1002"/>
      <c r="F1002"/>
      <c r="G1002"/>
      <c r="H1002"/>
      <c r="I1002"/>
      <c r="J1002"/>
      <c r="K1002"/>
      <c r="L1002"/>
      <c r="M1002"/>
      <c r="N1002"/>
      <c r="O1002"/>
      <c r="P1002"/>
      <c r="Q1002"/>
      <c r="R1002"/>
      <c r="S1002"/>
      <c r="T1002"/>
      <c r="U1002"/>
      <c r="V1002"/>
      <c r="W1002"/>
      <c r="X1002"/>
      <c r="Y1002"/>
      <c r="Z1002"/>
      <c r="AA1002"/>
      <c r="AB1002"/>
      <c r="AC1002"/>
      <c r="AD1002"/>
      <c r="AE1002"/>
      <c r="AF1002"/>
      <c r="AG1002"/>
      <c r="AH1002"/>
      <c r="AI1002"/>
      <c r="AJ1002"/>
      <c r="AK1002"/>
      <c r="AL1002"/>
      <c r="AM1002"/>
      <c r="AN1002"/>
      <c r="AO1002"/>
      <c r="AP1002"/>
    </row>
    <row r="1003" spans="1:42" x14ac:dyDescent="0.35">
      <c r="A1003" s="175"/>
      <c r="B1003" s="175"/>
      <c r="C1003" s="200"/>
      <c r="D1003" s="275"/>
      <c r="E1003"/>
      <c r="F1003"/>
      <c r="G1003"/>
      <c r="H1003"/>
      <c r="I1003"/>
      <c r="J1003"/>
      <c r="K1003"/>
      <c r="L1003"/>
      <c r="M1003"/>
      <c r="N1003"/>
      <c r="O1003"/>
      <c r="P1003"/>
      <c r="Q1003"/>
      <c r="R1003"/>
      <c r="S1003"/>
      <c r="T1003"/>
      <c r="U1003"/>
      <c r="V1003"/>
      <c r="W1003"/>
      <c r="X1003"/>
      <c r="Y1003"/>
      <c r="Z1003"/>
      <c r="AA1003"/>
      <c r="AB1003"/>
      <c r="AC1003"/>
      <c r="AD1003"/>
      <c r="AE1003"/>
      <c r="AF1003"/>
      <c r="AG1003"/>
      <c r="AH1003"/>
      <c r="AI1003"/>
      <c r="AJ1003"/>
      <c r="AK1003"/>
      <c r="AL1003"/>
      <c r="AM1003"/>
      <c r="AN1003"/>
      <c r="AO1003"/>
      <c r="AP1003"/>
    </row>
    <row r="1004" spans="1:42" x14ac:dyDescent="0.35">
      <c r="A1004" s="175"/>
      <c r="B1004" s="175"/>
      <c r="C1004" s="200"/>
      <c r="D1004" s="275"/>
      <c r="E1004"/>
      <c r="F1004"/>
      <c r="G1004"/>
      <c r="H1004"/>
      <c r="I1004"/>
      <c r="J1004"/>
      <c r="K1004"/>
      <c r="L1004"/>
      <c r="M1004"/>
      <c r="N1004"/>
      <c r="O1004"/>
      <c r="P1004"/>
      <c r="Q1004"/>
      <c r="R1004"/>
      <c r="S1004"/>
      <c r="T1004"/>
      <c r="U1004"/>
      <c r="V1004"/>
      <c r="W1004"/>
      <c r="X1004"/>
      <c r="Y1004"/>
      <c r="Z1004"/>
      <c r="AA1004"/>
      <c r="AB1004"/>
      <c r="AC1004"/>
      <c r="AD1004"/>
      <c r="AE1004"/>
      <c r="AF1004"/>
      <c r="AG1004"/>
      <c r="AH1004"/>
      <c r="AI1004"/>
      <c r="AJ1004"/>
      <c r="AK1004"/>
      <c r="AL1004"/>
      <c r="AM1004"/>
      <c r="AN1004"/>
      <c r="AO1004"/>
      <c r="AP1004"/>
    </row>
    <row r="1005" spans="1:42" x14ac:dyDescent="0.35">
      <c r="A1005" s="175"/>
      <c r="B1005" s="175"/>
      <c r="C1005" s="200"/>
      <c r="D1005" s="275"/>
      <c r="E1005"/>
      <c r="F1005"/>
      <c r="G1005"/>
      <c r="H1005"/>
      <c r="I1005"/>
      <c r="J1005"/>
      <c r="K1005"/>
      <c r="L1005"/>
      <c r="M1005"/>
      <c r="N1005"/>
      <c r="O1005"/>
      <c r="P1005"/>
      <c r="Q1005"/>
      <c r="R1005"/>
      <c r="S1005"/>
      <c r="T1005"/>
      <c r="U1005"/>
      <c r="V1005"/>
      <c r="W1005"/>
      <c r="X1005"/>
      <c r="Y1005"/>
      <c r="Z1005"/>
      <c r="AA1005"/>
      <c r="AB1005"/>
      <c r="AC1005"/>
      <c r="AD1005"/>
      <c r="AE1005"/>
      <c r="AF1005"/>
      <c r="AG1005"/>
      <c r="AH1005"/>
      <c r="AI1005"/>
      <c r="AJ1005"/>
      <c r="AK1005"/>
      <c r="AL1005"/>
      <c r="AM1005"/>
      <c r="AN1005"/>
      <c r="AO1005"/>
      <c r="AP1005"/>
    </row>
    <row r="1006" spans="1:42" x14ac:dyDescent="0.35">
      <c r="A1006" s="175"/>
      <c r="B1006" s="175"/>
      <c r="C1006" s="200"/>
      <c r="D1006" s="275"/>
      <c r="E1006"/>
      <c r="F1006"/>
      <c r="G1006"/>
      <c r="H1006"/>
      <c r="I1006"/>
      <c r="J1006"/>
      <c r="K1006"/>
      <c r="L1006"/>
      <c r="M1006"/>
      <c r="N1006"/>
      <c r="O1006"/>
      <c r="P1006"/>
      <c r="Q1006"/>
      <c r="R1006"/>
      <c r="S1006"/>
      <c r="T1006"/>
      <c r="U1006"/>
      <c r="V1006"/>
      <c r="W1006"/>
      <c r="X1006"/>
      <c r="Y1006"/>
      <c r="Z1006"/>
      <c r="AA1006"/>
      <c r="AB1006"/>
      <c r="AC1006"/>
      <c r="AD1006"/>
      <c r="AE1006"/>
      <c r="AF1006"/>
      <c r="AG1006"/>
      <c r="AH1006"/>
      <c r="AI1006"/>
      <c r="AJ1006"/>
      <c r="AK1006"/>
      <c r="AL1006"/>
      <c r="AM1006"/>
      <c r="AN1006"/>
      <c r="AO1006"/>
      <c r="AP1006"/>
    </row>
    <row r="1007" spans="1:42" x14ac:dyDescent="0.35">
      <c r="A1007" s="175"/>
      <c r="B1007" s="175"/>
      <c r="C1007" s="200"/>
      <c r="D1007" s="275"/>
      <c r="E1007"/>
      <c r="F1007"/>
      <c r="G1007"/>
      <c r="H1007"/>
      <c r="I1007"/>
      <c r="J1007"/>
      <c r="K1007"/>
      <c r="L1007"/>
      <c r="M1007"/>
      <c r="N1007"/>
      <c r="O1007"/>
      <c r="P1007"/>
      <c r="Q1007"/>
      <c r="R1007"/>
      <c r="S1007"/>
      <c r="T1007"/>
      <c r="U1007"/>
      <c r="V1007"/>
      <c r="W1007"/>
      <c r="X1007"/>
      <c r="Y1007"/>
      <c r="Z1007"/>
      <c r="AA1007"/>
      <c r="AB1007"/>
      <c r="AC1007"/>
      <c r="AD1007"/>
      <c r="AE1007"/>
      <c r="AF1007"/>
      <c r="AG1007"/>
      <c r="AH1007"/>
      <c r="AI1007"/>
      <c r="AJ1007"/>
      <c r="AK1007"/>
      <c r="AL1007"/>
      <c r="AM1007"/>
      <c r="AN1007"/>
      <c r="AO1007"/>
      <c r="AP1007"/>
    </row>
    <row r="1008" spans="1:42" x14ac:dyDescent="0.35">
      <c r="A1008" s="175"/>
      <c r="B1008" s="175"/>
      <c r="C1008" s="200"/>
      <c r="D1008" s="275"/>
      <c r="E1008"/>
      <c r="F1008"/>
      <c r="G1008"/>
      <c r="H1008"/>
      <c r="I1008"/>
      <c r="J1008"/>
      <c r="K1008"/>
      <c r="L1008"/>
      <c r="M1008"/>
      <c r="N1008"/>
      <c r="O1008"/>
      <c r="P1008"/>
      <c r="Q1008"/>
      <c r="R1008"/>
      <c r="S1008"/>
      <c r="T1008"/>
      <c r="U1008"/>
      <c r="V1008"/>
      <c r="W1008"/>
      <c r="X1008"/>
      <c r="Y1008"/>
      <c r="Z1008"/>
      <c r="AA1008"/>
      <c r="AB1008"/>
      <c r="AC1008"/>
      <c r="AD1008"/>
      <c r="AE1008"/>
      <c r="AF1008"/>
      <c r="AG1008"/>
      <c r="AH1008"/>
      <c r="AI1008"/>
      <c r="AJ1008"/>
      <c r="AK1008"/>
      <c r="AL1008"/>
      <c r="AM1008"/>
      <c r="AN1008"/>
      <c r="AO1008"/>
      <c r="AP1008"/>
    </row>
    <row r="1009" spans="1:42" x14ac:dyDescent="0.35">
      <c r="A1009" s="175"/>
      <c r="B1009" s="175"/>
      <c r="C1009" s="200"/>
      <c r="D1009" s="275"/>
      <c r="E1009"/>
      <c r="F1009"/>
      <c r="G1009"/>
      <c r="H1009"/>
      <c r="I1009"/>
      <c r="J1009"/>
      <c r="K1009"/>
      <c r="L1009"/>
      <c r="M1009"/>
      <c r="N1009"/>
      <c r="O1009"/>
      <c r="P1009"/>
      <c r="Q1009"/>
      <c r="R1009"/>
      <c r="S1009"/>
      <c r="T1009"/>
      <c r="U1009"/>
      <c r="V1009"/>
      <c r="W1009"/>
      <c r="X1009"/>
      <c r="Y1009"/>
      <c r="Z1009"/>
      <c r="AA1009"/>
      <c r="AB1009"/>
      <c r="AC1009"/>
      <c r="AD1009"/>
      <c r="AE1009"/>
      <c r="AF1009"/>
      <c r="AG1009"/>
      <c r="AH1009"/>
      <c r="AI1009"/>
      <c r="AJ1009"/>
      <c r="AK1009"/>
      <c r="AL1009"/>
      <c r="AM1009"/>
      <c r="AN1009"/>
      <c r="AO1009"/>
      <c r="AP1009"/>
    </row>
    <row r="1010" spans="1:42" x14ac:dyDescent="0.35">
      <c r="A1010" s="175"/>
      <c r="B1010" s="175"/>
      <c r="C1010" s="200"/>
      <c r="D1010" s="275"/>
      <c r="E1010"/>
      <c r="F1010"/>
      <c r="G1010"/>
      <c r="H1010"/>
      <c r="I1010"/>
      <c r="J1010"/>
      <c r="K1010"/>
      <c r="L1010"/>
      <c r="M1010"/>
      <c r="N1010"/>
      <c r="O1010"/>
      <c r="P1010"/>
      <c r="Q1010"/>
      <c r="R1010"/>
      <c r="S1010"/>
      <c r="T1010"/>
      <c r="U1010"/>
      <c r="V1010"/>
      <c r="W1010"/>
      <c r="X1010"/>
      <c r="Y1010"/>
      <c r="Z1010"/>
      <c r="AA1010"/>
      <c r="AB1010"/>
      <c r="AC1010"/>
      <c r="AD1010"/>
      <c r="AE1010"/>
      <c r="AF1010"/>
      <c r="AG1010"/>
      <c r="AH1010"/>
      <c r="AI1010"/>
      <c r="AJ1010"/>
      <c r="AK1010"/>
      <c r="AL1010"/>
      <c r="AM1010"/>
      <c r="AN1010"/>
      <c r="AO1010"/>
      <c r="AP1010"/>
    </row>
    <row r="1011" spans="1:42" x14ac:dyDescent="0.35">
      <c r="A1011" s="175"/>
      <c r="B1011" s="175"/>
      <c r="C1011" s="200"/>
      <c r="D1011" s="275"/>
      <c r="E1011"/>
      <c r="F1011"/>
      <c r="G1011"/>
      <c r="H1011"/>
      <c r="I1011"/>
      <c r="J1011"/>
      <c r="K1011"/>
      <c r="L1011"/>
      <c r="M1011"/>
      <c r="N1011"/>
      <c r="O1011"/>
      <c r="P1011"/>
      <c r="Q1011"/>
      <c r="R1011"/>
      <c r="S1011"/>
      <c r="T1011"/>
      <c r="U1011"/>
      <c r="V1011"/>
      <c r="W1011"/>
      <c r="X1011"/>
      <c r="Y1011"/>
      <c r="Z1011"/>
      <c r="AA1011"/>
      <c r="AB1011"/>
      <c r="AC1011"/>
      <c r="AD1011"/>
      <c r="AE1011"/>
      <c r="AF1011"/>
      <c r="AG1011"/>
      <c r="AH1011"/>
      <c r="AI1011"/>
      <c r="AJ1011"/>
      <c r="AK1011"/>
      <c r="AL1011"/>
      <c r="AM1011"/>
      <c r="AN1011"/>
      <c r="AO1011"/>
      <c r="AP1011"/>
    </row>
    <row r="1012" spans="1:42" x14ac:dyDescent="0.35">
      <c r="A1012" s="175"/>
      <c r="B1012" s="175"/>
      <c r="C1012" s="200"/>
      <c r="D1012" s="275"/>
      <c r="E1012"/>
      <c r="F1012"/>
      <c r="G1012"/>
      <c r="H1012"/>
      <c r="I1012"/>
      <c r="J1012"/>
      <c r="K1012"/>
      <c r="L1012"/>
      <c r="M1012"/>
      <c r="N1012"/>
      <c r="O1012"/>
      <c r="P1012"/>
      <c r="Q1012"/>
      <c r="R1012"/>
      <c r="S1012"/>
      <c r="T1012"/>
      <c r="U1012"/>
      <c r="V1012"/>
      <c r="W1012"/>
      <c r="X1012"/>
      <c r="Y1012"/>
      <c r="Z1012"/>
      <c r="AA1012"/>
      <c r="AB1012"/>
      <c r="AC1012"/>
      <c r="AD1012"/>
      <c r="AE1012"/>
      <c r="AF1012"/>
      <c r="AG1012"/>
      <c r="AH1012"/>
      <c r="AI1012"/>
      <c r="AJ1012"/>
      <c r="AK1012"/>
      <c r="AL1012"/>
      <c r="AM1012"/>
      <c r="AN1012"/>
      <c r="AO1012"/>
      <c r="AP1012"/>
    </row>
    <row r="1013" spans="1:42" x14ac:dyDescent="0.35">
      <c r="A1013" s="175"/>
      <c r="B1013" s="175"/>
      <c r="C1013" s="200"/>
      <c r="D1013" s="275"/>
      <c r="E1013"/>
      <c r="F1013"/>
      <c r="G1013"/>
      <c r="H1013"/>
      <c r="I1013"/>
      <c r="J1013"/>
      <c r="K1013"/>
      <c r="L1013"/>
      <c r="M1013"/>
      <c r="N1013"/>
      <c r="O1013"/>
      <c r="P1013"/>
      <c r="Q1013"/>
      <c r="R1013"/>
      <c r="S1013"/>
      <c r="T1013"/>
      <c r="U1013"/>
      <c r="V1013"/>
      <c r="W1013"/>
      <c r="X1013"/>
      <c r="Y1013"/>
      <c r="Z1013"/>
      <c r="AA1013"/>
      <c r="AB1013"/>
      <c r="AC1013"/>
      <c r="AD1013"/>
      <c r="AE1013"/>
      <c r="AF1013"/>
      <c r="AG1013"/>
      <c r="AH1013"/>
      <c r="AI1013"/>
      <c r="AJ1013"/>
      <c r="AK1013"/>
      <c r="AL1013"/>
      <c r="AM1013"/>
      <c r="AN1013"/>
      <c r="AO1013"/>
      <c r="AP1013"/>
    </row>
    <row r="1014" spans="1:42" x14ac:dyDescent="0.35">
      <c r="A1014" s="175"/>
      <c r="B1014" s="175"/>
      <c r="C1014" s="200"/>
      <c r="D1014" s="275"/>
      <c r="E1014"/>
      <c r="F1014"/>
      <c r="G1014"/>
      <c r="H1014"/>
      <c r="I1014"/>
      <c r="J1014"/>
      <c r="K1014"/>
      <c r="L1014"/>
      <c r="M1014"/>
      <c r="N1014"/>
      <c r="O1014"/>
      <c r="P1014"/>
      <c r="Q1014"/>
      <c r="R1014"/>
      <c r="S1014"/>
      <c r="T1014"/>
      <c r="U1014"/>
      <c r="V1014"/>
      <c r="W1014"/>
      <c r="X1014"/>
      <c r="Y1014"/>
      <c r="Z1014"/>
      <c r="AA1014"/>
      <c r="AB1014"/>
      <c r="AC1014"/>
      <c r="AD1014"/>
      <c r="AE1014"/>
      <c r="AF1014"/>
      <c r="AG1014"/>
      <c r="AH1014"/>
      <c r="AI1014"/>
      <c r="AJ1014"/>
      <c r="AK1014"/>
      <c r="AL1014"/>
      <c r="AM1014"/>
      <c r="AN1014"/>
      <c r="AO1014"/>
      <c r="AP1014"/>
    </row>
    <row r="1015" spans="1:42" x14ac:dyDescent="0.35">
      <c r="A1015" s="175"/>
      <c r="B1015" s="175"/>
      <c r="C1015" s="200"/>
      <c r="D1015" s="275"/>
      <c r="E1015"/>
      <c r="F1015"/>
      <c r="G1015"/>
      <c r="H1015"/>
      <c r="I1015"/>
      <c r="J1015"/>
      <c r="K1015"/>
      <c r="L1015"/>
      <c r="M1015"/>
      <c r="N1015"/>
      <c r="O1015"/>
      <c r="P1015"/>
      <c r="Q1015"/>
      <c r="R1015"/>
      <c r="S1015"/>
      <c r="T1015"/>
      <c r="U1015"/>
      <c r="V1015"/>
      <c r="W1015"/>
      <c r="X1015"/>
      <c r="Y1015"/>
      <c r="Z1015"/>
      <c r="AA1015"/>
      <c r="AB1015"/>
      <c r="AC1015"/>
      <c r="AD1015"/>
      <c r="AE1015"/>
      <c r="AF1015"/>
      <c r="AG1015"/>
      <c r="AH1015"/>
      <c r="AI1015"/>
      <c r="AJ1015"/>
      <c r="AK1015"/>
      <c r="AL1015"/>
      <c r="AM1015"/>
      <c r="AN1015"/>
      <c r="AO1015"/>
      <c r="AP1015"/>
    </row>
    <row r="1016" spans="1:42" x14ac:dyDescent="0.35">
      <c r="A1016" s="175"/>
      <c r="B1016" s="175"/>
      <c r="C1016" s="200"/>
      <c r="D1016" s="275"/>
      <c r="E1016"/>
      <c r="F1016"/>
      <c r="G1016"/>
      <c r="H1016"/>
      <c r="I1016"/>
      <c r="J1016"/>
      <c r="K1016"/>
      <c r="L1016"/>
      <c r="M1016"/>
      <c r="N1016"/>
      <c r="O1016"/>
      <c r="P1016"/>
      <c r="Q1016"/>
      <c r="R1016"/>
      <c r="S1016"/>
      <c r="T1016"/>
      <c r="U1016"/>
      <c r="V1016"/>
      <c r="W1016"/>
      <c r="X1016"/>
      <c r="Y1016"/>
      <c r="Z1016"/>
      <c r="AA1016"/>
      <c r="AB1016"/>
      <c r="AC1016"/>
      <c r="AD1016"/>
      <c r="AE1016"/>
      <c r="AF1016"/>
      <c r="AG1016"/>
      <c r="AH1016"/>
      <c r="AI1016"/>
      <c r="AJ1016"/>
      <c r="AK1016"/>
      <c r="AL1016"/>
      <c r="AM1016"/>
      <c r="AN1016"/>
      <c r="AO1016"/>
      <c r="AP1016"/>
    </row>
    <row r="1017" spans="1:42" x14ac:dyDescent="0.35">
      <c r="A1017" s="175"/>
      <c r="B1017" s="175"/>
      <c r="C1017" s="200"/>
      <c r="D1017" s="275"/>
      <c r="E1017"/>
      <c r="F1017"/>
      <c r="G1017"/>
      <c r="H1017"/>
      <c r="I1017"/>
      <c r="J1017"/>
      <c r="K1017"/>
      <c r="L1017"/>
      <c r="M1017"/>
      <c r="N1017"/>
      <c r="O1017"/>
      <c r="P1017"/>
      <c r="Q1017"/>
      <c r="R1017"/>
      <c r="S1017"/>
      <c r="T1017"/>
      <c r="U1017"/>
      <c r="V1017"/>
      <c r="W1017"/>
      <c r="X1017"/>
      <c r="Y1017"/>
      <c r="Z1017"/>
      <c r="AA1017"/>
      <c r="AB1017"/>
      <c r="AC1017"/>
      <c r="AD1017"/>
      <c r="AE1017"/>
      <c r="AF1017"/>
      <c r="AG1017"/>
      <c r="AH1017"/>
      <c r="AI1017"/>
      <c r="AJ1017"/>
      <c r="AK1017"/>
      <c r="AL1017"/>
      <c r="AM1017"/>
      <c r="AN1017"/>
      <c r="AO1017"/>
      <c r="AP1017"/>
    </row>
    <row r="1018" spans="1:42" x14ac:dyDescent="0.35">
      <c r="A1018" s="175"/>
      <c r="B1018" s="175"/>
      <c r="C1018" s="200"/>
      <c r="D1018" s="275"/>
      <c r="E1018"/>
      <c r="F1018"/>
      <c r="G1018"/>
      <c r="H1018"/>
      <c r="I1018"/>
      <c r="J1018"/>
      <c r="K1018"/>
      <c r="L1018"/>
      <c r="M1018"/>
      <c r="N1018"/>
      <c r="O1018"/>
      <c r="P1018"/>
      <c r="Q1018"/>
      <c r="R1018"/>
      <c r="S1018"/>
      <c r="T1018"/>
      <c r="U1018"/>
      <c r="V1018"/>
      <c r="W1018"/>
      <c r="X1018"/>
      <c r="Y1018"/>
      <c r="Z1018"/>
      <c r="AA1018"/>
      <c r="AB1018"/>
      <c r="AC1018"/>
      <c r="AD1018"/>
      <c r="AE1018"/>
      <c r="AF1018"/>
      <c r="AG1018"/>
      <c r="AH1018"/>
      <c r="AI1018"/>
      <c r="AJ1018"/>
      <c r="AK1018"/>
      <c r="AL1018"/>
      <c r="AM1018"/>
      <c r="AN1018"/>
      <c r="AO1018"/>
      <c r="AP1018"/>
    </row>
    <row r="1019" spans="1:42" x14ac:dyDescent="0.35">
      <c r="A1019" s="175"/>
      <c r="B1019" s="175"/>
      <c r="C1019" s="200"/>
      <c r="D1019" s="275"/>
      <c r="E1019"/>
      <c r="F1019"/>
      <c r="G1019"/>
      <c r="H1019"/>
      <c r="I1019"/>
      <c r="J1019"/>
      <c r="K1019"/>
      <c r="L1019"/>
      <c r="M1019"/>
      <c r="N1019"/>
      <c r="O1019"/>
      <c r="P1019"/>
      <c r="Q1019"/>
      <c r="R1019"/>
      <c r="S1019"/>
      <c r="T1019"/>
      <c r="U1019"/>
      <c r="V1019"/>
      <c r="W1019"/>
      <c r="X1019"/>
      <c r="Y1019"/>
      <c r="Z1019"/>
      <c r="AA1019"/>
      <c r="AB1019"/>
      <c r="AC1019"/>
      <c r="AD1019"/>
      <c r="AE1019"/>
      <c r="AF1019"/>
      <c r="AG1019"/>
      <c r="AH1019"/>
      <c r="AI1019"/>
      <c r="AJ1019"/>
      <c r="AK1019"/>
      <c r="AL1019"/>
      <c r="AM1019"/>
      <c r="AN1019"/>
      <c r="AO1019"/>
      <c r="AP1019"/>
    </row>
    <row r="1020" spans="1:42" x14ac:dyDescent="0.35">
      <c r="A1020" s="175"/>
      <c r="B1020" s="175"/>
      <c r="C1020" s="200"/>
      <c r="D1020" s="275"/>
      <c r="E1020"/>
      <c r="F1020"/>
      <c r="G1020"/>
      <c r="H1020"/>
      <c r="I1020"/>
      <c r="J1020"/>
      <c r="K1020"/>
      <c r="L1020"/>
      <c r="M1020"/>
      <c r="N1020"/>
      <c r="O1020"/>
      <c r="P1020"/>
      <c r="Q1020"/>
      <c r="R1020"/>
      <c r="S1020"/>
      <c r="T1020"/>
      <c r="U1020"/>
      <c r="V1020"/>
      <c r="W1020"/>
      <c r="X1020"/>
      <c r="Y1020"/>
      <c r="Z1020"/>
      <c r="AA1020"/>
      <c r="AB1020"/>
      <c r="AC1020"/>
      <c r="AD1020"/>
      <c r="AE1020"/>
      <c r="AF1020"/>
      <c r="AG1020"/>
      <c r="AH1020"/>
      <c r="AI1020"/>
      <c r="AJ1020"/>
      <c r="AK1020"/>
      <c r="AL1020"/>
      <c r="AM1020"/>
      <c r="AN1020"/>
      <c r="AO1020"/>
      <c r="AP1020"/>
    </row>
    <row r="1021" spans="1:42" x14ac:dyDescent="0.35">
      <c r="A1021" s="175"/>
      <c r="B1021" s="175"/>
      <c r="C1021" s="200"/>
      <c r="D1021" s="275"/>
      <c r="E1021"/>
      <c r="F1021"/>
      <c r="G1021"/>
      <c r="H1021"/>
      <c r="I1021"/>
      <c r="J1021"/>
      <c r="K1021"/>
      <c r="L1021"/>
      <c r="M1021"/>
      <c r="N1021"/>
      <c r="O1021"/>
      <c r="P1021"/>
      <c r="Q1021"/>
      <c r="R1021"/>
      <c r="S1021"/>
      <c r="T1021"/>
      <c r="U1021"/>
      <c r="V1021"/>
      <c r="W1021"/>
      <c r="X1021"/>
      <c r="Y1021"/>
      <c r="Z1021"/>
      <c r="AA1021"/>
      <c r="AB1021"/>
      <c r="AC1021"/>
      <c r="AD1021"/>
      <c r="AE1021"/>
      <c r="AF1021"/>
      <c r="AG1021"/>
      <c r="AH1021"/>
      <c r="AI1021"/>
      <c r="AJ1021"/>
      <c r="AK1021"/>
      <c r="AL1021"/>
      <c r="AM1021"/>
      <c r="AN1021"/>
      <c r="AO1021"/>
      <c r="AP1021"/>
    </row>
    <row r="1022" spans="1:42" x14ac:dyDescent="0.35">
      <c r="A1022" s="175"/>
      <c r="B1022" s="175"/>
      <c r="C1022" s="200"/>
      <c r="D1022" s="275"/>
      <c r="E1022"/>
      <c r="F1022"/>
      <c r="G1022"/>
      <c r="H1022"/>
      <c r="I1022"/>
      <c r="J1022"/>
      <c r="K1022"/>
      <c r="L1022"/>
      <c r="M1022"/>
      <c r="N1022"/>
      <c r="O1022"/>
      <c r="P1022"/>
      <c r="Q1022"/>
      <c r="R1022"/>
      <c r="S1022"/>
      <c r="T1022"/>
      <c r="U1022"/>
      <c r="V1022"/>
      <c r="W1022"/>
      <c r="X1022"/>
      <c r="Y1022"/>
      <c r="Z1022"/>
      <c r="AA1022"/>
      <c r="AB1022"/>
      <c r="AC1022"/>
      <c r="AD1022"/>
      <c r="AE1022"/>
      <c r="AF1022"/>
      <c r="AG1022"/>
      <c r="AH1022"/>
      <c r="AI1022"/>
      <c r="AJ1022"/>
      <c r="AK1022"/>
      <c r="AL1022"/>
      <c r="AM1022"/>
      <c r="AN1022"/>
      <c r="AO1022"/>
      <c r="AP1022"/>
    </row>
    <row r="1023" spans="1:42" x14ac:dyDescent="0.35">
      <c r="A1023" s="175"/>
      <c r="B1023" s="175"/>
      <c r="C1023" s="200"/>
      <c r="D1023" s="275"/>
      <c r="E1023"/>
      <c r="F1023"/>
      <c r="G1023"/>
      <c r="H1023"/>
      <c r="I1023"/>
      <c r="J1023"/>
      <c r="K1023"/>
      <c r="L1023"/>
      <c r="M1023"/>
      <c r="N1023"/>
      <c r="O1023"/>
      <c r="P1023"/>
      <c r="Q1023"/>
      <c r="R1023"/>
      <c r="S1023"/>
      <c r="T1023"/>
      <c r="U1023"/>
      <c r="V1023"/>
      <c r="W1023"/>
      <c r="X1023"/>
      <c r="Y1023"/>
      <c r="Z1023"/>
      <c r="AA1023"/>
      <c r="AB1023"/>
      <c r="AC1023"/>
      <c r="AD1023"/>
      <c r="AE1023"/>
      <c r="AF1023"/>
      <c r="AG1023"/>
      <c r="AH1023"/>
      <c r="AI1023"/>
      <c r="AJ1023"/>
      <c r="AK1023"/>
      <c r="AL1023"/>
      <c r="AM1023"/>
      <c r="AN1023"/>
      <c r="AO1023"/>
      <c r="AP1023"/>
    </row>
    <row r="1024" spans="1:42" x14ac:dyDescent="0.35">
      <c r="A1024" s="175"/>
      <c r="B1024" s="175"/>
      <c r="C1024" s="200"/>
      <c r="D1024" s="275"/>
      <c r="E1024"/>
      <c r="F1024"/>
      <c r="G1024"/>
      <c r="H1024"/>
      <c r="I1024"/>
      <c r="J1024"/>
      <c r="K1024"/>
      <c r="L1024"/>
      <c r="M1024"/>
      <c r="N1024"/>
      <c r="O1024"/>
      <c r="P1024"/>
      <c r="Q1024"/>
      <c r="R1024"/>
      <c r="S1024"/>
      <c r="T1024"/>
      <c r="U1024"/>
      <c r="V1024"/>
      <c r="W1024"/>
      <c r="X1024"/>
      <c r="Y1024"/>
      <c r="Z1024"/>
      <c r="AA1024"/>
      <c r="AB1024"/>
      <c r="AC1024"/>
      <c r="AD1024"/>
      <c r="AE1024"/>
      <c r="AF1024"/>
      <c r="AG1024"/>
      <c r="AH1024"/>
      <c r="AI1024"/>
      <c r="AJ1024"/>
      <c r="AK1024"/>
      <c r="AL1024"/>
      <c r="AM1024"/>
      <c r="AN1024"/>
      <c r="AO1024"/>
      <c r="AP1024"/>
    </row>
    <row r="1025" spans="1:42" x14ac:dyDescent="0.35">
      <c r="A1025" s="175"/>
      <c r="B1025" s="175"/>
      <c r="C1025" s="200"/>
      <c r="D1025" s="275"/>
      <c r="E1025"/>
      <c r="F1025"/>
      <c r="G1025"/>
      <c r="H1025"/>
      <c r="I1025"/>
      <c r="J1025"/>
      <c r="K1025"/>
      <c r="L1025"/>
      <c r="M1025"/>
      <c r="N1025"/>
      <c r="O1025"/>
      <c r="P1025"/>
      <c r="Q1025"/>
      <c r="R1025"/>
      <c r="S1025"/>
      <c r="T1025"/>
      <c r="U1025"/>
      <c r="V1025"/>
      <c r="W1025"/>
      <c r="X1025"/>
      <c r="Y1025"/>
      <c r="Z1025"/>
      <c r="AA1025"/>
      <c r="AB1025"/>
      <c r="AC1025"/>
      <c r="AD1025"/>
      <c r="AE1025"/>
      <c r="AF1025"/>
      <c r="AG1025"/>
      <c r="AH1025"/>
      <c r="AI1025"/>
      <c r="AJ1025"/>
      <c r="AK1025"/>
      <c r="AL1025"/>
      <c r="AM1025"/>
      <c r="AN1025"/>
      <c r="AO1025"/>
      <c r="AP1025"/>
    </row>
    <row r="1026" spans="1:42" x14ac:dyDescent="0.35">
      <c r="A1026" s="175"/>
      <c r="B1026" s="175"/>
      <c r="C1026" s="200"/>
      <c r="D1026" s="275"/>
      <c r="E1026"/>
      <c r="F1026"/>
      <c r="G1026"/>
      <c r="H1026"/>
      <c r="I1026"/>
      <c r="J1026"/>
      <c r="K1026"/>
      <c r="L1026"/>
      <c r="M1026"/>
      <c r="N1026"/>
      <c r="O1026"/>
      <c r="P1026"/>
      <c r="Q1026"/>
      <c r="R1026"/>
      <c r="S1026"/>
      <c r="T1026"/>
      <c r="U1026"/>
      <c r="V1026"/>
      <c r="W1026"/>
      <c r="X1026"/>
      <c r="Y1026"/>
      <c r="Z1026"/>
      <c r="AA1026"/>
      <c r="AB1026"/>
      <c r="AC1026"/>
      <c r="AD1026"/>
      <c r="AE1026"/>
      <c r="AF1026"/>
      <c r="AG1026"/>
      <c r="AH1026"/>
      <c r="AI1026"/>
      <c r="AJ1026"/>
      <c r="AK1026"/>
      <c r="AL1026"/>
      <c r="AM1026"/>
      <c r="AN1026"/>
      <c r="AO1026"/>
      <c r="AP1026"/>
    </row>
    <row r="1027" spans="1:42" x14ac:dyDescent="0.35">
      <c r="A1027" s="175"/>
      <c r="B1027" s="175"/>
      <c r="C1027" s="200"/>
      <c r="D1027" s="275"/>
      <c r="E1027"/>
      <c r="F1027"/>
      <c r="G1027"/>
      <c r="H1027"/>
      <c r="I1027"/>
      <c r="J1027"/>
      <c r="K1027"/>
      <c r="L1027"/>
      <c r="M1027"/>
      <c r="N1027"/>
      <c r="O1027"/>
      <c r="P1027"/>
      <c r="Q1027"/>
      <c r="R1027"/>
      <c r="S1027"/>
      <c r="T1027"/>
      <c r="U1027"/>
      <c r="V1027"/>
      <c r="W1027"/>
      <c r="X1027"/>
      <c r="Y1027"/>
      <c r="Z1027"/>
      <c r="AA1027"/>
      <c r="AB1027"/>
      <c r="AC1027"/>
      <c r="AD1027"/>
      <c r="AE1027"/>
      <c r="AF1027"/>
      <c r="AG1027"/>
      <c r="AH1027"/>
      <c r="AI1027"/>
      <c r="AJ1027"/>
      <c r="AK1027"/>
      <c r="AL1027"/>
      <c r="AM1027"/>
      <c r="AN1027"/>
      <c r="AO1027"/>
      <c r="AP1027"/>
    </row>
    <row r="1028" spans="1:42" x14ac:dyDescent="0.35">
      <c r="A1028" s="175"/>
      <c r="B1028" s="175"/>
      <c r="C1028" s="200"/>
      <c r="D1028" s="275"/>
      <c r="E1028"/>
      <c r="F1028"/>
      <c r="G1028"/>
      <c r="H1028"/>
      <c r="I1028"/>
      <c r="J1028"/>
      <c r="K1028"/>
      <c r="L1028"/>
      <c r="M1028"/>
      <c r="N1028"/>
      <c r="O1028"/>
      <c r="P1028"/>
      <c r="Q1028"/>
      <c r="R1028"/>
      <c r="S1028"/>
      <c r="T1028"/>
      <c r="U1028"/>
      <c r="V1028"/>
      <c r="W1028"/>
      <c r="X1028"/>
      <c r="Y1028"/>
      <c r="Z1028"/>
      <c r="AA1028"/>
      <c r="AB1028"/>
      <c r="AC1028"/>
      <c r="AD1028"/>
      <c r="AE1028"/>
      <c r="AF1028"/>
      <c r="AG1028"/>
      <c r="AH1028"/>
      <c r="AI1028"/>
      <c r="AJ1028"/>
      <c r="AK1028"/>
      <c r="AL1028"/>
      <c r="AM1028"/>
      <c r="AN1028"/>
      <c r="AO1028"/>
      <c r="AP1028"/>
    </row>
    <row r="1029" spans="1:42" x14ac:dyDescent="0.35">
      <c r="A1029" s="175"/>
      <c r="B1029" s="175"/>
      <c r="C1029" s="200"/>
      <c r="D1029" s="275"/>
      <c r="E1029"/>
      <c r="F1029"/>
      <c r="G1029"/>
      <c r="H1029"/>
      <c r="I1029"/>
      <c r="J1029"/>
      <c r="K1029"/>
      <c r="L1029"/>
      <c r="M1029"/>
      <c r="N1029"/>
      <c r="O1029"/>
      <c r="P1029"/>
      <c r="Q1029"/>
      <c r="R1029"/>
      <c r="S1029"/>
      <c r="T1029"/>
      <c r="U1029"/>
      <c r="V1029"/>
      <c r="W1029"/>
      <c r="X1029"/>
      <c r="Y1029"/>
      <c r="Z1029"/>
      <c r="AA1029"/>
      <c r="AB1029"/>
      <c r="AC1029"/>
      <c r="AD1029"/>
      <c r="AE1029"/>
      <c r="AF1029"/>
      <c r="AG1029"/>
      <c r="AH1029"/>
      <c r="AI1029"/>
      <c r="AJ1029"/>
      <c r="AK1029"/>
      <c r="AL1029"/>
      <c r="AM1029"/>
      <c r="AN1029"/>
      <c r="AO1029"/>
      <c r="AP1029"/>
    </row>
    <row r="1030" spans="1:42" x14ac:dyDescent="0.35">
      <c r="A1030" s="175"/>
      <c r="B1030" s="175"/>
      <c r="C1030" s="200"/>
      <c r="D1030" s="275"/>
      <c r="E1030"/>
      <c r="F1030"/>
      <c r="G1030"/>
      <c r="H1030"/>
      <c r="I1030"/>
      <c r="J1030"/>
      <c r="K1030"/>
      <c r="L1030"/>
      <c r="M1030"/>
      <c r="N1030"/>
      <c r="O1030"/>
      <c r="P1030"/>
      <c r="Q1030"/>
      <c r="R1030"/>
      <c r="S1030"/>
      <c r="T1030"/>
      <c r="U1030"/>
      <c r="V1030"/>
      <c r="W1030"/>
      <c r="X1030"/>
      <c r="Y1030"/>
      <c r="Z1030"/>
      <c r="AA1030"/>
      <c r="AB1030"/>
      <c r="AC1030"/>
      <c r="AD1030"/>
      <c r="AE1030"/>
      <c r="AF1030"/>
      <c r="AG1030"/>
      <c r="AH1030"/>
      <c r="AI1030"/>
      <c r="AJ1030"/>
      <c r="AK1030"/>
      <c r="AL1030"/>
      <c r="AM1030"/>
      <c r="AN1030"/>
      <c r="AO1030"/>
      <c r="AP1030"/>
    </row>
    <row r="1031" spans="1:42" x14ac:dyDescent="0.35">
      <c r="A1031" s="175"/>
      <c r="B1031" s="175"/>
      <c r="C1031" s="200"/>
      <c r="D1031" s="275"/>
      <c r="E1031"/>
      <c r="F1031"/>
      <c r="G1031"/>
      <c r="H1031"/>
      <c r="I1031"/>
      <c r="J1031"/>
      <c r="K1031"/>
      <c r="L1031"/>
      <c r="M1031"/>
      <c r="N1031"/>
      <c r="O1031"/>
      <c r="P1031"/>
      <c r="Q1031"/>
      <c r="R1031"/>
      <c r="S1031"/>
      <c r="T1031"/>
      <c r="U1031"/>
      <c r="V1031"/>
      <c r="W1031"/>
      <c r="X1031"/>
      <c r="Y1031"/>
      <c r="Z1031"/>
      <c r="AA1031"/>
      <c r="AB1031"/>
      <c r="AC1031"/>
      <c r="AD1031"/>
      <c r="AE1031"/>
      <c r="AF1031"/>
      <c r="AG1031"/>
      <c r="AH1031"/>
      <c r="AI1031"/>
      <c r="AJ1031"/>
      <c r="AK1031"/>
      <c r="AL1031"/>
      <c r="AM1031"/>
      <c r="AN1031"/>
      <c r="AO1031"/>
      <c r="AP1031"/>
    </row>
    <row r="1032" spans="1:42" x14ac:dyDescent="0.35">
      <c r="A1032" s="175"/>
      <c r="B1032" s="175"/>
      <c r="C1032" s="200"/>
      <c r="D1032" s="275"/>
      <c r="E1032"/>
      <c r="F1032"/>
      <c r="G1032"/>
      <c r="H1032"/>
      <c r="I1032"/>
      <c r="J1032"/>
      <c r="K1032"/>
      <c r="L1032"/>
      <c r="M1032"/>
      <c r="N1032"/>
      <c r="O1032"/>
      <c r="P1032"/>
      <c r="Q1032"/>
      <c r="R1032"/>
      <c r="S1032"/>
      <c r="T1032"/>
      <c r="U1032"/>
      <c r="V1032"/>
      <c r="W1032"/>
      <c r="X1032"/>
      <c r="Y1032"/>
      <c r="Z1032"/>
      <c r="AA1032"/>
      <c r="AB1032"/>
      <c r="AC1032"/>
      <c r="AD1032"/>
      <c r="AE1032"/>
      <c r="AF1032"/>
      <c r="AG1032"/>
      <c r="AH1032"/>
      <c r="AI1032"/>
      <c r="AJ1032"/>
      <c r="AK1032"/>
      <c r="AL1032"/>
      <c r="AM1032"/>
      <c r="AN1032"/>
      <c r="AO1032"/>
      <c r="AP1032"/>
    </row>
    <row r="1033" spans="1:42" x14ac:dyDescent="0.35">
      <c r="A1033" s="175"/>
      <c r="B1033" s="175"/>
      <c r="C1033" s="200"/>
      <c r="D1033" s="275"/>
      <c r="E1033"/>
      <c r="F1033"/>
      <c r="G1033"/>
      <c r="H1033"/>
      <c r="I1033"/>
      <c r="J1033"/>
      <c r="K1033"/>
      <c r="L1033"/>
      <c r="M1033"/>
      <c r="N1033"/>
      <c r="O1033"/>
      <c r="P1033"/>
      <c r="Q1033"/>
      <c r="R1033"/>
      <c r="S1033"/>
      <c r="T1033"/>
      <c r="U1033"/>
      <c r="V1033"/>
      <c r="W1033"/>
      <c r="X1033"/>
      <c r="Y1033"/>
      <c r="Z1033"/>
      <c r="AA1033"/>
      <c r="AB1033"/>
      <c r="AC1033"/>
      <c r="AD1033"/>
      <c r="AE1033"/>
      <c r="AF1033"/>
      <c r="AG1033"/>
      <c r="AH1033"/>
      <c r="AI1033"/>
      <c r="AJ1033"/>
      <c r="AK1033"/>
      <c r="AL1033"/>
      <c r="AM1033"/>
      <c r="AN1033"/>
      <c r="AO1033"/>
      <c r="AP1033"/>
    </row>
    <row r="1034" spans="1:42" x14ac:dyDescent="0.35">
      <c r="A1034" s="175"/>
      <c r="B1034" s="175"/>
      <c r="C1034" s="200"/>
      <c r="D1034" s="275"/>
      <c r="E1034"/>
      <c r="F1034"/>
      <c r="G1034"/>
      <c r="H1034"/>
      <c r="I1034"/>
      <c r="J1034"/>
      <c r="K1034"/>
      <c r="L1034"/>
      <c r="M1034"/>
      <c r="N1034"/>
      <c r="O1034"/>
      <c r="P1034"/>
      <c r="Q1034"/>
      <c r="R1034"/>
      <c r="S1034"/>
      <c r="T1034"/>
      <c r="U1034"/>
      <c r="V1034"/>
      <c r="W1034"/>
      <c r="X1034"/>
      <c r="Y1034"/>
      <c r="Z1034"/>
      <c r="AA1034"/>
      <c r="AB1034"/>
      <c r="AC1034"/>
      <c r="AD1034"/>
      <c r="AE1034"/>
      <c r="AF1034"/>
      <c r="AG1034"/>
      <c r="AH1034"/>
      <c r="AI1034"/>
      <c r="AJ1034"/>
      <c r="AK1034"/>
      <c r="AL1034"/>
      <c r="AM1034"/>
      <c r="AN1034"/>
      <c r="AO1034"/>
      <c r="AP1034"/>
    </row>
    <row r="1035" spans="1:42" x14ac:dyDescent="0.35">
      <c r="A1035" s="175"/>
      <c r="B1035" s="175"/>
      <c r="C1035" s="200"/>
      <c r="D1035" s="275"/>
      <c r="E1035"/>
      <c r="F1035"/>
      <c r="G1035"/>
      <c r="H1035"/>
      <c r="I1035"/>
      <c r="J1035"/>
      <c r="K1035"/>
      <c r="L1035"/>
      <c r="M1035"/>
      <c r="N1035"/>
      <c r="O1035"/>
      <c r="P1035"/>
      <c r="Q1035"/>
      <c r="R1035"/>
      <c r="S1035"/>
      <c r="T1035"/>
      <c r="U1035"/>
      <c r="V1035"/>
      <c r="W1035"/>
      <c r="X1035"/>
      <c r="Y1035"/>
      <c r="Z1035"/>
      <c r="AA1035"/>
      <c r="AB1035"/>
      <c r="AC1035"/>
      <c r="AD1035"/>
      <c r="AE1035"/>
      <c r="AF1035"/>
      <c r="AG1035"/>
      <c r="AH1035"/>
      <c r="AI1035"/>
      <c r="AJ1035"/>
      <c r="AK1035"/>
      <c r="AL1035"/>
      <c r="AM1035"/>
      <c r="AN1035"/>
      <c r="AO1035"/>
      <c r="AP1035"/>
    </row>
    <row r="1036" spans="1:42" x14ac:dyDescent="0.35">
      <c r="A1036" s="175"/>
      <c r="B1036" s="175"/>
      <c r="C1036" s="200"/>
      <c r="D1036" s="275"/>
      <c r="E1036"/>
      <c r="F1036"/>
      <c r="G1036"/>
      <c r="H1036"/>
      <c r="I1036"/>
      <c r="J1036"/>
      <c r="K1036"/>
      <c r="L1036"/>
      <c r="M1036"/>
      <c r="N1036"/>
      <c r="O1036"/>
      <c r="P1036"/>
      <c r="Q1036"/>
      <c r="R1036"/>
      <c r="S1036"/>
      <c r="T1036"/>
      <c r="U1036"/>
      <c r="V1036"/>
      <c r="W1036"/>
      <c r="X1036"/>
      <c r="Y1036"/>
      <c r="Z1036"/>
      <c r="AA1036"/>
      <c r="AB1036"/>
      <c r="AC1036"/>
      <c r="AD1036"/>
      <c r="AE1036"/>
      <c r="AF1036"/>
      <c r="AG1036"/>
      <c r="AH1036"/>
      <c r="AI1036"/>
      <c r="AJ1036"/>
      <c r="AK1036"/>
      <c r="AL1036"/>
      <c r="AM1036"/>
      <c r="AN1036"/>
      <c r="AO1036"/>
      <c r="AP1036"/>
    </row>
    <row r="1037" spans="1:42" x14ac:dyDescent="0.35">
      <c r="A1037" s="175"/>
      <c r="B1037" s="175"/>
      <c r="C1037" s="200"/>
      <c r="D1037" s="275"/>
      <c r="E1037"/>
      <c r="F1037"/>
      <c r="G1037"/>
      <c r="H1037"/>
      <c r="I1037"/>
      <c r="J1037"/>
      <c r="K1037"/>
      <c r="L1037"/>
      <c r="M1037"/>
      <c r="N1037"/>
      <c r="O1037"/>
      <c r="P1037"/>
      <c r="Q1037"/>
      <c r="R1037"/>
      <c r="S1037"/>
      <c r="T1037"/>
      <c r="U1037"/>
      <c r="V1037"/>
      <c r="W1037"/>
      <c r="X1037"/>
      <c r="Y1037"/>
      <c r="Z1037"/>
      <c r="AA1037"/>
      <c r="AB1037"/>
      <c r="AC1037"/>
      <c r="AD1037"/>
      <c r="AE1037"/>
      <c r="AF1037"/>
      <c r="AG1037"/>
      <c r="AH1037"/>
      <c r="AI1037"/>
      <c r="AJ1037"/>
      <c r="AK1037"/>
      <c r="AL1037"/>
      <c r="AM1037"/>
      <c r="AN1037"/>
      <c r="AO1037"/>
      <c r="AP1037"/>
    </row>
    <row r="1038" spans="1:42" x14ac:dyDescent="0.35">
      <c r="A1038" s="175"/>
      <c r="B1038" s="175"/>
      <c r="C1038" s="200"/>
      <c r="D1038" s="275"/>
      <c r="E1038"/>
      <c r="F1038"/>
      <c r="G1038"/>
      <c r="H1038"/>
      <c r="I1038"/>
      <c r="J1038"/>
      <c r="K1038"/>
      <c r="L1038"/>
      <c r="M1038"/>
      <c r="N1038"/>
      <c r="O1038"/>
      <c r="P1038"/>
      <c r="Q1038"/>
      <c r="R1038"/>
      <c r="S1038"/>
      <c r="T1038"/>
      <c r="U1038"/>
      <c r="V1038"/>
      <c r="W1038"/>
      <c r="X1038"/>
      <c r="Y1038"/>
      <c r="Z1038"/>
      <c r="AA1038"/>
      <c r="AB1038"/>
      <c r="AC1038"/>
      <c r="AD1038"/>
      <c r="AE1038"/>
      <c r="AF1038"/>
      <c r="AG1038"/>
      <c r="AH1038"/>
      <c r="AI1038"/>
      <c r="AJ1038"/>
      <c r="AK1038"/>
      <c r="AL1038"/>
      <c r="AM1038"/>
      <c r="AN1038"/>
      <c r="AO1038"/>
      <c r="AP1038"/>
    </row>
    <row r="1039" spans="1:42" x14ac:dyDescent="0.35">
      <c r="A1039" s="175"/>
      <c r="B1039" s="175"/>
      <c r="C1039" s="200"/>
      <c r="D1039" s="275"/>
      <c r="E1039"/>
      <c r="F1039"/>
      <c r="G1039"/>
      <c r="H1039"/>
      <c r="I1039"/>
      <c r="J1039"/>
      <c r="K1039"/>
      <c r="L1039"/>
      <c r="M1039"/>
      <c r="N1039"/>
      <c r="O1039"/>
      <c r="P1039"/>
      <c r="Q1039"/>
      <c r="R1039"/>
      <c r="S1039"/>
      <c r="T1039"/>
      <c r="U1039"/>
      <c r="V1039"/>
      <c r="W1039"/>
      <c r="X1039"/>
      <c r="Y1039"/>
      <c r="Z1039"/>
      <c r="AA1039"/>
      <c r="AB1039"/>
      <c r="AC1039"/>
      <c r="AD1039"/>
      <c r="AE1039"/>
      <c r="AF1039"/>
      <c r="AG1039"/>
      <c r="AH1039"/>
      <c r="AI1039"/>
      <c r="AJ1039"/>
      <c r="AK1039"/>
      <c r="AL1039"/>
      <c r="AM1039"/>
      <c r="AN1039"/>
      <c r="AO1039"/>
      <c r="AP1039"/>
    </row>
    <row r="1040" spans="1:42" x14ac:dyDescent="0.35">
      <c r="A1040" s="175"/>
      <c r="B1040" s="175"/>
      <c r="C1040" s="200"/>
      <c r="D1040" s="275"/>
      <c r="E1040"/>
      <c r="F1040"/>
      <c r="G1040"/>
      <c r="H1040"/>
      <c r="I1040"/>
      <c r="J1040"/>
      <c r="K1040"/>
      <c r="L1040"/>
      <c r="M1040"/>
      <c r="N1040"/>
      <c r="O1040"/>
      <c r="P1040"/>
      <c r="Q1040"/>
      <c r="R1040"/>
      <c r="S1040"/>
      <c r="T1040"/>
      <c r="U1040"/>
      <c r="V1040"/>
      <c r="W1040"/>
      <c r="X1040"/>
      <c r="Y1040"/>
      <c r="Z1040"/>
      <c r="AA1040"/>
      <c r="AB1040"/>
      <c r="AC1040"/>
      <c r="AD1040"/>
      <c r="AE1040"/>
      <c r="AF1040"/>
      <c r="AG1040"/>
      <c r="AH1040"/>
      <c r="AI1040"/>
      <c r="AJ1040"/>
      <c r="AK1040"/>
      <c r="AL1040"/>
      <c r="AM1040"/>
      <c r="AN1040"/>
      <c r="AO1040"/>
      <c r="AP1040"/>
    </row>
    <row r="1041" spans="1:42" x14ac:dyDescent="0.35">
      <c r="A1041" s="175"/>
      <c r="B1041" s="175"/>
      <c r="C1041" s="200"/>
      <c r="D1041" s="275"/>
      <c r="E1041"/>
      <c r="F1041"/>
      <c r="G1041"/>
      <c r="H1041"/>
      <c r="I1041"/>
      <c r="J1041"/>
      <c r="K1041"/>
      <c r="L1041"/>
      <c r="M1041"/>
      <c r="N1041"/>
      <c r="O1041"/>
      <c r="P1041"/>
      <c r="Q1041"/>
      <c r="R1041"/>
      <c r="S1041"/>
      <c r="T1041"/>
      <c r="U1041"/>
      <c r="V1041"/>
      <c r="W1041"/>
      <c r="X1041"/>
      <c r="Y1041"/>
      <c r="Z1041"/>
      <c r="AA1041"/>
      <c r="AB1041"/>
      <c r="AC1041"/>
      <c r="AD1041"/>
      <c r="AE1041"/>
      <c r="AF1041"/>
      <c r="AG1041"/>
      <c r="AH1041"/>
      <c r="AI1041"/>
      <c r="AJ1041"/>
      <c r="AK1041"/>
      <c r="AL1041"/>
      <c r="AM1041"/>
      <c r="AN1041"/>
      <c r="AO1041"/>
      <c r="AP1041"/>
    </row>
    <row r="1042" spans="1:42" x14ac:dyDescent="0.35">
      <c r="A1042" s="175"/>
      <c r="B1042" s="175"/>
      <c r="C1042" s="200"/>
      <c r="D1042" s="275"/>
      <c r="E1042"/>
      <c r="F1042"/>
      <c r="G1042"/>
      <c r="H1042"/>
      <c r="I1042"/>
      <c r="J1042"/>
      <c r="K1042"/>
      <c r="L1042"/>
      <c r="M1042"/>
      <c r="N1042"/>
      <c r="O1042"/>
      <c r="P1042"/>
      <c r="Q1042"/>
      <c r="R1042"/>
      <c r="S1042"/>
      <c r="T1042"/>
      <c r="U1042"/>
      <c r="V1042"/>
      <c r="W1042"/>
      <c r="X1042"/>
      <c r="Y1042"/>
      <c r="Z1042"/>
      <c r="AA1042"/>
      <c r="AB1042"/>
      <c r="AC1042"/>
      <c r="AD1042"/>
      <c r="AE1042"/>
      <c r="AF1042"/>
      <c r="AG1042"/>
      <c r="AH1042"/>
      <c r="AI1042"/>
      <c r="AJ1042"/>
      <c r="AK1042"/>
      <c r="AL1042"/>
      <c r="AM1042"/>
      <c r="AN1042"/>
      <c r="AO1042"/>
      <c r="AP1042"/>
    </row>
    <row r="1043" spans="1:42" x14ac:dyDescent="0.35">
      <c r="A1043" s="175"/>
      <c r="B1043" s="175"/>
      <c r="C1043" s="200"/>
      <c r="D1043" s="275"/>
      <c r="E1043"/>
      <c r="F1043"/>
      <c r="G1043"/>
      <c r="H1043"/>
      <c r="I1043"/>
      <c r="J1043"/>
      <c r="K1043"/>
      <c r="L1043"/>
      <c r="M1043"/>
      <c r="N1043"/>
      <c r="O1043"/>
      <c r="P1043"/>
      <c r="Q1043"/>
      <c r="R1043"/>
      <c r="S1043"/>
      <c r="T1043"/>
      <c r="U1043"/>
      <c r="V1043"/>
      <c r="W1043"/>
      <c r="X1043"/>
      <c r="Y1043"/>
      <c r="Z1043"/>
      <c r="AA1043"/>
      <c r="AB1043"/>
      <c r="AC1043"/>
      <c r="AD1043"/>
      <c r="AE1043"/>
      <c r="AF1043"/>
      <c r="AG1043"/>
      <c r="AH1043"/>
      <c r="AI1043"/>
      <c r="AJ1043"/>
      <c r="AK1043"/>
      <c r="AL1043"/>
      <c r="AM1043"/>
      <c r="AN1043"/>
      <c r="AO1043"/>
      <c r="AP1043"/>
    </row>
    <row r="1044" spans="1:42" x14ac:dyDescent="0.35">
      <c r="A1044" s="175"/>
      <c r="B1044" s="175"/>
      <c r="C1044" s="200"/>
      <c r="D1044" s="275"/>
      <c r="E1044"/>
      <c r="F1044"/>
      <c r="G1044"/>
      <c r="H1044"/>
      <c r="I1044"/>
      <c r="J1044"/>
      <c r="K1044"/>
      <c r="L1044"/>
      <c r="M1044"/>
      <c r="N1044"/>
      <c r="O1044"/>
      <c r="P1044"/>
      <c r="Q1044"/>
      <c r="R1044"/>
      <c r="S1044"/>
      <c r="T1044"/>
      <c r="U1044"/>
      <c r="V1044"/>
      <c r="W1044"/>
      <c r="X1044"/>
      <c r="Y1044"/>
      <c r="Z1044"/>
      <c r="AA1044"/>
      <c r="AB1044"/>
      <c r="AC1044"/>
      <c r="AD1044"/>
      <c r="AE1044"/>
      <c r="AF1044"/>
      <c r="AG1044"/>
      <c r="AH1044"/>
      <c r="AI1044"/>
      <c r="AJ1044"/>
      <c r="AK1044"/>
      <c r="AL1044"/>
      <c r="AM1044"/>
      <c r="AN1044"/>
      <c r="AO1044"/>
      <c r="AP1044"/>
    </row>
    <row r="1045" spans="1:42" x14ac:dyDescent="0.35">
      <c r="A1045" s="175"/>
      <c r="B1045" s="175"/>
      <c r="C1045" s="200"/>
      <c r="D1045" s="275"/>
      <c r="E1045"/>
      <c r="F1045"/>
      <c r="G1045"/>
      <c r="H1045"/>
      <c r="I1045"/>
      <c r="J1045"/>
      <c r="K1045"/>
      <c r="L1045"/>
      <c r="M1045"/>
      <c r="N1045"/>
      <c r="O1045"/>
      <c r="P1045"/>
      <c r="Q1045"/>
      <c r="R1045"/>
      <c r="S1045"/>
      <c r="T1045"/>
      <c r="U1045"/>
      <c r="V1045"/>
      <c r="W1045"/>
      <c r="X1045"/>
      <c r="Y1045"/>
      <c r="Z1045"/>
      <c r="AA1045"/>
      <c r="AB1045"/>
      <c r="AC1045"/>
      <c r="AD1045"/>
      <c r="AE1045"/>
      <c r="AF1045"/>
      <c r="AG1045"/>
      <c r="AH1045"/>
      <c r="AI1045"/>
      <c r="AJ1045"/>
      <c r="AK1045"/>
      <c r="AL1045"/>
      <c r="AM1045"/>
      <c r="AN1045"/>
      <c r="AO1045"/>
      <c r="AP1045"/>
    </row>
    <row r="1046" spans="1:42" x14ac:dyDescent="0.35">
      <c r="A1046" s="175"/>
      <c r="B1046" s="175"/>
      <c r="C1046" s="200"/>
      <c r="D1046" s="275"/>
      <c r="E1046"/>
      <c r="F1046"/>
      <c r="G1046"/>
      <c r="H1046"/>
      <c r="I1046"/>
      <c r="J1046"/>
      <c r="K1046"/>
      <c r="L1046"/>
      <c r="M1046"/>
      <c r="N1046"/>
      <c r="O1046"/>
      <c r="P1046"/>
      <c r="Q1046"/>
      <c r="R1046"/>
      <c r="S1046"/>
      <c r="T1046"/>
      <c r="U1046"/>
      <c r="V1046"/>
      <c r="W1046"/>
      <c r="X1046"/>
      <c r="Y1046"/>
      <c r="Z1046"/>
      <c r="AA1046"/>
      <c r="AB1046"/>
      <c r="AC1046"/>
      <c r="AD1046"/>
      <c r="AE1046"/>
      <c r="AF1046"/>
      <c r="AG1046"/>
      <c r="AH1046"/>
      <c r="AI1046"/>
      <c r="AJ1046"/>
      <c r="AK1046"/>
      <c r="AL1046"/>
      <c r="AM1046"/>
      <c r="AN1046"/>
      <c r="AO1046"/>
      <c r="AP1046"/>
    </row>
    <row r="1047" spans="1:42" x14ac:dyDescent="0.35">
      <c r="A1047" s="175"/>
      <c r="B1047" s="175"/>
      <c r="C1047" s="200"/>
      <c r="D1047" s="275"/>
      <c r="E1047"/>
      <c r="F1047"/>
      <c r="G1047"/>
      <c r="H1047"/>
      <c r="I1047"/>
      <c r="J1047"/>
      <c r="K1047"/>
      <c r="L1047"/>
      <c r="M1047"/>
      <c r="N1047"/>
      <c r="O1047"/>
      <c r="P1047"/>
      <c r="Q1047"/>
      <c r="R1047"/>
      <c r="S1047"/>
      <c r="T1047"/>
      <c r="U1047"/>
      <c r="V1047"/>
      <c r="W1047"/>
      <c r="X1047"/>
      <c r="Y1047"/>
      <c r="Z1047"/>
      <c r="AA1047"/>
      <c r="AB1047"/>
      <c r="AC1047"/>
      <c r="AD1047"/>
      <c r="AE1047"/>
      <c r="AF1047"/>
      <c r="AG1047"/>
      <c r="AH1047"/>
      <c r="AI1047"/>
      <c r="AJ1047"/>
      <c r="AK1047"/>
      <c r="AL1047"/>
      <c r="AM1047"/>
      <c r="AN1047"/>
      <c r="AO1047"/>
      <c r="AP1047"/>
    </row>
    <row r="1048" spans="1:42" x14ac:dyDescent="0.35">
      <c r="A1048" s="175"/>
      <c r="B1048" s="175"/>
      <c r="C1048" s="200"/>
      <c r="D1048" s="275"/>
      <c r="E1048"/>
      <c r="F1048"/>
      <c r="G1048"/>
      <c r="H1048"/>
      <c r="I1048"/>
      <c r="J1048"/>
      <c r="K1048"/>
      <c r="L1048"/>
      <c r="M1048"/>
      <c r="N1048"/>
      <c r="O1048"/>
      <c r="P1048"/>
      <c r="Q1048"/>
      <c r="R1048"/>
      <c r="S1048"/>
      <c r="T1048"/>
      <c r="U1048"/>
      <c r="V1048"/>
      <c r="W1048"/>
      <c r="X1048"/>
      <c r="Y1048"/>
      <c r="Z1048"/>
      <c r="AA1048"/>
      <c r="AB1048"/>
      <c r="AC1048"/>
      <c r="AD1048"/>
      <c r="AE1048"/>
      <c r="AF1048"/>
      <c r="AG1048"/>
      <c r="AH1048"/>
      <c r="AI1048"/>
      <c r="AJ1048"/>
      <c r="AK1048"/>
      <c r="AL1048"/>
      <c r="AM1048"/>
      <c r="AN1048"/>
      <c r="AO1048"/>
      <c r="AP1048"/>
    </row>
    <row r="1049" spans="1:42" x14ac:dyDescent="0.35">
      <c r="A1049" s="175"/>
      <c r="B1049" s="175"/>
      <c r="C1049" s="200"/>
      <c r="D1049" s="275"/>
      <c r="E1049"/>
      <c r="F1049"/>
      <c r="G1049"/>
      <c r="H1049"/>
      <c r="I1049"/>
      <c r="J1049"/>
      <c r="K1049"/>
      <c r="L1049"/>
      <c r="M1049"/>
      <c r="N1049"/>
      <c r="O1049"/>
      <c r="P1049"/>
      <c r="Q1049"/>
      <c r="R1049"/>
      <c r="S1049"/>
      <c r="T1049"/>
      <c r="U1049"/>
      <c r="V1049"/>
      <c r="W1049"/>
      <c r="X1049"/>
      <c r="Y1049"/>
      <c r="Z1049"/>
      <c r="AA1049"/>
      <c r="AB1049"/>
      <c r="AC1049"/>
      <c r="AD1049"/>
      <c r="AE1049"/>
      <c r="AF1049"/>
      <c r="AG1049"/>
      <c r="AH1049"/>
      <c r="AI1049"/>
      <c r="AJ1049"/>
      <c r="AK1049"/>
      <c r="AL1049"/>
      <c r="AM1049"/>
      <c r="AN1049"/>
      <c r="AO1049"/>
      <c r="AP1049"/>
    </row>
    <row r="1050" spans="1:42" x14ac:dyDescent="0.35">
      <c r="A1050" s="175"/>
      <c r="B1050" s="175"/>
      <c r="C1050" s="200"/>
      <c r="D1050" s="275"/>
      <c r="E1050"/>
      <c r="F1050"/>
      <c r="G1050"/>
      <c r="H1050"/>
      <c r="I1050"/>
      <c r="J1050"/>
      <c r="K1050"/>
      <c r="L1050"/>
      <c r="M1050"/>
      <c r="N1050"/>
      <c r="O1050"/>
      <c r="P1050"/>
      <c r="Q1050"/>
      <c r="R1050"/>
      <c r="S1050"/>
      <c r="T1050"/>
      <c r="U1050"/>
      <c r="V1050"/>
      <c r="W1050"/>
      <c r="X1050"/>
      <c r="Y1050"/>
      <c r="Z1050"/>
      <c r="AA1050"/>
      <c r="AB1050"/>
      <c r="AC1050"/>
      <c r="AD1050"/>
      <c r="AE1050"/>
      <c r="AF1050"/>
      <c r="AG1050"/>
      <c r="AH1050"/>
      <c r="AI1050"/>
      <c r="AJ1050"/>
      <c r="AK1050"/>
      <c r="AL1050"/>
      <c r="AM1050"/>
      <c r="AN1050"/>
      <c r="AO1050"/>
      <c r="AP1050"/>
    </row>
    <row r="1051" spans="1:42" x14ac:dyDescent="0.35">
      <c r="A1051" s="175"/>
      <c r="B1051" s="175"/>
      <c r="C1051" s="200"/>
      <c r="D1051" s="275"/>
      <c r="E1051"/>
      <c r="F1051"/>
      <c r="G1051"/>
      <c r="H1051"/>
      <c r="I1051"/>
      <c r="J1051"/>
      <c r="K1051"/>
      <c r="L1051"/>
      <c r="M1051"/>
      <c r="N1051"/>
      <c r="O1051"/>
      <c r="P1051"/>
      <c r="Q1051"/>
      <c r="R1051"/>
      <c r="S1051"/>
      <c r="T1051"/>
      <c r="U1051"/>
      <c r="V1051"/>
      <c r="W1051"/>
      <c r="X1051"/>
      <c r="Y1051"/>
      <c r="Z1051"/>
      <c r="AA1051"/>
      <c r="AB1051"/>
      <c r="AC1051"/>
      <c r="AD1051"/>
      <c r="AE1051"/>
      <c r="AF1051"/>
      <c r="AG1051"/>
      <c r="AH1051"/>
      <c r="AI1051"/>
      <c r="AJ1051"/>
      <c r="AK1051"/>
      <c r="AL1051"/>
      <c r="AM1051"/>
      <c r="AN1051"/>
      <c r="AO1051"/>
      <c r="AP1051"/>
    </row>
    <row r="1052" spans="1:42" x14ac:dyDescent="0.35">
      <c r="A1052" s="175"/>
      <c r="B1052" s="175"/>
      <c r="C1052" s="200"/>
      <c r="D1052" s="275"/>
      <c r="E1052"/>
      <c r="F1052"/>
      <c r="G1052"/>
      <c r="H1052"/>
      <c r="I1052"/>
      <c r="J1052"/>
      <c r="K1052"/>
      <c r="L1052"/>
      <c r="M1052"/>
      <c r="N1052"/>
      <c r="O1052"/>
      <c r="P1052"/>
      <c r="Q1052"/>
      <c r="R1052"/>
      <c r="S1052"/>
      <c r="T1052"/>
      <c r="U1052"/>
      <c r="V1052"/>
      <c r="W1052"/>
      <c r="X1052"/>
      <c r="Y1052"/>
      <c r="Z1052"/>
      <c r="AA1052"/>
      <c r="AB1052"/>
      <c r="AC1052"/>
      <c r="AD1052"/>
      <c r="AE1052"/>
      <c r="AF1052"/>
      <c r="AG1052"/>
      <c r="AH1052"/>
      <c r="AI1052"/>
      <c r="AJ1052"/>
      <c r="AK1052"/>
      <c r="AL1052"/>
      <c r="AM1052"/>
      <c r="AN1052"/>
      <c r="AO1052"/>
      <c r="AP1052"/>
    </row>
    <row r="1053" spans="1:42" x14ac:dyDescent="0.35">
      <c r="A1053" s="175"/>
      <c r="B1053" s="175"/>
      <c r="C1053" s="200"/>
      <c r="D1053" s="275"/>
      <c r="E1053"/>
      <c r="F1053"/>
      <c r="G1053"/>
      <c r="H1053"/>
      <c r="I1053"/>
      <c r="J1053"/>
      <c r="K1053"/>
      <c r="L1053"/>
      <c r="M1053"/>
      <c r="N1053"/>
      <c r="O1053"/>
      <c r="P1053"/>
      <c r="Q1053"/>
      <c r="R1053"/>
      <c r="S1053"/>
      <c r="T1053"/>
      <c r="U1053"/>
      <c r="V1053"/>
      <c r="W1053"/>
      <c r="X1053"/>
      <c r="Y1053"/>
      <c r="Z1053"/>
      <c r="AA1053"/>
      <c r="AB1053"/>
      <c r="AC1053"/>
      <c r="AD1053"/>
      <c r="AE1053"/>
      <c r="AF1053"/>
      <c r="AG1053"/>
      <c r="AH1053"/>
      <c r="AI1053"/>
      <c r="AJ1053"/>
      <c r="AK1053"/>
      <c r="AL1053"/>
      <c r="AM1053"/>
      <c r="AN1053"/>
      <c r="AO1053"/>
      <c r="AP1053"/>
    </row>
    <row r="1054" spans="1:42" x14ac:dyDescent="0.35">
      <c r="A1054" s="175"/>
      <c r="B1054" s="175"/>
      <c r="C1054" s="200"/>
      <c r="D1054" s="275"/>
      <c r="E1054"/>
      <c r="F1054"/>
      <c r="G1054"/>
      <c r="H1054"/>
      <c r="I1054"/>
      <c r="J1054"/>
      <c r="K1054"/>
      <c r="L1054"/>
      <c r="M1054"/>
      <c r="N1054"/>
      <c r="O1054"/>
      <c r="P1054"/>
      <c r="Q1054"/>
      <c r="R1054"/>
      <c r="S1054"/>
      <c r="T1054"/>
      <c r="U1054"/>
      <c r="V1054"/>
      <c r="W1054"/>
      <c r="X1054"/>
      <c r="Y1054"/>
      <c r="Z1054"/>
      <c r="AA1054"/>
      <c r="AB1054"/>
      <c r="AC1054"/>
      <c r="AD1054"/>
      <c r="AE1054"/>
      <c r="AF1054"/>
      <c r="AG1054"/>
      <c r="AH1054"/>
      <c r="AI1054"/>
      <c r="AJ1054"/>
      <c r="AK1054"/>
      <c r="AL1054"/>
      <c r="AM1054"/>
      <c r="AN1054"/>
      <c r="AO1054"/>
      <c r="AP1054"/>
    </row>
    <row r="1055" spans="1:42" x14ac:dyDescent="0.35">
      <c r="A1055" s="175"/>
      <c r="B1055" s="175"/>
      <c r="C1055" s="200"/>
      <c r="D1055" s="275"/>
      <c r="E1055"/>
      <c r="F1055"/>
      <c r="G1055"/>
      <c r="H1055"/>
      <c r="I1055"/>
      <c r="J1055"/>
      <c r="K1055"/>
      <c r="L1055"/>
      <c r="M1055"/>
      <c r="N1055"/>
      <c r="O1055"/>
      <c r="P1055"/>
      <c r="Q1055"/>
      <c r="R1055"/>
      <c r="S1055"/>
      <c r="T1055"/>
      <c r="U1055"/>
      <c r="V1055"/>
      <c r="W1055"/>
      <c r="X1055"/>
      <c r="Y1055"/>
      <c r="Z1055"/>
      <c r="AA1055"/>
      <c r="AB1055"/>
      <c r="AC1055"/>
      <c r="AD1055"/>
      <c r="AE1055"/>
      <c r="AF1055"/>
      <c r="AG1055"/>
      <c r="AH1055"/>
      <c r="AI1055"/>
      <c r="AJ1055"/>
      <c r="AK1055"/>
      <c r="AL1055"/>
      <c r="AM1055"/>
      <c r="AN1055"/>
      <c r="AO1055"/>
      <c r="AP1055"/>
    </row>
    <row r="1056" spans="1:42" x14ac:dyDescent="0.35">
      <c r="A1056" s="175"/>
      <c r="B1056" s="175"/>
      <c r="C1056" s="200"/>
      <c r="D1056" s="275"/>
      <c r="E1056"/>
      <c r="F1056"/>
      <c r="G1056"/>
      <c r="H1056"/>
      <c r="I1056"/>
      <c r="J1056"/>
      <c r="K1056"/>
      <c r="L1056"/>
      <c r="M1056"/>
      <c r="N1056"/>
      <c r="O1056"/>
      <c r="P1056"/>
      <c r="Q1056"/>
      <c r="R1056"/>
      <c r="S1056"/>
      <c r="T1056"/>
      <c r="U1056"/>
      <c r="V1056"/>
      <c r="W1056"/>
      <c r="X1056"/>
      <c r="Y1056"/>
      <c r="Z1056"/>
      <c r="AA1056"/>
      <c r="AB1056"/>
      <c r="AC1056"/>
      <c r="AD1056"/>
      <c r="AE1056"/>
      <c r="AF1056"/>
      <c r="AG1056"/>
      <c r="AH1056"/>
      <c r="AI1056"/>
      <c r="AJ1056"/>
      <c r="AK1056"/>
      <c r="AL1056"/>
      <c r="AM1056"/>
      <c r="AN1056"/>
      <c r="AO1056"/>
      <c r="AP1056"/>
    </row>
    <row r="1057" spans="1:42" x14ac:dyDescent="0.35">
      <c r="A1057" s="175"/>
      <c r="B1057" s="175"/>
      <c r="C1057" s="200"/>
      <c r="D1057" s="275"/>
      <c r="E1057"/>
      <c r="F1057"/>
      <c r="G1057"/>
      <c r="H1057"/>
      <c r="I1057"/>
      <c r="J1057"/>
      <c r="K1057"/>
      <c r="L1057"/>
      <c r="M1057"/>
      <c r="N1057"/>
      <c r="O1057"/>
      <c r="P1057"/>
      <c r="Q1057"/>
      <c r="R1057"/>
      <c r="S1057"/>
      <c r="T1057"/>
      <c r="U1057"/>
      <c r="V1057"/>
      <c r="W1057"/>
      <c r="X1057"/>
      <c r="Y1057"/>
      <c r="Z1057"/>
      <c r="AA1057"/>
      <c r="AB1057"/>
      <c r="AC1057"/>
      <c r="AD1057"/>
      <c r="AE1057"/>
      <c r="AF1057"/>
      <c r="AG1057"/>
      <c r="AH1057"/>
      <c r="AI1057"/>
      <c r="AJ1057"/>
      <c r="AK1057"/>
      <c r="AL1057"/>
      <c r="AM1057"/>
      <c r="AN1057"/>
      <c r="AO1057"/>
      <c r="AP1057"/>
    </row>
    <row r="1058" spans="1:42" x14ac:dyDescent="0.35">
      <c r="A1058" s="175"/>
      <c r="B1058" s="175"/>
      <c r="C1058" s="200"/>
      <c r="D1058" s="275"/>
      <c r="E1058"/>
      <c r="F1058"/>
      <c r="G1058"/>
      <c r="H1058"/>
      <c r="I1058"/>
      <c r="J1058"/>
      <c r="K1058"/>
      <c r="L1058"/>
      <c r="M1058"/>
      <c r="N1058"/>
      <c r="O1058"/>
      <c r="P1058"/>
      <c r="Q1058"/>
      <c r="R1058"/>
      <c r="S1058"/>
      <c r="T1058"/>
      <c r="U1058"/>
      <c r="V1058"/>
      <c r="W1058"/>
      <c r="X1058"/>
      <c r="Y1058"/>
      <c r="Z1058"/>
      <c r="AA1058"/>
      <c r="AB1058"/>
      <c r="AC1058"/>
      <c r="AD1058"/>
      <c r="AE1058"/>
      <c r="AF1058"/>
      <c r="AG1058"/>
      <c r="AH1058"/>
      <c r="AI1058"/>
      <c r="AJ1058"/>
      <c r="AK1058"/>
      <c r="AL1058"/>
      <c r="AM1058"/>
      <c r="AN1058"/>
      <c r="AO1058"/>
      <c r="AP1058"/>
    </row>
    <row r="1059" spans="1:42" x14ac:dyDescent="0.35">
      <c r="A1059" s="175"/>
      <c r="B1059" s="175"/>
      <c r="C1059" s="200"/>
      <c r="D1059" s="275"/>
      <c r="E1059"/>
      <c r="F1059"/>
      <c r="G1059"/>
      <c r="H1059"/>
      <c r="I1059"/>
      <c r="J1059"/>
      <c r="K1059"/>
      <c r="L1059"/>
      <c r="M1059"/>
      <c r="N1059"/>
      <c r="O1059"/>
      <c r="P1059"/>
      <c r="Q1059"/>
      <c r="R1059"/>
      <c r="S1059"/>
      <c r="T1059"/>
      <c r="U1059"/>
      <c r="V1059"/>
      <c r="W1059"/>
      <c r="X1059"/>
      <c r="Y1059"/>
      <c r="Z1059"/>
      <c r="AA1059"/>
      <c r="AB1059"/>
      <c r="AC1059"/>
      <c r="AD1059"/>
      <c r="AE1059"/>
      <c r="AF1059"/>
      <c r="AG1059"/>
      <c r="AH1059"/>
      <c r="AI1059"/>
      <c r="AJ1059"/>
      <c r="AK1059"/>
      <c r="AL1059"/>
      <c r="AM1059"/>
      <c r="AN1059"/>
      <c r="AO1059"/>
      <c r="AP1059"/>
    </row>
    <row r="1060" spans="1:42" x14ac:dyDescent="0.35">
      <c r="A1060" s="175"/>
      <c r="B1060" s="175"/>
      <c r="C1060" s="200"/>
      <c r="D1060" s="275"/>
      <c r="E1060"/>
      <c r="F1060"/>
      <c r="G1060"/>
      <c r="H1060"/>
      <c r="I1060"/>
      <c r="J1060"/>
      <c r="K1060"/>
      <c r="L1060"/>
      <c r="M1060"/>
      <c r="N1060"/>
      <c r="O1060"/>
      <c r="P1060"/>
      <c r="Q1060"/>
      <c r="R1060"/>
      <c r="S1060"/>
      <c r="T1060"/>
      <c r="U1060"/>
      <c r="V1060"/>
      <c r="W1060"/>
      <c r="X1060"/>
      <c r="Y1060"/>
      <c r="Z1060"/>
      <c r="AA1060"/>
      <c r="AB1060"/>
      <c r="AC1060"/>
      <c r="AD1060"/>
      <c r="AE1060"/>
      <c r="AF1060"/>
      <c r="AG1060"/>
      <c r="AH1060"/>
      <c r="AI1060"/>
      <c r="AJ1060"/>
      <c r="AK1060"/>
      <c r="AL1060"/>
      <c r="AM1060"/>
      <c r="AN1060"/>
      <c r="AO1060"/>
      <c r="AP1060"/>
    </row>
    <row r="1061" spans="1:42" x14ac:dyDescent="0.35">
      <c r="A1061" s="175"/>
      <c r="B1061" s="175"/>
      <c r="C1061" s="200"/>
      <c r="D1061" s="275"/>
      <c r="E1061"/>
      <c r="F1061"/>
      <c r="G1061"/>
      <c r="H1061"/>
      <c r="I1061"/>
      <c r="J1061"/>
      <c r="K1061"/>
      <c r="L1061"/>
      <c r="M1061"/>
      <c r="N1061"/>
      <c r="O1061"/>
      <c r="P1061"/>
      <c r="Q1061"/>
      <c r="R1061"/>
      <c r="S1061"/>
      <c r="T1061"/>
      <c r="U1061"/>
      <c r="V1061"/>
      <c r="W1061"/>
      <c r="X1061"/>
      <c r="Y1061"/>
      <c r="Z1061"/>
      <c r="AA1061"/>
      <c r="AB1061"/>
      <c r="AC1061"/>
      <c r="AD1061"/>
      <c r="AE1061"/>
      <c r="AF1061"/>
      <c r="AG1061"/>
      <c r="AH1061"/>
      <c r="AI1061"/>
      <c r="AJ1061"/>
      <c r="AK1061"/>
      <c r="AL1061"/>
      <c r="AM1061"/>
      <c r="AN1061"/>
      <c r="AO1061"/>
      <c r="AP1061"/>
    </row>
    <row r="1062" spans="1:42" x14ac:dyDescent="0.35">
      <c r="A1062" s="175"/>
      <c r="B1062" s="175"/>
      <c r="C1062" s="200"/>
      <c r="D1062" s="275"/>
      <c r="E1062"/>
      <c r="F1062"/>
      <c r="G1062"/>
      <c r="H1062"/>
      <c r="I1062"/>
      <c r="J1062"/>
      <c r="K1062"/>
      <c r="L1062"/>
      <c r="M1062"/>
      <c r="N1062"/>
      <c r="O1062"/>
      <c r="P1062"/>
      <c r="Q1062"/>
      <c r="R1062"/>
      <c r="S1062"/>
      <c r="T1062"/>
      <c r="U1062"/>
      <c r="V1062"/>
      <c r="W1062"/>
      <c r="X1062"/>
      <c r="Y1062"/>
      <c r="Z1062"/>
      <c r="AA1062"/>
      <c r="AB1062"/>
      <c r="AC1062"/>
      <c r="AD1062"/>
      <c r="AE1062"/>
      <c r="AF1062"/>
      <c r="AG1062"/>
      <c r="AH1062"/>
      <c r="AI1062"/>
      <c r="AJ1062"/>
      <c r="AK1062"/>
      <c r="AL1062"/>
      <c r="AM1062"/>
      <c r="AN1062"/>
      <c r="AO1062"/>
      <c r="AP1062"/>
    </row>
    <row r="1063" spans="1:42" x14ac:dyDescent="0.35">
      <c r="A1063" s="175"/>
      <c r="B1063" s="175"/>
      <c r="C1063" s="200"/>
      <c r="D1063" s="275"/>
      <c r="E1063"/>
      <c r="F1063"/>
      <c r="G1063"/>
      <c r="H1063"/>
      <c r="I1063"/>
      <c r="J1063"/>
      <c r="K1063"/>
      <c r="L1063"/>
      <c r="M1063"/>
      <c r="N1063"/>
      <c r="O1063"/>
      <c r="P1063"/>
      <c r="Q1063"/>
      <c r="R1063"/>
      <c r="S1063"/>
      <c r="T1063"/>
      <c r="U1063"/>
      <c r="V1063"/>
      <c r="W1063"/>
      <c r="X1063"/>
      <c r="Y1063"/>
      <c r="Z1063"/>
      <c r="AA1063"/>
      <c r="AB1063"/>
      <c r="AC1063"/>
      <c r="AD1063"/>
      <c r="AE1063"/>
      <c r="AF1063"/>
      <c r="AG1063"/>
      <c r="AH1063"/>
      <c r="AI1063"/>
      <c r="AJ1063"/>
      <c r="AK1063"/>
      <c r="AL1063"/>
      <c r="AM1063"/>
      <c r="AN1063"/>
      <c r="AO1063"/>
      <c r="AP1063"/>
    </row>
    <row r="1064" spans="1:42" x14ac:dyDescent="0.35">
      <c r="A1064" s="175"/>
      <c r="B1064" s="175"/>
      <c r="C1064" s="200"/>
      <c r="D1064" s="275"/>
      <c r="E1064"/>
      <c r="F1064"/>
      <c r="G1064"/>
      <c r="H1064"/>
      <c r="I1064"/>
      <c r="J1064"/>
      <c r="K1064"/>
      <c r="L1064"/>
      <c r="M1064"/>
      <c r="N1064"/>
      <c r="O1064"/>
      <c r="P1064"/>
      <c r="Q1064"/>
      <c r="R1064"/>
      <c r="S1064"/>
      <c r="T1064"/>
      <c r="U1064"/>
      <c r="V1064"/>
      <c r="W1064"/>
      <c r="X1064"/>
      <c r="Y1064"/>
      <c r="Z1064"/>
      <c r="AA1064"/>
      <c r="AB1064"/>
      <c r="AC1064"/>
      <c r="AD1064"/>
      <c r="AE1064"/>
      <c r="AF1064"/>
      <c r="AG1064"/>
      <c r="AH1064"/>
      <c r="AI1064"/>
      <c r="AJ1064"/>
      <c r="AK1064"/>
      <c r="AL1064"/>
      <c r="AM1064"/>
      <c r="AN1064"/>
      <c r="AO1064"/>
      <c r="AP1064"/>
    </row>
    <row r="1065" spans="1:42" x14ac:dyDescent="0.35">
      <c r="A1065" s="175"/>
      <c r="B1065" s="175"/>
      <c r="C1065" s="200"/>
      <c r="D1065" s="275"/>
      <c r="E1065"/>
      <c r="F1065"/>
      <c r="G1065"/>
      <c r="H1065"/>
      <c r="I1065"/>
      <c r="J1065"/>
      <c r="K1065"/>
      <c r="L1065"/>
      <c r="M1065"/>
      <c r="N1065"/>
      <c r="O1065"/>
      <c r="P1065"/>
      <c r="Q1065"/>
      <c r="R1065"/>
      <c r="S1065"/>
      <c r="T1065"/>
      <c r="U1065"/>
      <c r="V1065"/>
      <c r="W1065"/>
      <c r="X1065"/>
      <c r="Y1065"/>
      <c r="Z1065"/>
      <c r="AA1065"/>
      <c r="AB1065"/>
      <c r="AC1065"/>
      <c r="AD1065"/>
      <c r="AE1065"/>
      <c r="AF1065"/>
      <c r="AG1065"/>
      <c r="AH1065"/>
      <c r="AI1065"/>
      <c r="AJ1065"/>
      <c r="AK1065"/>
      <c r="AL1065"/>
      <c r="AM1065"/>
      <c r="AN1065"/>
      <c r="AO1065"/>
      <c r="AP1065"/>
    </row>
    <row r="1066" spans="1:42" x14ac:dyDescent="0.35">
      <c r="A1066" s="175"/>
      <c r="B1066" s="175"/>
      <c r="C1066" s="200"/>
      <c r="D1066" s="275"/>
      <c r="E1066"/>
      <c r="F1066"/>
      <c r="G1066"/>
      <c r="H1066"/>
      <c r="I1066"/>
      <c r="J1066"/>
      <c r="K1066"/>
      <c r="L1066"/>
      <c r="M1066"/>
      <c r="N1066"/>
      <c r="O1066"/>
      <c r="P1066"/>
      <c r="Q1066"/>
      <c r="R1066"/>
      <c r="S1066"/>
      <c r="T1066"/>
      <c r="U1066"/>
      <c r="V1066"/>
      <c r="W1066"/>
      <c r="X1066"/>
      <c r="Y1066"/>
      <c r="Z1066"/>
      <c r="AA1066"/>
      <c r="AB1066"/>
      <c r="AC1066"/>
      <c r="AD1066"/>
      <c r="AE1066"/>
      <c r="AF1066"/>
      <c r="AG1066"/>
      <c r="AH1066"/>
      <c r="AI1066"/>
      <c r="AJ1066"/>
      <c r="AK1066"/>
      <c r="AL1066"/>
      <c r="AM1066"/>
      <c r="AN1066"/>
      <c r="AO1066"/>
      <c r="AP1066"/>
    </row>
    <row r="1067" spans="1:42" x14ac:dyDescent="0.35">
      <c r="A1067" s="175"/>
      <c r="B1067" s="175"/>
      <c r="C1067" s="200"/>
      <c r="D1067" s="275"/>
      <c r="E1067"/>
      <c r="F1067"/>
      <c r="G1067"/>
      <c r="H1067"/>
      <c r="I1067"/>
      <c r="J1067"/>
      <c r="K1067"/>
      <c r="L1067"/>
      <c r="M1067"/>
      <c r="N1067"/>
      <c r="O1067"/>
      <c r="P1067"/>
      <c r="Q1067"/>
      <c r="R1067"/>
      <c r="S1067"/>
      <c r="T1067"/>
      <c r="U1067"/>
      <c r="V1067"/>
      <c r="W1067"/>
      <c r="X1067"/>
      <c r="Y1067"/>
      <c r="Z1067"/>
      <c r="AA1067"/>
      <c r="AB1067"/>
      <c r="AC1067"/>
      <c r="AD1067"/>
      <c r="AE1067"/>
      <c r="AF1067"/>
      <c r="AG1067"/>
      <c r="AH1067"/>
      <c r="AI1067"/>
      <c r="AJ1067"/>
      <c r="AK1067"/>
      <c r="AL1067"/>
      <c r="AM1067"/>
      <c r="AN1067"/>
      <c r="AO1067"/>
      <c r="AP1067"/>
    </row>
    <row r="1068" spans="1:42" x14ac:dyDescent="0.35">
      <c r="A1068" s="175"/>
      <c r="B1068" s="175"/>
      <c r="C1068" s="200"/>
      <c r="D1068" s="275"/>
      <c r="E1068"/>
      <c r="F1068"/>
      <c r="G1068"/>
      <c r="H1068"/>
      <c r="I1068"/>
      <c r="J1068"/>
      <c r="K1068"/>
      <c r="L1068"/>
      <c r="M1068"/>
      <c r="N1068"/>
      <c r="O1068"/>
      <c r="P1068"/>
      <c r="Q1068"/>
      <c r="R1068"/>
      <c r="S1068"/>
      <c r="T1068"/>
      <c r="U1068"/>
      <c r="V1068"/>
      <c r="W1068"/>
      <c r="X1068"/>
      <c r="Y1068"/>
      <c r="Z1068"/>
      <c r="AA1068"/>
      <c r="AB1068"/>
      <c r="AC1068"/>
      <c r="AD1068"/>
      <c r="AE1068"/>
      <c r="AF1068"/>
      <c r="AG1068"/>
      <c r="AH1068"/>
      <c r="AI1068"/>
      <c r="AJ1068"/>
      <c r="AK1068"/>
      <c r="AL1068"/>
      <c r="AM1068"/>
      <c r="AN1068"/>
      <c r="AO1068"/>
      <c r="AP1068"/>
    </row>
    <row r="1069" spans="1:42" x14ac:dyDescent="0.35">
      <c r="A1069" s="175"/>
      <c r="B1069" s="175"/>
      <c r="C1069" s="200"/>
      <c r="D1069" s="275"/>
      <c r="E1069"/>
      <c r="F1069"/>
      <c r="G1069"/>
      <c r="H1069"/>
      <c r="I1069"/>
      <c r="J1069"/>
      <c r="K1069"/>
      <c r="L1069"/>
      <c r="M1069"/>
      <c r="N1069"/>
      <c r="O1069"/>
      <c r="P1069"/>
      <c r="Q1069"/>
      <c r="R1069"/>
      <c r="S1069"/>
      <c r="T1069"/>
      <c r="U1069"/>
      <c r="V1069"/>
      <c r="W1069"/>
      <c r="X1069"/>
      <c r="Y1069"/>
      <c r="Z1069"/>
      <c r="AA1069"/>
      <c r="AB1069"/>
      <c r="AC1069"/>
      <c r="AD1069"/>
      <c r="AE1069"/>
      <c r="AF1069"/>
      <c r="AG1069"/>
      <c r="AH1069"/>
      <c r="AI1069"/>
      <c r="AJ1069"/>
      <c r="AK1069"/>
      <c r="AL1069"/>
      <c r="AM1069"/>
      <c r="AN1069"/>
      <c r="AO1069"/>
      <c r="AP1069"/>
    </row>
    <row r="1070" spans="1:42" x14ac:dyDescent="0.35">
      <c r="A1070" s="175"/>
      <c r="B1070" s="175"/>
      <c r="C1070" s="200"/>
      <c r="D1070" s="275"/>
      <c r="E1070"/>
      <c r="F1070"/>
      <c r="G1070"/>
      <c r="H1070"/>
      <c r="I1070"/>
      <c r="J1070"/>
      <c r="K1070"/>
      <c r="L1070"/>
      <c r="M1070"/>
      <c r="N1070"/>
      <c r="O1070"/>
      <c r="P1070"/>
      <c r="Q1070"/>
      <c r="R1070"/>
      <c r="S1070"/>
      <c r="T1070"/>
      <c r="U1070"/>
      <c r="V1070"/>
      <c r="W1070"/>
      <c r="X1070"/>
      <c r="Y1070"/>
      <c r="Z1070"/>
      <c r="AA1070"/>
      <c r="AB1070"/>
      <c r="AC1070"/>
      <c r="AD1070"/>
      <c r="AE1070"/>
      <c r="AF1070"/>
      <c r="AG1070"/>
      <c r="AH1070"/>
      <c r="AI1070"/>
      <c r="AJ1070"/>
      <c r="AK1070"/>
      <c r="AL1070"/>
      <c r="AM1070"/>
      <c r="AN1070"/>
      <c r="AO1070"/>
      <c r="AP1070"/>
    </row>
    <row r="1071" spans="1:42" x14ac:dyDescent="0.35">
      <c r="A1071" s="175"/>
      <c r="B1071" s="175"/>
      <c r="C1071" s="200"/>
      <c r="D1071" s="275"/>
      <c r="E1071"/>
      <c r="F1071"/>
      <c r="G1071"/>
      <c r="H1071"/>
      <c r="I1071"/>
      <c r="J1071"/>
      <c r="K1071"/>
      <c r="L1071"/>
      <c r="M1071"/>
      <c r="N1071"/>
      <c r="O1071"/>
      <c r="P1071"/>
      <c r="Q1071"/>
      <c r="R1071"/>
      <c r="S1071"/>
      <c r="T1071"/>
      <c r="U1071"/>
      <c r="V1071"/>
      <c r="W1071"/>
      <c r="X1071"/>
      <c r="Y1071"/>
      <c r="Z1071"/>
      <c r="AA1071"/>
      <c r="AB1071"/>
      <c r="AC1071"/>
      <c r="AD1071"/>
      <c r="AE1071"/>
      <c r="AF1071"/>
      <c r="AG1071"/>
      <c r="AH1071"/>
      <c r="AI1071"/>
      <c r="AJ1071"/>
      <c r="AK1071"/>
      <c r="AL1071"/>
      <c r="AM1071"/>
      <c r="AN1071"/>
      <c r="AO1071"/>
      <c r="AP1071"/>
    </row>
    <row r="1072" spans="1:42" x14ac:dyDescent="0.35">
      <c r="A1072" s="175"/>
      <c r="B1072" s="175"/>
      <c r="C1072" s="200"/>
      <c r="D1072" s="275"/>
      <c r="E1072"/>
      <c r="F1072"/>
      <c r="G1072"/>
      <c r="H1072"/>
      <c r="I1072"/>
      <c r="J1072"/>
      <c r="K1072"/>
      <c r="L1072"/>
      <c r="M1072"/>
      <c r="N1072"/>
      <c r="O1072"/>
      <c r="P1072"/>
      <c r="Q1072"/>
      <c r="R1072"/>
      <c r="S1072"/>
      <c r="T1072"/>
      <c r="U1072"/>
      <c r="V1072"/>
      <c r="W1072"/>
      <c r="X1072"/>
      <c r="Y1072"/>
      <c r="Z1072"/>
      <c r="AA1072"/>
      <c r="AB1072"/>
      <c r="AC1072"/>
      <c r="AD1072"/>
      <c r="AE1072"/>
      <c r="AF1072"/>
      <c r="AG1072"/>
      <c r="AH1072"/>
      <c r="AI1072"/>
      <c r="AJ1072"/>
      <c r="AK1072"/>
      <c r="AL1072"/>
      <c r="AM1072"/>
      <c r="AN1072"/>
      <c r="AO1072"/>
      <c r="AP1072"/>
    </row>
    <row r="1073" spans="1:42" x14ac:dyDescent="0.35">
      <c r="A1073" s="175"/>
      <c r="B1073" s="175"/>
      <c r="C1073" s="200"/>
      <c r="D1073" s="275"/>
      <c r="E1073"/>
      <c r="F1073"/>
      <c r="G1073"/>
      <c r="H1073"/>
      <c r="I1073"/>
      <c r="J1073"/>
      <c r="K1073"/>
      <c r="L1073"/>
      <c r="M1073"/>
      <c r="N1073"/>
      <c r="O1073"/>
      <c r="P1073"/>
      <c r="Q1073"/>
      <c r="R1073"/>
      <c r="S1073"/>
      <c r="T1073"/>
      <c r="U1073"/>
      <c r="V1073"/>
      <c r="W1073"/>
      <c r="X1073"/>
      <c r="Y1073"/>
      <c r="Z1073"/>
      <c r="AA1073"/>
      <c r="AB1073"/>
      <c r="AC1073"/>
      <c r="AD1073"/>
      <c r="AE1073"/>
      <c r="AF1073"/>
      <c r="AG1073"/>
      <c r="AH1073"/>
      <c r="AI1073"/>
      <c r="AJ1073"/>
      <c r="AK1073"/>
      <c r="AL1073"/>
      <c r="AM1073"/>
      <c r="AN1073"/>
      <c r="AO1073"/>
      <c r="AP1073"/>
    </row>
    <row r="1074" spans="1:42" x14ac:dyDescent="0.35">
      <c r="A1074" s="175"/>
      <c r="B1074" s="175"/>
      <c r="C1074" s="200"/>
      <c r="D1074" s="275"/>
      <c r="E1074"/>
      <c r="F1074"/>
      <c r="G1074"/>
      <c r="H1074"/>
      <c r="I1074"/>
      <c r="J1074"/>
      <c r="K1074"/>
      <c r="L1074"/>
      <c r="M1074"/>
      <c r="N1074"/>
      <c r="O1074"/>
      <c r="P1074"/>
      <c r="Q1074"/>
      <c r="R1074"/>
      <c r="S1074"/>
      <c r="T1074"/>
      <c r="U1074"/>
      <c r="V1074"/>
      <c r="W1074"/>
      <c r="X1074"/>
      <c r="Y1074"/>
      <c r="Z1074"/>
      <c r="AA1074"/>
      <c r="AB1074"/>
      <c r="AC1074"/>
      <c r="AD1074"/>
      <c r="AE1074"/>
      <c r="AF1074"/>
      <c r="AG1074"/>
      <c r="AH1074"/>
      <c r="AI1074"/>
      <c r="AJ1074"/>
      <c r="AK1074"/>
      <c r="AL1074"/>
      <c r="AM1074"/>
      <c r="AN1074"/>
      <c r="AO1074"/>
      <c r="AP1074"/>
    </row>
    <row r="1075" spans="1:42" x14ac:dyDescent="0.35">
      <c r="A1075" s="175"/>
      <c r="B1075" s="175"/>
      <c r="C1075" s="200"/>
      <c r="D1075" s="275"/>
      <c r="E1075"/>
      <c r="F1075"/>
      <c r="G1075"/>
      <c r="H1075"/>
      <c r="I1075"/>
      <c r="J1075"/>
      <c r="K1075"/>
      <c r="L1075"/>
      <c r="M1075"/>
      <c r="N1075"/>
      <c r="O1075"/>
      <c r="P1075"/>
      <c r="Q1075"/>
      <c r="R1075"/>
      <c r="S1075"/>
      <c r="T1075"/>
      <c r="U1075"/>
      <c r="V1075"/>
      <c r="W1075"/>
      <c r="X1075"/>
      <c r="Y1075"/>
      <c r="Z1075"/>
      <c r="AA1075"/>
      <c r="AB1075"/>
      <c r="AC1075"/>
      <c r="AD1075"/>
      <c r="AE1075"/>
      <c r="AF1075"/>
      <c r="AG1075"/>
      <c r="AH1075"/>
      <c r="AI1075"/>
      <c r="AJ1075"/>
      <c r="AK1075"/>
      <c r="AL1075"/>
      <c r="AM1075"/>
      <c r="AN1075"/>
      <c r="AO1075"/>
      <c r="AP1075"/>
    </row>
    <row r="1076" spans="1:42" x14ac:dyDescent="0.35">
      <c r="A1076" s="175"/>
      <c r="B1076" s="175"/>
      <c r="C1076" s="200"/>
      <c r="D1076" s="275"/>
      <c r="E1076"/>
      <c r="F1076"/>
      <c r="G1076"/>
      <c r="H1076"/>
      <c r="I1076"/>
      <c r="J1076"/>
      <c r="K1076"/>
      <c r="L1076"/>
      <c r="M1076"/>
      <c r="N1076"/>
      <c r="O1076"/>
      <c r="P1076"/>
      <c r="Q1076"/>
      <c r="R1076"/>
      <c r="S1076"/>
      <c r="T1076"/>
      <c r="U1076"/>
      <c r="V1076"/>
      <c r="W1076"/>
      <c r="X1076"/>
      <c r="Y1076"/>
      <c r="Z1076"/>
      <c r="AA1076"/>
      <c r="AB1076"/>
      <c r="AC1076"/>
      <c r="AD1076"/>
      <c r="AE1076"/>
      <c r="AF1076"/>
      <c r="AG1076"/>
      <c r="AH1076"/>
      <c r="AI1076"/>
      <c r="AJ1076"/>
      <c r="AK1076"/>
      <c r="AL1076"/>
      <c r="AM1076"/>
      <c r="AN1076"/>
      <c r="AO1076"/>
      <c r="AP1076"/>
    </row>
    <row r="1077" spans="1:42" x14ac:dyDescent="0.35">
      <c r="A1077" s="175"/>
      <c r="B1077" s="175"/>
      <c r="C1077" s="200"/>
      <c r="D1077" s="275"/>
      <c r="E1077"/>
      <c r="F1077"/>
      <c r="G1077"/>
      <c r="H1077"/>
      <c r="I1077"/>
      <c r="J1077"/>
      <c r="K1077"/>
      <c r="L1077"/>
      <c r="M1077"/>
      <c r="N1077"/>
      <c r="O1077"/>
      <c r="P1077"/>
      <c r="Q1077"/>
      <c r="R1077"/>
      <c r="S1077"/>
      <c r="T1077"/>
      <c r="U1077"/>
      <c r="V1077"/>
      <c r="W1077"/>
      <c r="X1077"/>
      <c r="Y1077"/>
      <c r="Z1077"/>
      <c r="AA1077"/>
      <c r="AB1077"/>
      <c r="AC1077"/>
      <c r="AD1077"/>
      <c r="AE1077"/>
      <c r="AF1077"/>
      <c r="AG1077"/>
      <c r="AH1077"/>
      <c r="AI1077"/>
      <c r="AJ1077"/>
      <c r="AK1077"/>
      <c r="AL1077"/>
      <c r="AM1077"/>
      <c r="AN1077"/>
      <c r="AO1077"/>
      <c r="AP1077"/>
    </row>
    <row r="1078" spans="1:42" x14ac:dyDescent="0.35">
      <c r="A1078" s="175"/>
      <c r="B1078" s="175"/>
      <c r="C1078" s="200"/>
      <c r="D1078" s="275"/>
      <c r="E1078"/>
      <c r="F1078"/>
      <c r="G1078"/>
      <c r="H1078"/>
      <c r="I1078"/>
      <c r="J1078"/>
      <c r="K1078"/>
      <c r="L1078"/>
      <c r="M1078"/>
      <c r="N1078"/>
      <c r="O1078"/>
      <c r="P1078"/>
      <c r="Q1078"/>
      <c r="R1078"/>
      <c r="S1078"/>
      <c r="T1078"/>
      <c r="U1078"/>
      <c r="V1078"/>
      <c r="W1078"/>
      <c r="X1078"/>
      <c r="Y1078"/>
      <c r="Z1078"/>
      <c r="AA1078"/>
      <c r="AB1078"/>
      <c r="AC1078"/>
      <c r="AD1078"/>
      <c r="AE1078"/>
      <c r="AF1078"/>
      <c r="AG1078"/>
      <c r="AH1078"/>
      <c r="AI1078"/>
      <c r="AJ1078"/>
      <c r="AK1078"/>
      <c r="AL1078"/>
      <c r="AM1078"/>
      <c r="AN1078"/>
      <c r="AO1078"/>
      <c r="AP1078"/>
    </row>
    <row r="1079" spans="1:42" x14ac:dyDescent="0.35">
      <c r="A1079" s="175"/>
      <c r="B1079" s="175"/>
      <c r="C1079" s="200"/>
      <c r="D1079" s="275"/>
      <c r="E1079"/>
      <c r="F1079"/>
      <c r="G1079"/>
      <c r="H1079"/>
      <c r="I1079"/>
      <c r="J1079"/>
      <c r="K1079"/>
      <c r="L1079"/>
      <c r="M1079"/>
      <c r="N1079"/>
      <c r="O1079"/>
      <c r="P1079"/>
      <c r="Q1079"/>
      <c r="R1079"/>
      <c r="S1079"/>
      <c r="T1079"/>
      <c r="U1079"/>
      <c r="V1079"/>
      <c r="W1079"/>
      <c r="X1079"/>
      <c r="Y1079"/>
      <c r="Z1079"/>
      <c r="AA1079"/>
      <c r="AB1079"/>
      <c r="AC1079"/>
      <c r="AD1079"/>
      <c r="AE1079"/>
      <c r="AF1079"/>
      <c r="AG1079"/>
      <c r="AH1079"/>
      <c r="AI1079"/>
      <c r="AJ1079"/>
      <c r="AK1079"/>
      <c r="AL1079"/>
      <c r="AM1079"/>
      <c r="AN1079"/>
      <c r="AO1079"/>
      <c r="AP1079"/>
    </row>
    <row r="1080" spans="1:42" x14ac:dyDescent="0.35">
      <c r="A1080" s="175"/>
      <c r="B1080" s="175"/>
      <c r="C1080" s="200"/>
      <c r="D1080" s="275"/>
      <c r="E1080"/>
      <c r="F1080"/>
      <c r="G1080"/>
      <c r="H1080"/>
      <c r="I1080"/>
      <c r="J1080"/>
      <c r="K1080"/>
      <c r="L1080"/>
      <c r="M1080"/>
      <c r="N1080"/>
      <c r="O1080"/>
      <c r="P1080"/>
      <c r="Q1080"/>
      <c r="R1080"/>
      <c r="S1080"/>
      <c r="T1080"/>
      <c r="U1080"/>
      <c r="V1080"/>
      <c r="W1080"/>
      <c r="X1080"/>
      <c r="Y1080"/>
      <c r="Z1080"/>
      <c r="AA1080"/>
      <c r="AB1080"/>
      <c r="AC1080"/>
      <c r="AD1080"/>
      <c r="AE1080"/>
      <c r="AF1080"/>
      <c r="AG1080"/>
      <c r="AH1080"/>
      <c r="AI1080"/>
      <c r="AJ1080"/>
      <c r="AK1080"/>
      <c r="AL1080"/>
      <c r="AM1080"/>
      <c r="AN1080"/>
      <c r="AO1080"/>
      <c r="AP1080"/>
    </row>
    <row r="1081" spans="1:42" x14ac:dyDescent="0.35">
      <c r="A1081" s="175"/>
      <c r="B1081" s="175"/>
      <c r="C1081" s="200"/>
      <c r="D1081" s="275"/>
      <c r="E1081"/>
      <c r="F1081"/>
      <c r="G1081"/>
      <c r="H1081"/>
      <c r="I1081"/>
      <c r="J1081"/>
      <c r="K1081"/>
      <c r="L1081"/>
      <c r="M1081"/>
      <c r="N1081"/>
      <c r="O1081"/>
      <c r="P1081"/>
      <c r="Q1081"/>
      <c r="R1081"/>
      <c r="S1081"/>
      <c r="T1081"/>
      <c r="U1081"/>
      <c r="V1081"/>
      <c r="W1081"/>
      <c r="X1081"/>
      <c r="Y1081"/>
      <c r="Z1081"/>
      <c r="AA1081"/>
      <c r="AB1081"/>
      <c r="AC1081"/>
      <c r="AD1081"/>
      <c r="AE1081"/>
      <c r="AF1081"/>
      <c r="AG1081"/>
      <c r="AH1081"/>
      <c r="AI1081"/>
      <c r="AJ1081"/>
      <c r="AK1081"/>
      <c r="AL1081"/>
      <c r="AM1081"/>
      <c r="AN1081"/>
      <c r="AO1081"/>
      <c r="AP1081"/>
    </row>
    <row r="1082" spans="1:42" x14ac:dyDescent="0.35">
      <c r="A1082" s="175"/>
      <c r="B1082" s="175"/>
      <c r="C1082" s="200"/>
      <c r="D1082" s="275"/>
      <c r="E1082"/>
      <c r="F1082"/>
      <c r="G1082"/>
      <c r="H1082"/>
      <c r="I1082"/>
      <c r="J1082"/>
      <c r="K1082"/>
      <c r="L1082"/>
      <c r="M1082"/>
      <c r="N1082"/>
      <c r="O1082"/>
      <c r="P1082"/>
      <c r="Q1082"/>
      <c r="R1082"/>
      <c r="S1082"/>
      <c r="T1082"/>
      <c r="U1082"/>
      <c r="V1082"/>
      <c r="W1082"/>
      <c r="X1082"/>
      <c r="Y1082"/>
      <c r="Z1082"/>
      <c r="AA1082"/>
      <c r="AB1082"/>
      <c r="AC1082"/>
      <c r="AD1082"/>
      <c r="AE1082"/>
      <c r="AF1082"/>
      <c r="AG1082"/>
      <c r="AH1082"/>
      <c r="AI1082"/>
      <c r="AJ1082"/>
      <c r="AK1082"/>
      <c r="AL1082"/>
      <c r="AM1082"/>
      <c r="AN1082"/>
      <c r="AO1082"/>
      <c r="AP1082"/>
    </row>
    <row r="1083" spans="1:42" x14ac:dyDescent="0.35">
      <c r="A1083" s="175"/>
      <c r="B1083" s="175"/>
      <c r="C1083" s="200"/>
      <c r="D1083" s="275"/>
      <c r="E1083"/>
      <c r="F1083"/>
      <c r="G1083"/>
      <c r="H1083"/>
      <c r="I1083"/>
      <c r="J1083"/>
      <c r="K1083"/>
      <c r="L1083"/>
      <c r="M1083"/>
      <c r="N1083"/>
      <c r="O1083"/>
      <c r="P1083"/>
      <c r="Q1083"/>
      <c r="R1083"/>
      <c r="S1083"/>
      <c r="T1083"/>
      <c r="U1083"/>
      <c r="V1083"/>
      <c r="W1083"/>
      <c r="X1083"/>
      <c r="Y1083"/>
      <c r="Z1083"/>
      <c r="AA1083"/>
      <c r="AB1083"/>
      <c r="AC1083"/>
      <c r="AD1083"/>
      <c r="AE1083"/>
      <c r="AF1083"/>
      <c r="AG1083"/>
      <c r="AH1083"/>
      <c r="AI1083"/>
      <c r="AJ1083"/>
      <c r="AK1083"/>
      <c r="AL1083"/>
      <c r="AM1083"/>
      <c r="AN1083"/>
      <c r="AO1083"/>
      <c r="AP1083"/>
    </row>
    <row r="1084" spans="1:42" x14ac:dyDescent="0.35">
      <c r="A1084" s="175"/>
      <c r="B1084" s="175"/>
      <c r="C1084" s="200"/>
      <c r="D1084" s="275"/>
      <c r="E1084"/>
      <c r="F1084"/>
      <c r="G1084"/>
      <c r="H1084"/>
      <c r="I1084"/>
      <c r="J1084"/>
      <c r="K1084"/>
      <c r="L1084"/>
      <c r="M1084"/>
      <c r="N1084"/>
      <c r="O1084"/>
      <c r="P1084"/>
      <c r="Q1084"/>
      <c r="R1084"/>
      <c r="S1084"/>
      <c r="T1084"/>
      <c r="U1084"/>
      <c r="V1084"/>
      <c r="W1084"/>
      <c r="X1084"/>
      <c r="Y1084"/>
      <c r="Z1084"/>
      <c r="AA1084"/>
      <c r="AB1084"/>
      <c r="AC1084"/>
      <c r="AD1084"/>
      <c r="AE1084"/>
      <c r="AF1084"/>
      <c r="AG1084"/>
      <c r="AH1084"/>
      <c r="AI1084"/>
      <c r="AJ1084"/>
      <c r="AK1084"/>
      <c r="AL1084"/>
      <c r="AM1084"/>
      <c r="AN1084"/>
      <c r="AO1084"/>
      <c r="AP1084"/>
    </row>
    <row r="1085" spans="1:42" x14ac:dyDescent="0.35">
      <c r="A1085" s="175"/>
      <c r="B1085" s="175"/>
      <c r="C1085" s="200"/>
      <c r="D1085" s="275"/>
      <c r="E1085"/>
      <c r="F1085"/>
      <c r="G1085"/>
      <c r="H1085"/>
      <c r="I1085"/>
      <c r="J1085"/>
      <c r="K1085"/>
      <c r="L1085"/>
      <c r="M1085"/>
      <c r="N1085"/>
      <c r="O1085"/>
      <c r="P1085"/>
      <c r="Q1085"/>
      <c r="R1085"/>
      <c r="S1085"/>
      <c r="T1085"/>
      <c r="U1085"/>
      <c r="V1085"/>
      <c r="W1085"/>
      <c r="X1085"/>
      <c r="Y1085"/>
      <c r="Z1085"/>
      <c r="AA1085"/>
      <c r="AB1085"/>
      <c r="AC1085"/>
      <c r="AD1085"/>
      <c r="AE1085"/>
      <c r="AF1085"/>
      <c r="AG1085"/>
      <c r="AH1085"/>
      <c r="AI1085"/>
      <c r="AJ1085"/>
      <c r="AK1085"/>
      <c r="AL1085"/>
      <c r="AM1085"/>
      <c r="AN1085"/>
      <c r="AO1085"/>
      <c r="AP1085"/>
    </row>
    <row r="1086" spans="1:42" x14ac:dyDescent="0.35">
      <c r="A1086" s="175"/>
      <c r="B1086" s="175"/>
      <c r="C1086" s="200"/>
      <c r="D1086" s="275"/>
      <c r="E1086"/>
      <c r="F1086"/>
      <c r="G1086"/>
      <c r="H1086"/>
      <c r="I1086"/>
      <c r="J1086"/>
      <c r="K1086"/>
      <c r="L1086"/>
      <c r="M1086"/>
      <c r="N1086"/>
      <c r="O1086"/>
      <c r="P1086"/>
      <c r="Q1086"/>
      <c r="R1086"/>
      <c r="S1086"/>
      <c r="T1086"/>
      <c r="U1086"/>
      <c r="V1086"/>
      <c r="W1086"/>
      <c r="X1086"/>
      <c r="Y1086"/>
      <c r="Z1086"/>
      <c r="AA1086"/>
      <c r="AB1086"/>
      <c r="AC1086"/>
      <c r="AD1086"/>
      <c r="AE1086"/>
      <c r="AF1086"/>
      <c r="AG1086"/>
      <c r="AH1086"/>
      <c r="AI1086"/>
      <c r="AJ1086"/>
      <c r="AK1086"/>
      <c r="AL1086"/>
      <c r="AM1086"/>
      <c r="AN1086"/>
      <c r="AO1086"/>
      <c r="AP1086"/>
    </row>
    <row r="1087" spans="1:42" x14ac:dyDescent="0.35">
      <c r="A1087" s="175"/>
      <c r="B1087" s="175"/>
      <c r="C1087" s="200"/>
      <c r="D1087" s="275"/>
      <c r="E1087"/>
      <c r="F1087"/>
      <c r="G1087"/>
      <c r="H1087"/>
      <c r="I1087"/>
      <c r="J1087"/>
      <c r="K1087"/>
      <c r="L1087"/>
      <c r="M1087"/>
      <c r="N1087"/>
      <c r="O1087"/>
      <c r="P1087"/>
      <c r="Q1087"/>
      <c r="R1087"/>
      <c r="S1087"/>
      <c r="T1087"/>
      <c r="U1087"/>
      <c r="V1087"/>
      <c r="W1087"/>
      <c r="X1087"/>
      <c r="Y1087"/>
      <c r="Z1087"/>
      <c r="AA1087"/>
      <c r="AB1087"/>
      <c r="AC1087"/>
      <c r="AD1087"/>
      <c r="AE1087"/>
      <c r="AF1087"/>
      <c r="AG1087"/>
      <c r="AH1087"/>
      <c r="AI1087"/>
      <c r="AJ1087"/>
      <c r="AK1087"/>
      <c r="AL1087"/>
      <c r="AM1087"/>
      <c r="AN1087"/>
      <c r="AO1087"/>
      <c r="AP1087"/>
    </row>
    <row r="1088" spans="1:42" x14ac:dyDescent="0.35">
      <c r="A1088" s="175"/>
      <c r="B1088" s="175"/>
      <c r="C1088" s="200"/>
      <c r="D1088" s="275"/>
      <c r="E1088"/>
      <c r="F1088"/>
      <c r="G1088"/>
      <c r="H1088"/>
      <c r="I1088"/>
      <c r="J1088"/>
      <c r="K1088"/>
      <c r="L1088"/>
      <c r="M1088"/>
      <c r="N1088"/>
      <c r="O1088"/>
      <c r="P1088"/>
      <c r="Q1088"/>
      <c r="R1088"/>
      <c r="S1088"/>
      <c r="T1088"/>
      <c r="U1088"/>
      <c r="V1088"/>
      <c r="W1088"/>
      <c r="X1088"/>
      <c r="Y1088"/>
      <c r="Z1088"/>
      <c r="AA1088"/>
      <c r="AB1088"/>
      <c r="AC1088"/>
      <c r="AD1088"/>
      <c r="AE1088"/>
      <c r="AF1088"/>
      <c r="AG1088"/>
      <c r="AH1088"/>
      <c r="AI1088"/>
      <c r="AJ1088"/>
      <c r="AK1088"/>
      <c r="AL1088"/>
      <c r="AM1088"/>
      <c r="AN1088"/>
      <c r="AO1088"/>
      <c r="AP1088"/>
    </row>
    <row r="1089" spans="1:42" x14ac:dyDescent="0.35">
      <c r="A1089" s="175"/>
      <c r="B1089" s="175"/>
      <c r="C1089" s="200"/>
      <c r="D1089" s="275"/>
      <c r="E1089"/>
      <c r="F1089"/>
      <c r="G1089"/>
      <c r="H1089"/>
      <c r="I1089"/>
      <c r="J1089"/>
      <c r="K1089"/>
      <c r="L1089"/>
      <c r="M1089"/>
      <c r="N1089"/>
      <c r="O1089"/>
      <c r="P1089"/>
      <c r="Q1089"/>
      <c r="R1089"/>
      <c r="S1089"/>
      <c r="T1089"/>
      <c r="U1089"/>
      <c r="V1089"/>
      <c r="W1089"/>
      <c r="X1089"/>
      <c r="Y1089"/>
      <c r="Z1089"/>
      <c r="AA1089"/>
      <c r="AB1089"/>
      <c r="AC1089"/>
      <c r="AD1089"/>
      <c r="AE1089"/>
      <c r="AF1089"/>
      <c r="AG1089"/>
      <c r="AH1089"/>
      <c r="AI1089"/>
      <c r="AJ1089"/>
      <c r="AK1089"/>
      <c r="AL1089"/>
      <c r="AM1089"/>
      <c r="AN1089"/>
      <c r="AO1089"/>
      <c r="AP1089"/>
    </row>
    <row r="1090" spans="1:42" x14ac:dyDescent="0.35">
      <c r="A1090" s="175"/>
      <c r="B1090" s="175"/>
      <c r="C1090" s="200"/>
      <c r="D1090" s="275"/>
      <c r="E1090"/>
      <c r="F1090"/>
      <c r="G1090"/>
      <c r="H1090"/>
      <c r="I1090"/>
      <c r="J1090"/>
      <c r="K1090"/>
      <c r="L1090"/>
      <c r="M1090"/>
      <c r="N1090"/>
      <c r="O1090"/>
      <c r="P1090"/>
      <c r="Q1090"/>
      <c r="R1090"/>
      <c r="S1090"/>
      <c r="T1090"/>
      <c r="U1090"/>
      <c r="V1090"/>
      <c r="W1090"/>
      <c r="X1090"/>
      <c r="Y1090"/>
      <c r="Z1090"/>
      <c r="AA1090"/>
      <c r="AB1090"/>
      <c r="AC1090"/>
      <c r="AD1090"/>
      <c r="AE1090"/>
      <c r="AF1090"/>
      <c r="AG1090"/>
      <c r="AH1090"/>
      <c r="AI1090"/>
      <c r="AJ1090"/>
      <c r="AK1090"/>
      <c r="AL1090"/>
      <c r="AM1090"/>
      <c r="AN1090"/>
      <c r="AO1090"/>
      <c r="AP1090"/>
    </row>
    <row r="1091" spans="1:42" x14ac:dyDescent="0.35">
      <c r="A1091" s="175"/>
      <c r="B1091" s="175"/>
      <c r="C1091" s="200"/>
      <c r="D1091" s="275"/>
      <c r="E1091"/>
      <c r="F1091"/>
      <c r="G1091"/>
      <c r="H1091"/>
      <c r="I1091"/>
      <c r="J1091"/>
      <c r="K1091"/>
      <c r="L1091"/>
      <c r="M1091"/>
      <c r="N1091"/>
      <c r="O1091"/>
      <c r="P1091"/>
      <c r="Q1091"/>
      <c r="R1091"/>
      <c r="S1091"/>
      <c r="T1091"/>
      <c r="U1091"/>
      <c r="V1091"/>
      <c r="W1091"/>
      <c r="X1091"/>
      <c r="Y1091"/>
      <c r="Z1091"/>
      <c r="AA1091"/>
      <c r="AB1091"/>
      <c r="AC1091"/>
      <c r="AD1091"/>
      <c r="AE1091"/>
      <c r="AF1091"/>
      <c r="AG1091"/>
      <c r="AH1091"/>
      <c r="AI1091"/>
      <c r="AJ1091"/>
      <c r="AK1091"/>
      <c r="AL1091"/>
      <c r="AM1091"/>
      <c r="AN1091"/>
      <c r="AO1091"/>
      <c r="AP1091"/>
    </row>
    <row r="1092" spans="1:42" x14ac:dyDescent="0.35">
      <c r="A1092" s="175"/>
      <c r="B1092" s="175"/>
      <c r="C1092" s="200"/>
      <c r="D1092" s="275"/>
      <c r="E1092"/>
      <c r="F1092"/>
      <c r="G1092"/>
      <c r="H1092"/>
      <c r="I1092"/>
      <c r="J1092"/>
      <c r="K1092"/>
      <c r="L1092"/>
      <c r="M1092"/>
      <c r="N1092"/>
      <c r="O1092"/>
      <c r="P1092"/>
      <c r="Q1092"/>
      <c r="R1092"/>
      <c r="S1092"/>
      <c r="T1092"/>
      <c r="U1092"/>
      <c r="V1092"/>
      <c r="W1092"/>
      <c r="X1092"/>
      <c r="Y1092"/>
      <c r="Z1092"/>
      <c r="AA1092"/>
      <c r="AB1092"/>
      <c r="AC1092"/>
      <c r="AD1092"/>
      <c r="AE1092"/>
      <c r="AF1092"/>
      <c r="AG1092"/>
      <c r="AH1092"/>
      <c r="AI1092"/>
      <c r="AJ1092"/>
      <c r="AK1092"/>
      <c r="AL1092"/>
      <c r="AM1092"/>
      <c r="AN1092"/>
      <c r="AO1092"/>
      <c r="AP1092"/>
    </row>
    <row r="1093" spans="1:42" x14ac:dyDescent="0.35">
      <c r="A1093" s="175"/>
      <c r="B1093" s="175"/>
      <c r="C1093" s="200"/>
      <c r="D1093" s="275"/>
      <c r="E1093"/>
      <c r="F1093"/>
      <c r="G1093"/>
      <c r="H1093"/>
      <c r="I1093"/>
      <c r="J1093"/>
      <c r="K1093"/>
      <c r="L1093"/>
      <c r="M1093"/>
      <c r="N1093"/>
      <c r="O1093"/>
      <c r="P1093"/>
      <c r="Q1093"/>
      <c r="R1093"/>
      <c r="S1093"/>
      <c r="T1093"/>
      <c r="U1093"/>
      <c r="V1093"/>
      <c r="W1093"/>
      <c r="X1093"/>
      <c r="Y1093"/>
      <c r="Z1093"/>
      <c r="AA1093"/>
      <c r="AB1093"/>
      <c r="AC1093"/>
      <c r="AD1093"/>
      <c r="AE1093"/>
      <c r="AF1093"/>
      <c r="AG1093"/>
      <c r="AH1093"/>
      <c r="AI1093"/>
      <c r="AJ1093"/>
      <c r="AK1093"/>
      <c r="AL1093"/>
      <c r="AM1093"/>
      <c r="AN1093"/>
      <c r="AO1093"/>
      <c r="AP1093"/>
    </row>
    <row r="1094" spans="1:42" x14ac:dyDescent="0.35">
      <c r="A1094" s="175"/>
      <c r="B1094" s="175"/>
      <c r="C1094" s="200"/>
      <c r="D1094" s="275"/>
      <c r="E1094"/>
      <c r="F1094"/>
      <c r="G1094"/>
      <c r="H1094"/>
      <c r="I1094"/>
      <c r="J1094"/>
      <c r="K1094"/>
      <c r="L1094"/>
      <c r="M1094"/>
      <c r="N1094"/>
      <c r="O1094"/>
      <c r="P1094"/>
      <c r="Q1094"/>
      <c r="R1094"/>
      <c r="S1094"/>
      <c r="T1094"/>
      <c r="U1094"/>
      <c r="V1094"/>
      <c r="W1094"/>
      <c r="X1094"/>
      <c r="Y1094"/>
      <c r="Z1094"/>
      <c r="AA1094"/>
      <c r="AB1094"/>
      <c r="AC1094"/>
      <c r="AD1094"/>
      <c r="AE1094"/>
      <c r="AF1094"/>
      <c r="AG1094"/>
      <c r="AH1094"/>
      <c r="AI1094"/>
      <c r="AJ1094"/>
      <c r="AK1094"/>
      <c r="AL1094"/>
      <c r="AM1094"/>
      <c r="AN1094"/>
      <c r="AO1094"/>
      <c r="AP1094"/>
    </row>
    <row r="1095" spans="1:42" x14ac:dyDescent="0.35">
      <c r="A1095" s="175"/>
      <c r="B1095" s="175"/>
      <c r="C1095" s="200"/>
      <c r="D1095" s="275"/>
      <c r="E1095"/>
      <c r="F1095"/>
      <c r="G1095"/>
      <c r="H1095"/>
      <c r="I1095"/>
      <c r="J1095"/>
      <c r="K1095"/>
      <c r="L1095"/>
      <c r="M1095"/>
      <c r="N1095"/>
      <c r="O1095"/>
      <c r="P1095"/>
      <c r="Q1095"/>
      <c r="R1095"/>
      <c r="S1095"/>
      <c r="T1095"/>
      <c r="U1095"/>
      <c r="V1095"/>
      <c r="W1095"/>
      <c r="X1095"/>
      <c r="Y1095"/>
      <c r="Z1095"/>
      <c r="AA1095"/>
      <c r="AB1095"/>
      <c r="AC1095"/>
      <c r="AD1095"/>
      <c r="AE1095"/>
      <c r="AF1095"/>
      <c r="AG1095"/>
      <c r="AH1095"/>
      <c r="AI1095"/>
      <c r="AJ1095"/>
      <c r="AK1095"/>
      <c r="AL1095"/>
      <c r="AM1095"/>
      <c r="AN1095"/>
      <c r="AO1095"/>
      <c r="AP1095"/>
    </row>
    <row r="1096" spans="1:42" x14ac:dyDescent="0.35">
      <c r="A1096" s="175"/>
      <c r="B1096" s="175"/>
      <c r="C1096" s="200"/>
      <c r="D1096" s="275"/>
      <c r="E1096"/>
      <c r="F1096"/>
      <c r="G1096"/>
      <c r="H1096"/>
      <c r="I1096"/>
      <c r="J1096"/>
      <c r="K1096"/>
      <c r="L1096"/>
      <c r="M1096"/>
      <c r="N1096"/>
      <c r="O1096"/>
      <c r="P1096"/>
      <c r="Q1096"/>
      <c r="R1096"/>
      <c r="S1096"/>
      <c r="T1096"/>
      <c r="U1096"/>
      <c r="V1096"/>
      <c r="W1096"/>
      <c r="X1096"/>
      <c r="Y1096"/>
      <c r="Z1096"/>
      <c r="AA1096"/>
      <c r="AB1096"/>
      <c r="AC1096"/>
      <c r="AD1096"/>
      <c r="AE1096"/>
      <c r="AF1096"/>
      <c r="AG1096"/>
      <c r="AH1096"/>
      <c r="AI1096"/>
      <c r="AJ1096"/>
      <c r="AK1096"/>
      <c r="AL1096"/>
      <c r="AM1096"/>
      <c r="AN1096"/>
      <c r="AO1096"/>
      <c r="AP1096"/>
    </row>
    <row r="1097" spans="1:42" x14ac:dyDescent="0.35">
      <c r="A1097" s="175"/>
      <c r="B1097" s="175"/>
      <c r="C1097" s="200"/>
      <c r="D1097" s="275"/>
      <c r="E1097"/>
      <c r="F1097"/>
      <c r="G1097"/>
      <c r="H1097"/>
      <c r="I1097"/>
      <c r="J1097"/>
      <c r="K1097"/>
      <c r="L1097"/>
      <c r="M1097"/>
      <c r="N1097"/>
      <c r="O1097"/>
      <c r="P1097"/>
      <c r="Q1097"/>
      <c r="R1097"/>
      <c r="S1097"/>
      <c r="T1097"/>
      <c r="U1097"/>
      <c r="V1097"/>
      <c r="W1097"/>
      <c r="X1097"/>
      <c r="Y1097"/>
      <c r="Z1097"/>
      <c r="AA1097"/>
      <c r="AB1097"/>
      <c r="AC1097"/>
      <c r="AD1097"/>
      <c r="AE1097"/>
      <c r="AF1097"/>
      <c r="AG1097"/>
      <c r="AH1097"/>
      <c r="AI1097"/>
      <c r="AJ1097"/>
      <c r="AK1097"/>
      <c r="AL1097"/>
      <c r="AM1097"/>
      <c r="AN1097"/>
      <c r="AO1097"/>
      <c r="AP1097"/>
    </row>
    <row r="1098" spans="1:42" x14ac:dyDescent="0.35">
      <c r="A1098" s="175"/>
      <c r="B1098" s="175"/>
      <c r="C1098" s="200"/>
      <c r="D1098" s="275"/>
      <c r="E1098"/>
      <c r="F1098"/>
      <c r="G1098"/>
      <c r="H1098"/>
      <c r="I1098"/>
      <c r="J1098"/>
      <c r="K1098"/>
      <c r="L1098"/>
      <c r="M1098"/>
      <c r="N1098"/>
      <c r="O1098"/>
      <c r="P1098"/>
      <c r="Q1098"/>
      <c r="R1098"/>
      <c r="S1098"/>
      <c r="T1098"/>
      <c r="U1098"/>
      <c r="V1098"/>
      <c r="W1098"/>
      <c r="X1098"/>
      <c r="Y1098"/>
      <c r="Z1098"/>
      <c r="AA1098"/>
      <c r="AB1098"/>
      <c r="AC1098"/>
      <c r="AD1098"/>
      <c r="AE1098"/>
      <c r="AF1098"/>
      <c r="AG1098"/>
      <c r="AH1098"/>
      <c r="AI1098"/>
      <c r="AJ1098"/>
      <c r="AK1098"/>
      <c r="AL1098"/>
      <c r="AM1098"/>
      <c r="AN1098"/>
      <c r="AO1098"/>
      <c r="AP1098"/>
    </row>
    <row r="1099" spans="1:42" x14ac:dyDescent="0.35">
      <c r="A1099" s="175"/>
      <c r="B1099" s="175"/>
      <c r="C1099" s="200"/>
      <c r="D1099" s="275"/>
      <c r="E1099"/>
      <c r="F1099"/>
      <c r="G1099"/>
      <c r="H1099"/>
      <c r="I1099"/>
      <c r="J1099"/>
      <c r="K1099"/>
      <c r="L1099"/>
      <c r="M1099"/>
      <c r="N1099"/>
      <c r="O1099"/>
      <c r="P1099"/>
      <c r="Q1099"/>
      <c r="R1099"/>
      <c r="S1099"/>
      <c r="T1099"/>
      <c r="U1099"/>
      <c r="V1099"/>
      <c r="W1099"/>
      <c r="X1099"/>
      <c r="Y1099"/>
      <c r="Z1099"/>
      <c r="AA1099"/>
      <c r="AB1099"/>
      <c r="AC1099"/>
      <c r="AD1099"/>
      <c r="AE1099"/>
      <c r="AF1099"/>
      <c r="AG1099"/>
      <c r="AH1099"/>
      <c r="AI1099"/>
      <c r="AJ1099"/>
      <c r="AK1099"/>
      <c r="AL1099"/>
      <c r="AM1099"/>
      <c r="AN1099"/>
      <c r="AO1099"/>
      <c r="AP1099"/>
    </row>
    <row r="1100" spans="1:42" x14ac:dyDescent="0.35">
      <c r="A1100" s="175"/>
      <c r="B1100" s="175"/>
      <c r="C1100" s="200"/>
      <c r="D1100" s="275"/>
      <c r="E1100"/>
      <c r="F1100"/>
      <c r="G1100"/>
      <c r="H1100"/>
      <c r="I1100"/>
      <c r="J1100"/>
      <c r="K1100"/>
      <c r="L1100"/>
      <c r="M1100"/>
      <c r="N1100"/>
      <c r="O1100"/>
      <c r="P1100"/>
      <c r="Q1100"/>
      <c r="R1100"/>
      <c r="S1100"/>
      <c r="T1100"/>
      <c r="U1100"/>
      <c r="V1100"/>
      <c r="W1100"/>
      <c r="X1100"/>
      <c r="Y1100"/>
      <c r="Z1100"/>
      <c r="AA1100"/>
      <c r="AB1100"/>
      <c r="AC1100"/>
      <c r="AD1100"/>
      <c r="AE1100"/>
      <c r="AF1100"/>
      <c r="AG1100"/>
      <c r="AH1100"/>
      <c r="AI1100"/>
      <c r="AJ1100"/>
      <c r="AK1100"/>
      <c r="AL1100"/>
      <c r="AM1100"/>
      <c r="AN1100"/>
      <c r="AO1100"/>
      <c r="AP1100"/>
    </row>
    <row r="1101" spans="1:42" x14ac:dyDescent="0.35">
      <c r="A1101" s="175"/>
      <c r="B1101" s="175"/>
      <c r="C1101" s="200"/>
      <c r="D1101" s="275"/>
      <c r="E1101"/>
      <c r="F1101"/>
      <c r="G1101"/>
      <c r="H1101"/>
      <c r="I1101"/>
      <c r="J1101"/>
      <c r="K1101"/>
      <c r="L1101"/>
      <c r="M1101"/>
      <c r="N1101"/>
      <c r="O1101"/>
      <c r="P1101"/>
      <c r="Q1101"/>
      <c r="R1101"/>
      <c r="S1101"/>
      <c r="T1101"/>
      <c r="U1101"/>
      <c r="V1101"/>
      <c r="W1101"/>
      <c r="X1101"/>
      <c r="Y1101"/>
      <c r="Z1101"/>
      <c r="AA1101"/>
      <c r="AB1101"/>
      <c r="AC1101"/>
      <c r="AD1101"/>
      <c r="AE1101"/>
      <c r="AF1101"/>
      <c r="AG1101"/>
      <c r="AH1101"/>
      <c r="AI1101"/>
      <c r="AJ1101"/>
      <c r="AK1101"/>
      <c r="AL1101"/>
      <c r="AM1101"/>
      <c r="AN1101"/>
      <c r="AO1101"/>
      <c r="AP1101"/>
    </row>
    <row r="1102" spans="1:42" x14ac:dyDescent="0.35">
      <c r="A1102" s="175"/>
      <c r="B1102" s="175"/>
      <c r="C1102" s="200"/>
      <c r="D1102" s="275"/>
      <c r="E1102"/>
      <c r="F1102"/>
      <c r="G1102"/>
      <c r="H1102"/>
      <c r="I1102"/>
      <c r="J1102"/>
      <c r="K1102"/>
      <c r="L1102"/>
      <c r="M1102"/>
      <c r="N1102"/>
      <c r="O1102"/>
      <c r="P1102"/>
      <c r="Q1102"/>
      <c r="R1102"/>
      <c r="S1102"/>
      <c r="T1102"/>
      <c r="U1102"/>
      <c r="V1102"/>
      <c r="W1102"/>
      <c r="X1102"/>
      <c r="Y1102"/>
      <c r="Z1102"/>
      <c r="AA1102"/>
      <c r="AB1102"/>
      <c r="AC1102"/>
      <c r="AD1102"/>
      <c r="AE1102"/>
      <c r="AF1102"/>
      <c r="AG1102"/>
      <c r="AH1102"/>
      <c r="AI1102"/>
      <c r="AJ1102"/>
      <c r="AK1102"/>
      <c r="AL1102"/>
      <c r="AM1102"/>
      <c r="AN1102"/>
      <c r="AO1102"/>
      <c r="AP1102"/>
    </row>
    <row r="1103" spans="1:42" x14ac:dyDescent="0.35">
      <c r="A1103" s="175"/>
      <c r="B1103" s="175"/>
      <c r="C1103" s="200"/>
      <c r="D1103" s="275"/>
      <c r="E1103"/>
      <c r="F1103"/>
      <c r="G1103"/>
      <c r="H1103"/>
      <c r="I1103"/>
      <c r="J1103"/>
      <c r="K1103"/>
      <c r="L1103"/>
      <c r="M1103"/>
      <c r="N1103"/>
      <c r="O1103"/>
      <c r="P1103"/>
      <c r="Q1103"/>
      <c r="R1103"/>
      <c r="S1103"/>
      <c r="T1103"/>
      <c r="U1103"/>
      <c r="V1103"/>
      <c r="W1103"/>
      <c r="X1103"/>
      <c r="Y1103"/>
      <c r="Z1103"/>
      <c r="AA1103"/>
      <c r="AB1103"/>
      <c r="AC1103"/>
      <c r="AD1103"/>
      <c r="AE1103"/>
      <c r="AF1103"/>
      <c r="AG1103"/>
      <c r="AH1103"/>
      <c r="AI1103"/>
      <c r="AJ1103"/>
      <c r="AK1103"/>
      <c r="AL1103"/>
      <c r="AM1103"/>
      <c r="AN1103"/>
      <c r="AO1103"/>
      <c r="AP1103"/>
    </row>
    <row r="1104" spans="1:42" x14ac:dyDescent="0.35">
      <c r="A1104" s="175"/>
      <c r="B1104" s="175"/>
      <c r="C1104" s="200"/>
      <c r="D1104" s="275"/>
      <c r="E1104"/>
      <c r="F1104"/>
      <c r="G1104"/>
      <c r="H1104"/>
      <c r="I1104"/>
      <c r="J1104"/>
      <c r="K1104"/>
      <c r="L1104"/>
      <c r="M1104"/>
      <c r="N1104"/>
      <c r="O1104"/>
      <c r="P1104"/>
      <c r="Q1104"/>
      <c r="R1104"/>
      <c r="S1104"/>
      <c r="T1104"/>
      <c r="U1104"/>
      <c r="V1104"/>
      <c r="W1104"/>
      <c r="X1104"/>
      <c r="Y1104"/>
      <c r="Z1104"/>
      <c r="AA1104"/>
      <c r="AB1104"/>
      <c r="AC1104"/>
      <c r="AD1104"/>
      <c r="AE1104"/>
      <c r="AF1104"/>
      <c r="AG1104"/>
      <c r="AH1104"/>
      <c r="AI1104"/>
      <c r="AJ1104"/>
      <c r="AK1104"/>
      <c r="AL1104"/>
      <c r="AM1104"/>
      <c r="AN1104"/>
      <c r="AO1104"/>
      <c r="AP1104"/>
    </row>
    <row r="1105" spans="1:42" x14ac:dyDescent="0.35">
      <c r="A1105" s="175"/>
      <c r="B1105" s="175"/>
      <c r="C1105" s="200"/>
      <c r="D1105" s="275"/>
      <c r="E1105"/>
      <c r="F1105"/>
      <c r="G1105"/>
      <c r="H1105"/>
      <c r="I1105"/>
      <c r="J1105"/>
      <c r="K1105"/>
      <c r="L1105"/>
      <c r="M1105"/>
      <c r="N1105"/>
      <c r="O1105"/>
      <c r="P1105"/>
      <c r="Q1105"/>
      <c r="R1105"/>
      <c r="S1105"/>
      <c r="T1105"/>
      <c r="U1105"/>
      <c r="V1105"/>
      <c r="W1105"/>
      <c r="X1105"/>
      <c r="Y1105"/>
      <c r="Z1105"/>
      <c r="AA1105"/>
      <c r="AB1105"/>
      <c r="AC1105"/>
      <c r="AD1105"/>
      <c r="AE1105"/>
      <c r="AF1105"/>
      <c r="AG1105"/>
      <c r="AH1105"/>
      <c r="AI1105"/>
      <c r="AJ1105"/>
      <c r="AK1105"/>
      <c r="AL1105"/>
      <c r="AM1105"/>
      <c r="AN1105"/>
      <c r="AO1105"/>
      <c r="AP1105"/>
    </row>
    <row r="1106" spans="1:42" x14ac:dyDescent="0.35">
      <c r="A1106" s="175"/>
      <c r="B1106" s="175"/>
      <c r="C1106" s="200"/>
      <c r="D1106" s="275"/>
      <c r="E1106"/>
      <c r="F1106"/>
      <c r="G1106"/>
      <c r="H1106"/>
      <c r="I1106"/>
      <c r="J1106"/>
      <c r="K1106"/>
      <c r="L1106"/>
      <c r="M1106"/>
      <c r="N1106"/>
      <c r="O1106"/>
      <c r="P1106"/>
      <c r="Q1106"/>
      <c r="R1106"/>
      <c r="S1106"/>
      <c r="T1106"/>
      <c r="U1106"/>
      <c r="V1106"/>
      <c r="W1106"/>
      <c r="X1106"/>
      <c r="Y1106"/>
      <c r="Z1106"/>
      <c r="AA1106"/>
      <c r="AB1106"/>
      <c r="AC1106"/>
      <c r="AD1106"/>
      <c r="AE1106"/>
      <c r="AF1106"/>
      <c r="AG1106"/>
      <c r="AH1106"/>
      <c r="AI1106"/>
      <c r="AJ1106"/>
      <c r="AK1106"/>
      <c r="AL1106"/>
      <c r="AM1106"/>
      <c r="AN1106"/>
      <c r="AO1106"/>
      <c r="AP1106"/>
    </row>
    <row r="1107" spans="1:42" x14ac:dyDescent="0.35">
      <c r="A1107" s="175"/>
      <c r="B1107" s="175"/>
      <c r="C1107" s="200"/>
      <c r="D1107" s="275"/>
      <c r="E1107"/>
      <c r="F1107"/>
      <c r="G1107"/>
      <c r="H1107"/>
      <c r="I1107"/>
      <c r="J1107"/>
      <c r="K1107"/>
      <c r="L1107"/>
      <c r="M1107"/>
      <c r="N1107"/>
      <c r="O1107"/>
      <c r="P1107"/>
      <c r="Q1107"/>
      <c r="R1107"/>
      <c r="S1107"/>
      <c r="T1107"/>
      <c r="U1107"/>
      <c r="V1107"/>
      <c r="W1107"/>
      <c r="X1107"/>
      <c r="Y1107"/>
      <c r="Z1107"/>
      <c r="AA1107"/>
      <c r="AB1107"/>
      <c r="AC1107"/>
      <c r="AD1107"/>
      <c r="AE1107"/>
      <c r="AF1107"/>
      <c r="AG1107"/>
      <c r="AH1107"/>
      <c r="AI1107"/>
      <c r="AJ1107"/>
      <c r="AK1107"/>
      <c r="AL1107"/>
      <c r="AM1107"/>
      <c r="AN1107"/>
      <c r="AO1107"/>
      <c r="AP1107"/>
    </row>
    <row r="1108" spans="1:42" x14ac:dyDescent="0.35">
      <c r="A1108" s="175"/>
      <c r="B1108" s="175"/>
      <c r="C1108" s="200"/>
      <c r="D1108" s="275"/>
      <c r="E1108"/>
      <c r="F1108"/>
      <c r="G1108"/>
      <c r="H1108"/>
      <c r="I1108"/>
      <c r="J1108"/>
      <c r="K1108"/>
      <c r="L1108"/>
      <c r="M1108"/>
      <c r="N1108"/>
      <c r="O1108"/>
      <c r="P1108"/>
      <c r="Q1108"/>
      <c r="R1108"/>
      <c r="S1108"/>
      <c r="T1108"/>
      <c r="U1108"/>
      <c r="V1108"/>
      <c r="W1108"/>
      <c r="X1108"/>
      <c r="Y1108"/>
      <c r="Z1108"/>
      <c r="AA1108"/>
      <c r="AB1108"/>
      <c r="AC1108"/>
      <c r="AD1108"/>
      <c r="AE1108"/>
      <c r="AF1108"/>
      <c r="AG1108"/>
      <c r="AH1108"/>
      <c r="AI1108"/>
      <c r="AJ1108"/>
      <c r="AK1108"/>
      <c r="AL1108"/>
      <c r="AM1108"/>
      <c r="AN1108"/>
      <c r="AO1108"/>
      <c r="AP1108"/>
    </row>
    <row r="1109" spans="1:42" x14ac:dyDescent="0.35">
      <c r="A1109" s="175"/>
      <c r="B1109" s="175"/>
      <c r="C1109" s="200"/>
      <c r="D1109" s="275"/>
      <c r="E1109"/>
      <c r="F1109"/>
      <c r="G1109"/>
      <c r="H1109"/>
      <c r="I1109"/>
      <c r="J1109"/>
      <c r="K1109"/>
      <c r="L1109"/>
      <c r="M1109"/>
      <c r="N1109"/>
      <c r="O1109"/>
      <c r="P1109"/>
      <c r="Q1109"/>
      <c r="R1109"/>
      <c r="S1109"/>
      <c r="T1109"/>
      <c r="U1109"/>
      <c r="V1109"/>
      <c r="W1109"/>
      <c r="X1109"/>
      <c r="Y1109"/>
      <c r="Z1109"/>
      <c r="AA1109"/>
      <c r="AB1109"/>
      <c r="AC1109"/>
      <c r="AD1109"/>
      <c r="AE1109"/>
      <c r="AF1109"/>
      <c r="AG1109"/>
      <c r="AH1109"/>
      <c r="AI1109"/>
      <c r="AJ1109"/>
      <c r="AK1109"/>
      <c r="AL1109"/>
      <c r="AM1109"/>
      <c r="AN1109"/>
      <c r="AO1109"/>
      <c r="AP1109"/>
    </row>
    <row r="1110" spans="1:42" x14ac:dyDescent="0.35">
      <c r="A1110" s="175"/>
      <c r="B1110" s="175"/>
      <c r="C1110" s="200"/>
      <c r="D1110" s="275"/>
      <c r="E1110"/>
      <c r="F1110"/>
      <c r="G1110"/>
      <c r="H1110"/>
      <c r="I1110"/>
      <c r="J1110"/>
      <c r="K1110"/>
      <c r="L1110"/>
      <c r="M1110"/>
      <c r="N1110"/>
      <c r="O1110"/>
      <c r="P1110"/>
      <c r="Q1110"/>
      <c r="R1110"/>
      <c r="S1110"/>
      <c r="T1110"/>
      <c r="U1110"/>
      <c r="V1110"/>
      <c r="W1110"/>
      <c r="X1110"/>
      <c r="Y1110"/>
      <c r="Z1110"/>
      <c r="AA1110"/>
      <c r="AB1110"/>
      <c r="AC1110"/>
      <c r="AD1110"/>
      <c r="AE1110"/>
      <c r="AF1110"/>
      <c r="AG1110"/>
      <c r="AH1110"/>
      <c r="AI1110"/>
      <c r="AJ1110"/>
      <c r="AK1110"/>
      <c r="AL1110"/>
      <c r="AM1110"/>
      <c r="AN1110"/>
      <c r="AO1110"/>
      <c r="AP1110"/>
    </row>
    <row r="1111" spans="1:42" x14ac:dyDescent="0.35">
      <c r="A1111" s="175"/>
      <c r="B1111" s="175"/>
      <c r="C1111" s="200"/>
      <c r="D1111" s="275"/>
      <c r="E1111"/>
      <c r="F1111"/>
      <c r="G1111"/>
      <c r="H1111"/>
      <c r="I1111"/>
      <c r="J1111"/>
      <c r="K1111"/>
      <c r="L1111"/>
      <c r="M1111"/>
      <c r="N1111"/>
      <c r="O1111"/>
      <c r="P1111"/>
      <c r="Q1111"/>
      <c r="R1111"/>
      <c r="S1111"/>
      <c r="T1111"/>
      <c r="U1111"/>
      <c r="V1111"/>
      <c r="W1111"/>
      <c r="X1111"/>
      <c r="Y1111"/>
      <c r="Z1111"/>
      <c r="AA1111"/>
      <c r="AB1111"/>
      <c r="AC1111"/>
      <c r="AD1111"/>
      <c r="AE1111"/>
      <c r="AF1111"/>
      <c r="AG1111"/>
      <c r="AH1111"/>
      <c r="AI1111"/>
      <c r="AJ1111"/>
      <c r="AK1111"/>
      <c r="AL1111"/>
      <c r="AM1111"/>
      <c r="AN1111"/>
      <c r="AO1111"/>
      <c r="AP1111"/>
    </row>
    <row r="1112" spans="1:42" x14ac:dyDescent="0.35">
      <c r="A1112" s="175"/>
      <c r="B1112" s="175"/>
      <c r="C1112" s="200"/>
      <c r="D1112" s="275"/>
      <c r="E1112"/>
      <c r="F1112"/>
      <c r="G1112"/>
      <c r="H1112"/>
      <c r="I1112"/>
      <c r="J1112"/>
      <c r="K1112"/>
      <c r="L1112"/>
      <c r="M1112"/>
      <c r="N1112"/>
      <c r="O1112"/>
      <c r="P1112"/>
      <c r="Q1112"/>
      <c r="R1112"/>
      <c r="S1112"/>
      <c r="T1112"/>
      <c r="U1112"/>
      <c r="V1112"/>
      <c r="W1112"/>
      <c r="X1112"/>
      <c r="Y1112"/>
      <c r="Z1112"/>
      <c r="AA1112"/>
      <c r="AB1112"/>
      <c r="AC1112"/>
      <c r="AD1112"/>
      <c r="AE1112"/>
      <c r="AF1112"/>
      <c r="AG1112"/>
      <c r="AH1112"/>
      <c r="AI1112"/>
      <c r="AJ1112"/>
      <c r="AK1112"/>
      <c r="AL1112"/>
      <c r="AM1112"/>
      <c r="AN1112"/>
      <c r="AO1112"/>
      <c r="AP1112"/>
    </row>
    <row r="1113" spans="1:42" x14ac:dyDescent="0.35">
      <c r="A1113" s="175"/>
      <c r="B1113" s="175"/>
      <c r="C1113" s="200"/>
      <c r="D1113" s="275"/>
      <c r="E1113"/>
      <c r="F1113"/>
      <c r="G1113"/>
      <c r="H1113"/>
      <c r="I1113"/>
      <c r="J1113"/>
      <c r="K1113"/>
      <c r="L1113"/>
      <c r="M1113"/>
      <c r="N1113"/>
      <c r="O1113"/>
      <c r="P1113"/>
      <c r="Q1113"/>
      <c r="R1113"/>
      <c r="S1113"/>
      <c r="T1113"/>
      <c r="U1113"/>
      <c r="V1113"/>
      <c r="W1113"/>
      <c r="X1113"/>
      <c r="Y1113"/>
      <c r="Z1113"/>
      <c r="AA1113"/>
      <c r="AB1113"/>
      <c r="AC1113"/>
      <c r="AD1113"/>
      <c r="AE1113"/>
      <c r="AF1113"/>
      <c r="AG1113"/>
      <c r="AH1113"/>
      <c r="AI1113"/>
      <c r="AJ1113"/>
      <c r="AK1113"/>
      <c r="AL1113"/>
      <c r="AM1113"/>
      <c r="AN1113"/>
      <c r="AO1113"/>
      <c r="AP1113"/>
    </row>
    <row r="1114" spans="1:42" x14ac:dyDescent="0.35">
      <c r="A1114" s="175"/>
      <c r="B1114" s="175"/>
      <c r="C1114" s="200"/>
      <c r="D1114" s="275"/>
      <c r="E1114"/>
      <c r="F1114"/>
      <c r="G1114"/>
      <c r="H1114"/>
      <c r="I1114"/>
      <c r="J1114"/>
      <c r="K1114"/>
      <c r="L1114"/>
      <c r="M1114"/>
      <c r="N1114"/>
      <c r="O1114"/>
      <c r="P1114"/>
      <c r="Q1114"/>
      <c r="R1114"/>
      <c r="S1114"/>
      <c r="T1114"/>
      <c r="U1114"/>
      <c r="V1114"/>
      <c r="W1114"/>
      <c r="X1114"/>
      <c r="Y1114"/>
      <c r="Z1114"/>
      <c r="AA1114"/>
      <c r="AB1114"/>
      <c r="AC1114"/>
      <c r="AD1114"/>
      <c r="AE1114"/>
      <c r="AF1114"/>
      <c r="AG1114"/>
      <c r="AH1114"/>
      <c r="AI1114"/>
      <c r="AJ1114"/>
      <c r="AK1114"/>
      <c r="AL1114"/>
      <c r="AM1114"/>
      <c r="AN1114"/>
      <c r="AO1114"/>
      <c r="AP1114"/>
    </row>
    <row r="1115" spans="1:42" x14ac:dyDescent="0.35">
      <c r="A1115" s="175"/>
      <c r="B1115" s="175"/>
      <c r="C1115" s="200"/>
      <c r="D1115" s="275"/>
      <c r="E1115"/>
      <c r="F1115"/>
      <c r="G1115"/>
      <c r="H1115"/>
      <c r="I1115"/>
      <c r="J1115"/>
      <c r="K1115"/>
      <c r="L1115"/>
      <c r="M1115"/>
      <c r="N1115"/>
      <c r="O1115"/>
      <c r="P1115"/>
      <c r="Q1115"/>
      <c r="R1115"/>
      <c r="S1115"/>
      <c r="T1115"/>
      <c r="U1115"/>
      <c r="V1115"/>
      <c r="W1115"/>
      <c r="X1115"/>
      <c r="Y1115"/>
      <c r="Z1115"/>
      <c r="AA1115"/>
      <c r="AB1115"/>
      <c r="AC1115"/>
      <c r="AD1115"/>
      <c r="AE1115"/>
      <c r="AF1115"/>
      <c r="AG1115"/>
      <c r="AH1115"/>
      <c r="AI1115"/>
      <c r="AJ1115"/>
      <c r="AK1115"/>
      <c r="AL1115"/>
      <c r="AM1115"/>
      <c r="AN1115"/>
      <c r="AO1115"/>
      <c r="AP1115"/>
    </row>
    <row r="1116" spans="1:42" x14ac:dyDescent="0.35">
      <c r="A1116" s="175"/>
      <c r="B1116" s="175"/>
      <c r="C1116" s="200"/>
      <c r="D1116" s="275"/>
      <c r="E1116"/>
      <c r="F1116"/>
      <c r="G1116"/>
      <c r="H1116"/>
      <c r="I1116"/>
      <c r="J1116"/>
      <c r="K1116"/>
      <c r="L1116"/>
      <c r="M1116"/>
      <c r="N1116"/>
      <c r="O1116"/>
      <c r="P1116"/>
      <c r="Q1116"/>
      <c r="R1116"/>
      <c r="S1116"/>
      <c r="T1116"/>
      <c r="U1116"/>
      <c r="V1116"/>
      <c r="W1116"/>
      <c r="X1116"/>
      <c r="Y1116"/>
      <c r="Z1116"/>
      <c r="AA1116"/>
      <c r="AB1116"/>
      <c r="AC1116"/>
      <c r="AD1116"/>
      <c r="AE1116"/>
      <c r="AF1116"/>
      <c r="AG1116"/>
      <c r="AH1116"/>
      <c r="AI1116"/>
      <c r="AJ1116"/>
      <c r="AK1116"/>
      <c r="AL1116"/>
      <c r="AM1116"/>
      <c r="AN1116"/>
      <c r="AO1116"/>
      <c r="AP1116"/>
    </row>
    <row r="1117" spans="1:42" x14ac:dyDescent="0.35">
      <c r="A1117" s="175"/>
      <c r="B1117" s="175"/>
      <c r="C1117" s="200"/>
      <c r="D1117" s="275"/>
      <c r="E1117"/>
      <c r="F1117"/>
      <c r="G1117"/>
      <c r="H1117"/>
      <c r="I1117"/>
      <c r="J1117"/>
      <c r="K1117"/>
      <c r="L1117"/>
      <c r="M1117"/>
      <c r="N1117"/>
      <c r="O1117"/>
      <c r="P1117"/>
      <c r="Q1117"/>
      <c r="R1117"/>
      <c r="S1117"/>
      <c r="T1117"/>
      <c r="U1117"/>
      <c r="V1117"/>
      <c r="W1117"/>
      <c r="X1117"/>
      <c r="Y1117"/>
      <c r="Z1117"/>
      <c r="AA1117"/>
      <c r="AB1117"/>
      <c r="AC1117"/>
      <c r="AD1117"/>
      <c r="AE1117"/>
      <c r="AF1117"/>
      <c r="AG1117"/>
      <c r="AH1117"/>
      <c r="AI1117"/>
      <c r="AJ1117"/>
      <c r="AK1117"/>
      <c r="AL1117"/>
      <c r="AM1117"/>
      <c r="AN1117"/>
      <c r="AO1117"/>
      <c r="AP1117"/>
    </row>
    <row r="1118" spans="1:42" x14ac:dyDescent="0.35">
      <c r="A1118" s="175"/>
      <c r="B1118" s="175"/>
      <c r="C1118" s="200"/>
      <c r="D1118" s="275"/>
      <c r="E1118"/>
      <c r="F1118"/>
      <c r="G1118"/>
      <c r="H1118"/>
      <c r="I1118"/>
      <c r="J1118"/>
      <c r="K1118"/>
      <c r="L1118"/>
      <c r="M1118"/>
      <c r="N1118"/>
      <c r="O1118"/>
      <c r="P1118"/>
      <c r="Q1118"/>
      <c r="R1118"/>
      <c r="S1118"/>
      <c r="T1118"/>
      <c r="U1118"/>
      <c r="V1118"/>
      <c r="W1118"/>
      <c r="X1118"/>
      <c r="Y1118"/>
      <c r="Z1118"/>
      <c r="AA1118"/>
      <c r="AB1118"/>
      <c r="AC1118"/>
      <c r="AD1118"/>
      <c r="AE1118"/>
      <c r="AF1118"/>
      <c r="AG1118"/>
      <c r="AH1118"/>
      <c r="AI1118"/>
      <c r="AJ1118"/>
      <c r="AK1118"/>
      <c r="AL1118"/>
      <c r="AM1118"/>
      <c r="AN1118"/>
      <c r="AO1118"/>
      <c r="AP1118"/>
    </row>
    <row r="1119" spans="1:42" x14ac:dyDescent="0.35">
      <c r="A1119" s="175"/>
      <c r="B1119" s="175"/>
      <c r="C1119" s="200"/>
      <c r="D1119" s="275"/>
      <c r="E1119"/>
      <c r="F1119"/>
      <c r="G1119"/>
      <c r="H1119"/>
      <c r="I1119"/>
      <c r="J1119"/>
      <c r="K1119"/>
      <c r="L1119"/>
      <c r="M1119"/>
      <c r="N1119"/>
      <c r="O1119"/>
      <c r="P1119"/>
      <c r="Q1119"/>
      <c r="R1119"/>
      <c r="S1119"/>
      <c r="T1119"/>
      <c r="U1119"/>
      <c r="V1119"/>
      <c r="W1119"/>
      <c r="X1119"/>
      <c r="Y1119"/>
      <c r="Z1119"/>
      <c r="AA1119"/>
      <c r="AB1119"/>
      <c r="AC1119"/>
      <c r="AD1119"/>
      <c r="AE1119"/>
      <c r="AF1119"/>
      <c r="AG1119"/>
      <c r="AH1119"/>
      <c r="AI1119"/>
      <c r="AJ1119"/>
      <c r="AK1119"/>
      <c r="AL1119"/>
      <c r="AM1119"/>
      <c r="AN1119"/>
      <c r="AO1119"/>
      <c r="AP1119"/>
    </row>
    <row r="1120" spans="1:42" x14ac:dyDescent="0.35">
      <c r="A1120" s="175"/>
      <c r="B1120" s="175"/>
      <c r="C1120" s="200"/>
      <c r="D1120" s="275"/>
      <c r="E1120"/>
      <c r="F1120"/>
      <c r="G1120"/>
      <c r="H1120"/>
      <c r="I1120"/>
      <c r="J1120"/>
      <c r="K1120"/>
      <c r="L1120"/>
      <c r="M1120"/>
      <c r="N1120"/>
      <c r="O1120"/>
      <c r="P1120"/>
      <c r="Q1120"/>
      <c r="R1120"/>
      <c r="S1120"/>
      <c r="T1120"/>
      <c r="U1120"/>
      <c r="V1120"/>
      <c r="W1120"/>
      <c r="X1120"/>
      <c r="Y1120"/>
      <c r="Z1120"/>
      <c r="AA1120"/>
      <c r="AB1120"/>
      <c r="AC1120"/>
      <c r="AD1120"/>
      <c r="AE1120"/>
      <c r="AF1120"/>
      <c r="AG1120"/>
      <c r="AH1120"/>
      <c r="AI1120"/>
      <c r="AJ1120"/>
      <c r="AK1120"/>
      <c r="AL1120"/>
      <c r="AM1120"/>
      <c r="AN1120"/>
      <c r="AO1120"/>
      <c r="AP1120"/>
    </row>
    <row r="1121" spans="1:42" x14ac:dyDescent="0.35">
      <c r="A1121" s="175"/>
      <c r="B1121" s="175"/>
      <c r="C1121" s="200"/>
      <c r="D1121" s="275"/>
      <c r="E1121"/>
      <c r="F1121"/>
      <c r="G1121"/>
      <c r="H1121"/>
      <c r="I1121"/>
      <c r="J1121"/>
      <c r="K1121"/>
      <c r="L1121"/>
      <c r="M1121"/>
      <c r="N1121"/>
      <c r="O1121"/>
      <c r="P1121"/>
      <c r="Q1121"/>
      <c r="R1121"/>
      <c r="S1121"/>
      <c r="T1121"/>
      <c r="U1121"/>
      <c r="V1121"/>
      <c r="W1121"/>
      <c r="X1121"/>
      <c r="Y1121"/>
      <c r="Z1121"/>
      <c r="AA1121"/>
      <c r="AB1121"/>
      <c r="AC1121"/>
      <c r="AD1121"/>
      <c r="AE1121"/>
      <c r="AF1121"/>
      <c r="AG1121"/>
      <c r="AH1121"/>
      <c r="AI1121"/>
      <c r="AJ1121"/>
      <c r="AK1121"/>
      <c r="AL1121"/>
      <c r="AM1121"/>
      <c r="AN1121"/>
      <c r="AO1121"/>
      <c r="AP1121"/>
    </row>
    <row r="1122" spans="1:42" x14ac:dyDescent="0.35">
      <c r="A1122" s="175"/>
      <c r="B1122" s="175"/>
      <c r="C1122" s="200"/>
      <c r="D1122" s="275"/>
      <c r="E1122"/>
      <c r="F1122"/>
      <c r="G1122"/>
      <c r="H1122"/>
      <c r="I1122"/>
      <c r="J1122"/>
      <c r="K1122"/>
      <c r="L1122"/>
      <c r="M1122"/>
      <c r="N1122"/>
      <c r="O1122"/>
      <c r="P1122"/>
      <c r="Q1122"/>
      <c r="R1122"/>
      <c r="S1122"/>
      <c r="T1122"/>
      <c r="U1122"/>
      <c r="V1122"/>
      <c r="W1122"/>
      <c r="X1122"/>
      <c r="Y1122"/>
      <c r="Z1122"/>
      <c r="AA1122"/>
      <c r="AB1122"/>
      <c r="AC1122"/>
      <c r="AD1122"/>
      <c r="AE1122"/>
      <c r="AF1122"/>
      <c r="AG1122"/>
      <c r="AH1122"/>
      <c r="AI1122"/>
      <c r="AJ1122"/>
      <c r="AK1122"/>
      <c r="AL1122"/>
      <c r="AM1122"/>
      <c r="AN1122"/>
      <c r="AO1122"/>
      <c r="AP1122"/>
    </row>
    <row r="1123" spans="1:42" x14ac:dyDescent="0.35">
      <c r="A1123" s="175"/>
      <c r="B1123" s="175"/>
      <c r="C1123" s="200"/>
      <c r="D1123" s="275"/>
      <c r="E1123"/>
      <c r="F1123"/>
      <c r="G1123"/>
      <c r="H1123"/>
      <c r="I1123"/>
      <c r="J1123"/>
      <c r="K1123"/>
      <c r="L1123"/>
      <c r="M1123"/>
      <c r="N1123"/>
      <c r="O1123"/>
      <c r="P1123"/>
      <c r="Q1123"/>
      <c r="R1123"/>
      <c r="S1123"/>
      <c r="T1123"/>
      <c r="U1123"/>
      <c r="V1123"/>
      <c r="W1123"/>
      <c r="X1123"/>
      <c r="Y1123"/>
      <c r="Z1123"/>
      <c r="AA1123"/>
      <c r="AB1123"/>
      <c r="AC1123"/>
      <c r="AD1123"/>
      <c r="AE1123"/>
      <c r="AF1123"/>
      <c r="AG1123"/>
      <c r="AH1123"/>
      <c r="AI1123"/>
      <c r="AJ1123"/>
      <c r="AK1123"/>
      <c r="AL1123"/>
      <c r="AM1123"/>
      <c r="AN1123"/>
      <c r="AO1123"/>
      <c r="AP1123"/>
    </row>
    <row r="1124" spans="1:42" x14ac:dyDescent="0.35">
      <c r="A1124" s="175"/>
      <c r="B1124" s="175"/>
      <c r="C1124" s="200"/>
      <c r="D1124" s="275"/>
      <c r="E1124"/>
      <c r="F1124"/>
      <c r="G1124"/>
      <c r="H1124"/>
      <c r="I1124"/>
      <c r="J1124"/>
      <c r="K1124"/>
      <c r="L1124"/>
      <c r="M1124"/>
      <c r="N1124"/>
      <c r="O1124"/>
      <c r="P1124"/>
      <c r="Q1124"/>
      <c r="R1124"/>
      <c r="S1124"/>
      <c r="T1124"/>
      <c r="U1124"/>
      <c r="V1124"/>
      <c r="W1124"/>
      <c r="X1124"/>
      <c r="Y1124"/>
      <c r="Z1124"/>
      <c r="AA1124"/>
      <c r="AB1124"/>
      <c r="AC1124"/>
      <c r="AD1124"/>
      <c r="AE1124"/>
      <c r="AF1124"/>
      <c r="AG1124"/>
      <c r="AH1124"/>
      <c r="AI1124"/>
      <c r="AJ1124"/>
      <c r="AK1124"/>
      <c r="AL1124"/>
      <c r="AM1124"/>
      <c r="AN1124"/>
      <c r="AO1124"/>
      <c r="AP1124"/>
    </row>
    <row r="1125" spans="1:42" x14ac:dyDescent="0.35">
      <c r="A1125" s="175"/>
      <c r="B1125" s="175"/>
      <c r="C1125" s="200"/>
      <c r="D1125" s="275"/>
      <c r="E1125"/>
      <c r="F1125"/>
      <c r="G1125"/>
      <c r="H1125"/>
      <c r="I1125"/>
      <c r="J1125"/>
      <c r="K1125"/>
      <c r="L1125"/>
      <c r="M1125"/>
      <c r="N1125"/>
      <c r="O1125"/>
      <c r="P1125"/>
      <c r="Q1125"/>
      <c r="R1125"/>
      <c r="S1125"/>
      <c r="T1125"/>
      <c r="U1125"/>
      <c r="V1125"/>
      <c r="W1125"/>
      <c r="X1125"/>
      <c r="Y1125"/>
      <c r="Z1125"/>
      <c r="AA1125"/>
      <c r="AB1125"/>
      <c r="AC1125"/>
      <c r="AD1125"/>
      <c r="AE1125"/>
      <c r="AF1125"/>
      <c r="AG1125"/>
      <c r="AH1125"/>
      <c r="AI1125"/>
      <c r="AJ1125"/>
      <c r="AK1125"/>
      <c r="AL1125"/>
      <c r="AM1125"/>
      <c r="AN1125"/>
      <c r="AO1125"/>
      <c r="AP1125"/>
    </row>
    <row r="1126" spans="1:42" x14ac:dyDescent="0.35">
      <c r="A1126" s="175"/>
      <c r="B1126" s="175"/>
      <c r="C1126" s="200"/>
      <c r="D1126" s="275"/>
      <c r="E1126"/>
      <c r="F1126"/>
      <c r="G1126"/>
      <c r="H1126"/>
      <c r="I1126"/>
      <c r="J1126"/>
      <c r="K1126"/>
      <c r="L1126"/>
      <c r="M1126"/>
      <c r="N1126"/>
      <c r="O1126"/>
      <c r="P1126"/>
      <c r="Q1126"/>
      <c r="R1126"/>
      <c r="S1126"/>
      <c r="T1126"/>
      <c r="U1126"/>
      <c r="V1126"/>
      <c r="W1126"/>
      <c r="X1126"/>
      <c r="Y1126"/>
      <c r="Z1126"/>
      <c r="AA1126"/>
      <c r="AB1126"/>
      <c r="AC1126"/>
      <c r="AD1126"/>
      <c r="AE1126"/>
      <c r="AF1126"/>
      <c r="AG1126"/>
      <c r="AH1126"/>
      <c r="AI1126"/>
      <c r="AJ1126"/>
      <c r="AK1126"/>
      <c r="AL1126"/>
      <c r="AM1126"/>
      <c r="AN1126"/>
      <c r="AO1126"/>
      <c r="AP1126"/>
    </row>
    <row r="1127" spans="1:42" x14ac:dyDescent="0.35">
      <c r="A1127" s="175"/>
      <c r="B1127" s="175"/>
      <c r="C1127" s="200"/>
      <c r="D1127" s="275"/>
      <c r="E1127"/>
      <c r="F1127"/>
      <c r="G1127"/>
      <c r="H1127"/>
      <c r="I1127"/>
      <c r="J1127"/>
      <c r="K1127"/>
      <c r="L1127"/>
      <c r="M1127"/>
      <c r="N1127"/>
      <c r="O1127"/>
      <c r="P1127"/>
      <c r="Q1127"/>
      <c r="R1127"/>
      <c r="S1127"/>
      <c r="T1127"/>
      <c r="U1127"/>
      <c r="V1127"/>
      <c r="W1127"/>
      <c r="X1127"/>
      <c r="Y1127"/>
      <c r="Z1127"/>
      <c r="AA1127"/>
      <c r="AB1127"/>
      <c r="AC1127"/>
      <c r="AD1127"/>
      <c r="AE1127"/>
      <c r="AF1127"/>
      <c r="AG1127"/>
      <c r="AH1127"/>
      <c r="AI1127"/>
      <c r="AJ1127"/>
      <c r="AK1127"/>
      <c r="AL1127"/>
      <c r="AM1127"/>
      <c r="AN1127"/>
      <c r="AO1127"/>
      <c r="AP1127"/>
    </row>
    <row r="1128" spans="1:42" x14ac:dyDescent="0.35">
      <c r="A1128" s="175"/>
      <c r="B1128" s="175"/>
      <c r="C1128" s="200"/>
      <c r="D1128" s="275"/>
      <c r="E1128"/>
      <c r="F1128"/>
      <c r="G1128"/>
      <c r="H1128"/>
      <c r="I1128"/>
      <c r="J1128"/>
      <c r="K1128"/>
      <c r="L1128"/>
      <c r="M1128"/>
      <c r="N1128"/>
      <c r="O1128"/>
      <c r="P1128"/>
      <c r="Q1128"/>
      <c r="R1128"/>
      <c r="S1128"/>
      <c r="T1128"/>
      <c r="U1128"/>
      <c r="V1128"/>
      <c r="W1128"/>
      <c r="X1128"/>
      <c r="Y1128"/>
      <c r="Z1128"/>
      <c r="AA1128"/>
      <c r="AB1128"/>
      <c r="AC1128"/>
      <c r="AD1128"/>
      <c r="AE1128"/>
      <c r="AF1128"/>
      <c r="AG1128"/>
      <c r="AH1128"/>
      <c r="AI1128"/>
      <c r="AJ1128"/>
      <c r="AK1128"/>
      <c r="AL1128"/>
      <c r="AM1128"/>
      <c r="AN1128"/>
      <c r="AO1128"/>
      <c r="AP1128"/>
    </row>
    <row r="1129" spans="1:42" x14ac:dyDescent="0.35">
      <c r="A1129" s="175"/>
      <c r="B1129" s="175"/>
      <c r="C1129" s="200"/>
      <c r="D1129" s="275"/>
      <c r="E1129"/>
      <c r="F1129"/>
      <c r="G1129"/>
      <c r="H1129"/>
      <c r="I1129"/>
      <c r="J1129"/>
      <c r="K1129"/>
      <c r="L1129"/>
      <c r="M1129"/>
      <c r="N1129"/>
      <c r="O1129"/>
      <c r="P1129"/>
      <c r="Q1129"/>
      <c r="R1129"/>
      <c r="S1129"/>
      <c r="T1129"/>
      <c r="U1129"/>
      <c r="V1129"/>
      <c r="W1129"/>
      <c r="X1129"/>
      <c r="Y1129"/>
      <c r="Z1129"/>
      <c r="AA1129"/>
      <c r="AB1129"/>
      <c r="AC1129"/>
      <c r="AD1129"/>
      <c r="AE1129"/>
      <c r="AF1129"/>
      <c r="AG1129"/>
      <c r="AH1129"/>
      <c r="AI1129"/>
      <c r="AJ1129"/>
      <c r="AK1129"/>
      <c r="AL1129"/>
      <c r="AM1129"/>
      <c r="AN1129"/>
      <c r="AO1129"/>
      <c r="AP1129"/>
    </row>
    <row r="1130" spans="1:42" x14ac:dyDescent="0.35">
      <c r="A1130" s="175"/>
      <c r="B1130" s="175"/>
      <c r="C1130" s="200"/>
      <c r="D1130" s="275"/>
      <c r="E1130"/>
      <c r="F1130"/>
      <c r="G1130"/>
      <c r="H1130"/>
      <c r="I1130"/>
      <c r="J1130"/>
      <c r="K1130"/>
      <c r="L1130"/>
      <c r="M1130"/>
      <c r="N1130"/>
      <c r="O1130"/>
      <c r="P1130"/>
      <c r="Q1130"/>
      <c r="R1130"/>
      <c r="S1130"/>
      <c r="T1130"/>
      <c r="U1130"/>
      <c r="V1130"/>
      <c r="W1130"/>
      <c r="X1130"/>
      <c r="Y1130"/>
      <c r="Z1130"/>
      <c r="AA1130"/>
      <c r="AB1130"/>
      <c r="AC1130"/>
      <c r="AD1130"/>
      <c r="AE1130"/>
      <c r="AF1130"/>
      <c r="AG1130"/>
      <c r="AH1130"/>
      <c r="AI1130"/>
      <c r="AJ1130"/>
      <c r="AK1130"/>
      <c r="AL1130"/>
      <c r="AM1130"/>
      <c r="AN1130"/>
      <c r="AO1130"/>
      <c r="AP1130"/>
    </row>
    <row r="1131" spans="1:42" x14ac:dyDescent="0.35">
      <c r="A1131" s="175"/>
      <c r="B1131" s="175"/>
      <c r="C1131" s="200"/>
      <c r="D1131" s="275"/>
      <c r="E1131"/>
      <c r="F1131"/>
      <c r="G1131"/>
      <c r="H1131"/>
      <c r="I1131"/>
      <c r="J1131"/>
      <c r="K1131"/>
      <c r="L1131"/>
      <c r="M1131"/>
      <c r="N1131"/>
      <c r="O1131"/>
      <c r="P1131"/>
      <c r="Q1131"/>
      <c r="R1131"/>
      <c r="S1131"/>
      <c r="T1131"/>
      <c r="U1131"/>
      <c r="V1131"/>
      <c r="W1131"/>
      <c r="X1131"/>
      <c r="Y1131"/>
      <c r="Z1131"/>
      <c r="AA1131"/>
      <c r="AB1131"/>
      <c r="AC1131"/>
      <c r="AD1131"/>
      <c r="AE1131"/>
      <c r="AF1131"/>
      <c r="AG1131"/>
      <c r="AH1131"/>
      <c r="AI1131"/>
      <c r="AJ1131"/>
      <c r="AK1131"/>
      <c r="AL1131"/>
      <c r="AM1131"/>
      <c r="AN1131"/>
      <c r="AO1131"/>
      <c r="AP1131"/>
    </row>
    <row r="1132" spans="1:42" x14ac:dyDescent="0.35">
      <c r="A1132" s="175"/>
      <c r="B1132" s="175"/>
      <c r="C1132" s="200"/>
      <c r="D1132" s="275"/>
      <c r="E1132"/>
      <c r="F1132"/>
      <c r="G1132"/>
      <c r="H1132"/>
      <c r="I1132"/>
      <c r="J1132"/>
      <c r="K1132"/>
      <c r="L1132"/>
      <c r="M1132"/>
      <c r="N1132"/>
      <c r="O1132"/>
      <c r="P1132"/>
      <c r="Q1132"/>
      <c r="R1132"/>
      <c r="S1132"/>
      <c r="T1132"/>
      <c r="U1132"/>
      <c r="V1132"/>
      <c r="W1132"/>
      <c r="X1132"/>
      <c r="Y1132"/>
      <c r="Z1132"/>
      <c r="AA1132"/>
      <c r="AB1132"/>
      <c r="AC1132"/>
      <c r="AD1132"/>
      <c r="AE1132"/>
      <c r="AF1132"/>
      <c r="AG1132"/>
      <c r="AH1132"/>
      <c r="AI1132"/>
      <c r="AJ1132"/>
      <c r="AK1132"/>
      <c r="AL1132"/>
      <c r="AM1132"/>
      <c r="AN1132"/>
      <c r="AO1132"/>
      <c r="AP1132"/>
    </row>
    <row r="1133" spans="1:42" x14ac:dyDescent="0.35">
      <c r="A1133" s="175"/>
      <c r="B1133" s="175"/>
      <c r="C1133" s="200"/>
      <c r="D1133" s="275"/>
      <c r="E1133"/>
      <c r="F1133"/>
      <c r="G1133"/>
      <c r="H1133"/>
      <c r="I1133"/>
      <c r="J1133"/>
      <c r="K1133"/>
      <c r="L1133"/>
      <c r="M1133"/>
      <c r="N1133"/>
      <c r="O1133"/>
      <c r="P1133"/>
      <c r="Q1133"/>
      <c r="R1133"/>
      <c r="S1133"/>
      <c r="T1133"/>
      <c r="U1133"/>
      <c r="V1133"/>
      <c r="W1133"/>
      <c r="X1133"/>
      <c r="Y1133"/>
      <c r="Z1133"/>
      <c r="AA1133"/>
      <c r="AB1133"/>
      <c r="AC1133"/>
      <c r="AD1133"/>
      <c r="AE1133"/>
      <c r="AF1133"/>
      <c r="AG1133"/>
      <c r="AH1133"/>
      <c r="AI1133"/>
      <c r="AJ1133"/>
      <c r="AK1133"/>
      <c r="AL1133"/>
      <c r="AM1133"/>
      <c r="AN1133"/>
      <c r="AO1133"/>
      <c r="AP1133"/>
    </row>
    <row r="1134" spans="1:42" x14ac:dyDescent="0.35">
      <c r="A1134" s="175"/>
      <c r="B1134" s="175"/>
      <c r="C1134" s="200"/>
      <c r="D1134" s="275"/>
      <c r="E1134"/>
      <c r="F1134"/>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row>
    <row r="1135" spans="1:42" x14ac:dyDescent="0.35">
      <c r="A1135" s="175"/>
      <c r="B1135" s="175"/>
      <c r="C1135" s="200"/>
      <c r="D1135" s="275"/>
      <c r="E1135"/>
      <c r="F1135"/>
      <c r="G1135"/>
      <c r="H1135"/>
      <c r="I1135"/>
      <c r="J1135"/>
      <c r="K1135"/>
      <c r="L1135"/>
      <c r="M1135"/>
      <c r="N1135"/>
      <c r="O1135"/>
      <c r="P1135"/>
      <c r="Q1135"/>
      <c r="R1135"/>
      <c r="S1135"/>
      <c r="T1135"/>
      <c r="U1135"/>
      <c r="V1135"/>
      <c r="W1135"/>
      <c r="X1135"/>
      <c r="Y1135"/>
      <c r="Z1135"/>
      <c r="AA1135"/>
      <c r="AB1135"/>
      <c r="AC1135"/>
      <c r="AD1135"/>
      <c r="AE1135"/>
      <c r="AF1135"/>
      <c r="AG1135"/>
      <c r="AH1135"/>
      <c r="AI1135"/>
      <c r="AJ1135"/>
      <c r="AK1135"/>
      <c r="AL1135"/>
      <c r="AM1135"/>
      <c r="AN1135"/>
      <c r="AO1135"/>
      <c r="AP1135"/>
    </row>
    <row r="1136" spans="1:42" x14ac:dyDescent="0.35">
      <c r="A1136" s="175"/>
      <c r="B1136" s="175"/>
      <c r="C1136" s="200"/>
      <c r="D1136" s="275"/>
      <c r="E1136"/>
      <c r="F1136"/>
      <c r="G1136"/>
      <c r="H1136"/>
      <c r="I1136"/>
      <c r="J1136"/>
      <c r="K1136"/>
      <c r="L1136"/>
      <c r="M1136"/>
      <c r="N1136"/>
      <c r="O1136"/>
      <c r="P1136"/>
      <c r="Q1136"/>
      <c r="R1136"/>
      <c r="S1136"/>
      <c r="T1136"/>
      <c r="U1136"/>
      <c r="V1136"/>
      <c r="W1136"/>
      <c r="X1136"/>
      <c r="Y1136"/>
      <c r="Z1136"/>
      <c r="AA1136"/>
      <c r="AB1136"/>
      <c r="AC1136"/>
      <c r="AD1136"/>
      <c r="AE1136"/>
      <c r="AF1136"/>
      <c r="AG1136"/>
      <c r="AH1136"/>
      <c r="AI1136"/>
      <c r="AJ1136"/>
      <c r="AK1136"/>
      <c r="AL1136"/>
      <c r="AM1136"/>
      <c r="AN1136"/>
      <c r="AO1136"/>
      <c r="AP1136"/>
    </row>
    <row r="1137" spans="1:42" x14ac:dyDescent="0.35">
      <c r="A1137" s="175"/>
      <c r="B1137" s="175"/>
      <c r="C1137" s="200"/>
      <c r="D1137" s="275"/>
      <c r="E1137"/>
      <c r="F1137"/>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row>
    <row r="1138" spans="1:42" x14ac:dyDescent="0.35">
      <c r="A1138" s="175"/>
      <c r="B1138" s="175"/>
      <c r="C1138" s="200"/>
      <c r="D1138" s="275"/>
      <c r="E1138"/>
      <c r="F1138"/>
      <c r="G1138"/>
      <c r="H1138"/>
      <c r="I1138"/>
      <c r="J1138"/>
      <c r="K1138"/>
      <c r="L1138"/>
      <c r="M1138"/>
      <c r="N1138"/>
      <c r="O1138"/>
      <c r="P1138"/>
      <c r="Q1138"/>
      <c r="R1138"/>
      <c r="S1138"/>
      <c r="T1138"/>
      <c r="U1138"/>
      <c r="V1138"/>
      <c r="W1138"/>
      <c r="X1138"/>
      <c r="Y1138"/>
      <c r="Z1138"/>
      <c r="AA1138"/>
      <c r="AB1138"/>
      <c r="AC1138"/>
      <c r="AD1138"/>
      <c r="AE1138"/>
      <c r="AF1138"/>
      <c r="AG1138"/>
      <c r="AH1138"/>
      <c r="AI1138"/>
      <c r="AJ1138"/>
      <c r="AK1138"/>
      <c r="AL1138"/>
      <c r="AM1138"/>
      <c r="AN1138"/>
      <c r="AO1138"/>
      <c r="AP1138"/>
    </row>
    <row r="1139" spans="1:42" x14ac:dyDescent="0.35">
      <c r="A1139" s="175"/>
      <c r="B1139" s="175"/>
      <c r="C1139" s="200"/>
      <c r="D1139" s="275"/>
      <c r="E1139"/>
      <c r="F1139"/>
      <c r="G1139"/>
      <c r="H1139"/>
      <c r="I1139"/>
      <c r="J1139"/>
      <c r="K1139"/>
      <c r="L1139"/>
      <c r="M1139"/>
      <c r="N1139"/>
      <c r="O1139"/>
      <c r="P1139"/>
      <c r="Q1139"/>
      <c r="R1139"/>
      <c r="S1139"/>
      <c r="T1139"/>
      <c r="U1139"/>
      <c r="V1139"/>
      <c r="W1139"/>
      <c r="X1139"/>
      <c r="Y1139"/>
      <c r="Z1139"/>
      <c r="AA1139"/>
      <c r="AB1139"/>
      <c r="AC1139"/>
      <c r="AD1139"/>
      <c r="AE1139"/>
      <c r="AF1139"/>
      <c r="AG1139"/>
      <c r="AH1139"/>
      <c r="AI1139"/>
      <c r="AJ1139"/>
      <c r="AK1139"/>
      <c r="AL1139"/>
      <c r="AM1139"/>
      <c r="AN1139"/>
      <c r="AO1139"/>
      <c r="AP1139"/>
    </row>
    <row r="1140" spans="1:42" x14ac:dyDescent="0.35">
      <c r="A1140" s="175"/>
      <c r="B1140" s="175"/>
      <c r="C1140" s="200"/>
      <c r="D1140" s="275"/>
      <c r="E1140"/>
      <c r="F1140"/>
      <c r="G1140"/>
      <c r="H1140"/>
      <c r="I1140"/>
      <c r="J1140"/>
      <c r="K1140"/>
      <c r="L1140"/>
      <c r="M1140"/>
      <c r="N1140"/>
      <c r="O1140"/>
      <c r="P1140"/>
      <c r="Q1140"/>
      <c r="R1140"/>
      <c r="S1140"/>
      <c r="T1140"/>
      <c r="U1140"/>
      <c r="V1140"/>
      <c r="W1140"/>
      <c r="X1140"/>
      <c r="Y1140"/>
      <c r="Z1140"/>
      <c r="AA1140"/>
      <c r="AB1140"/>
      <c r="AC1140"/>
      <c r="AD1140"/>
      <c r="AE1140"/>
      <c r="AF1140"/>
      <c r="AG1140"/>
      <c r="AH1140"/>
      <c r="AI1140"/>
      <c r="AJ1140"/>
      <c r="AK1140"/>
      <c r="AL1140"/>
      <c r="AM1140"/>
      <c r="AN1140"/>
      <c r="AO1140"/>
      <c r="AP1140"/>
    </row>
    <row r="1141" spans="1:42" x14ac:dyDescent="0.35">
      <c r="A1141" s="175"/>
      <c r="B1141" s="175"/>
      <c r="C1141" s="200"/>
      <c r="D1141" s="275"/>
      <c r="E1141"/>
      <c r="F1141"/>
      <c r="G1141"/>
      <c r="H1141"/>
      <c r="I1141"/>
      <c r="J1141"/>
      <c r="K1141"/>
      <c r="L1141"/>
      <c r="M1141"/>
      <c r="N1141"/>
      <c r="O1141"/>
      <c r="P1141"/>
      <c r="Q1141"/>
      <c r="R1141"/>
      <c r="S1141"/>
      <c r="T1141"/>
      <c r="U1141"/>
      <c r="V1141"/>
      <c r="W1141"/>
      <c r="X1141"/>
      <c r="Y1141"/>
      <c r="Z1141"/>
      <c r="AA1141"/>
      <c r="AB1141"/>
      <c r="AC1141"/>
      <c r="AD1141"/>
      <c r="AE1141"/>
      <c r="AF1141"/>
      <c r="AG1141"/>
      <c r="AH1141"/>
      <c r="AI1141"/>
      <c r="AJ1141"/>
      <c r="AK1141"/>
      <c r="AL1141"/>
      <c r="AM1141"/>
      <c r="AN1141"/>
      <c r="AO1141"/>
      <c r="AP1141"/>
    </row>
    <row r="1142" spans="1:42" x14ac:dyDescent="0.35">
      <c r="A1142" s="175"/>
      <c r="B1142" s="175"/>
      <c r="C1142" s="200"/>
      <c r="D1142" s="275"/>
      <c r="E1142"/>
      <c r="F1142"/>
      <c r="G1142"/>
      <c r="H1142"/>
      <c r="I1142"/>
      <c r="J1142"/>
      <c r="K1142"/>
      <c r="L1142"/>
      <c r="M1142"/>
      <c r="N1142"/>
      <c r="O1142"/>
      <c r="P1142"/>
      <c r="Q1142"/>
      <c r="R1142"/>
      <c r="S1142"/>
      <c r="T1142"/>
      <c r="U1142"/>
      <c r="V1142"/>
      <c r="W1142"/>
      <c r="X1142"/>
      <c r="Y1142"/>
      <c r="Z1142"/>
      <c r="AA1142"/>
      <c r="AB1142"/>
      <c r="AC1142"/>
      <c r="AD1142"/>
      <c r="AE1142"/>
      <c r="AF1142"/>
      <c r="AG1142"/>
      <c r="AH1142"/>
      <c r="AI1142"/>
      <c r="AJ1142"/>
      <c r="AK1142"/>
      <c r="AL1142"/>
      <c r="AM1142"/>
      <c r="AN1142"/>
      <c r="AO1142"/>
      <c r="AP1142"/>
    </row>
    <row r="1143" spans="1:42" x14ac:dyDescent="0.35">
      <c r="A1143" s="175"/>
      <c r="B1143" s="175"/>
      <c r="C1143" s="200"/>
      <c r="D1143" s="275"/>
      <c r="E1143"/>
      <c r="F1143"/>
      <c r="G1143"/>
      <c r="H1143"/>
      <c r="I1143"/>
      <c r="J1143"/>
      <c r="K1143"/>
      <c r="L1143"/>
      <c r="M1143"/>
      <c r="N1143"/>
      <c r="O1143"/>
      <c r="P1143"/>
      <c r="Q1143"/>
      <c r="R1143"/>
      <c r="S1143"/>
      <c r="T1143"/>
      <c r="U1143"/>
      <c r="V1143"/>
      <c r="W1143"/>
      <c r="X1143"/>
      <c r="Y1143"/>
      <c r="Z1143"/>
      <c r="AA1143"/>
      <c r="AB1143"/>
      <c r="AC1143"/>
      <c r="AD1143"/>
      <c r="AE1143"/>
      <c r="AF1143"/>
      <c r="AG1143"/>
      <c r="AH1143"/>
      <c r="AI1143"/>
      <c r="AJ1143"/>
      <c r="AK1143"/>
      <c r="AL1143"/>
      <c r="AM1143"/>
      <c r="AN1143"/>
      <c r="AO1143"/>
      <c r="AP1143"/>
    </row>
    <row r="1144" spans="1:42" x14ac:dyDescent="0.35">
      <c r="A1144" s="175"/>
      <c r="B1144" s="175"/>
      <c r="C1144" s="200"/>
      <c r="D1144" s="275"/>
      <c r="E1144"/>
      <c r="F1144"/>
      <c r="G1144"/>
      <c r="H1144"/>
      <c r="I1144"/>
      <c r="J1144"/>
      <c r="K1144"/>
      <c r="L1144"/>
      <c r="M1144"/>
      <c r="N1144"/>
      <c r="O1144"/>
      <c r="P1144"/>
      <c r="Q1144"/>
      <c r="R1144"/>
      <c r="S1144"/>
      <c r="T1144"/>
      <c r="U1144"/>
      <c r="V1144"/>
      <c r="W1144"/>
      <c r="X1144"/>
      <c r="Y1144"/>
      <c r="Z1144"/>
      <c r="AA1144"/>
      <c r="AB1144"/>
      <c r="AC1144"/>
      <c r="AD1144"/>
      <c r="AE1144"/>
      <c r="AF1144"/>
      <c r="AG1144"/>
      <c r="AH1144"/>
      <c r="AI1144"/>
      <c r="AJ1144"/>
      <c r="AK1144"/>
      <c r="AL1144"/>
      <c r="AM1144"/>
      <c r="AN1144"/>
      <c r="AO1144"/>
      <c r="AP1144"/>
    </row>
    <row r="1145" spans="1:42" x14ac:dyDescent="0.35">
      <c r="A1145" s="175"/>
      <c r="B1145" s="175"/>
      <c r="C1145" s="200"/>
      <c r="D1145" s="275"/>
      <c r="E1145"/>
      <c r="F1145"/>
      <c r="G1145"/>
      <c r="H1145"/>
      <c r="I1145"/>
      <c r="J1145"/>
      <c r="K1145"/>
      <c r="L1145"/>
      <c r="M1145"/>
      <c r="N1145"/>
      <c r="O1145"/>
      <c r="P1145"/>
      <c r="Q1145"/>
      <c r="R1145"/>
      <c r="S1145"/>
      <c r="T1145"/>
      <c r="U1145"/>
      <c r="V1145"/>
      <c r="W1145"/>
      <c r="X1145"/>
      <c r="Y1145"/>
      <c r="Z1145"/>
      <c r="AA1145"/>
      <c r="AB1145"/>
      <c r="AC1145"/>
      <c r="AD1145"/>
      <c r="AE1145"/>
      <c r="AF1145"/>
      <c r="AG1145"/>
      <c r="AH1145"/>
      <c r="AI1145"/>
      <c r="AJ1145"/>
      <c r="AK1145"/>
      <c r="AL1145"/>
      <c r="AM1145"/>
      <c r="AN1145"/>
      <c r="AO1145"/>
      <c r="AP1145"/>
    </row>
    <row r="1146" spans="1:42" x14ac:dyDescent="0.35">
      <c r="A1146" s="175"/>
      <c r="B1146" s="175"/>
      <c r="C1146" s="200"/>
      <c r="D1146" s="275"/>
      <c r="E1146"/>
      <c r="F1146"/>
      <c r="G1146"/>
      <c r="H1146"/>
      <c r="I1146"/>
      <c r="J1146"/>
      <c r="K1146"/>
      <c r="L1146"/>
      <c r="M1146"/>
      <c r="N1146"/>
      <c r="O1146"/>
      <c r="P1146"/>
      <c r="Q1146"/>
      <c r="R1146"/>
      <c r="S1146"/>
      <c r="T1146"/>
      <c r="U1146"/>
      <c r="V1146"/>
      <c r="W1146"/>
      <c r="X1146"/>
      <c r="Y1146"/>
      <c r="Z1146"/>
      <c r="AA1146"/>
      <c r="AB1146"/>
      <c r="AC1146"/>
      <c r="AD1146"/>
      <c r="AE1146"/>
      <c r="AF1146"/>
      <c r="AG1146"/>
      <c r="AH1146"/>
      <c r="AI1146"/>
      <c r="AJ1146"/>
      <c r="AK1146"/>
      <c r="AL1146"/>
      <c r="AM1146"/>
      <c r="AN1146"/>
      <c r="AO1146"/>
      <c r="AP1146"/>
    </row>
    <row r="1147" spans="1:42" x14ac:dyDescent="0.35">
      <c r="A1147" s="175"/>
      <c r="B1147" s="175"/>
      <c r="C1147" s="200"/>
      <c r="D1147" s="275"/>
      <c r="E1147"/>
      <c r="F1147"/>
      <c r="G1147"/>
      <c r="H1147"/>
      <c r="I1147"/>
      <c r="J1147"/>
      <c r="K1147"/>
      <c r="L1147"/>
      <c r="M1147"/>
      <c r="N1147"/>
      <c r="O1147"/>
      <c r="P1147"/>
      <c r="Q1147"/>
      <c r="R1147"/>
      <c r="S1147"/>
      <c r="T1147"/>
      <c r="U1147"/>
      <c r="V1147"/>
      <c r="W1147"/>
      <c r="X1147"/>
      <c r="Y1147"/>
      <c r="Z1147"/>
      <c r="AA1147"/>
      <c r="AB1147"/>
      <c r="AC1147"/>
      <c r="AD1147"/>
      <c r="AE1147"/>
      <c r="AF1147"/>
      <c r="AG1147"/>
      <c r="AH1147"/>
      <c r="AI1147"/>
      <c r="AJ1147"/>
      <c r="AK1147"/>
      <c r="AL1147"/>
      <c r="AM1147"/>
      <c r="AN1147"/>
      <c r="AO1147"/>
      <c r="AP1147"/>
    </row>
    <row r="1148" spans="1:42" x14ac:dyDescent="0.35">
      <c r="A1148" s="175"/>
      <c r="B1148" s="175"/>
      <c r="C1148" s="200"/>
      <c r="D1148" s="275"/>
      <c r="E1148"/>
      <c r="F1148"/>
      <c r="G1148"/>
      <c r="H1148"/>
      <c r="I1148"/>
      <c r="J1148"/>
      <c r="K1148"/>
      <c r="L1148"/>
      <c r="M1148"/>
      <c r="N1148"/>
      <c r="O1148"/>
      <c r="P1148"/>
      <c r="Q1148"/>
      <c r="R1148"/>
      <c r="S1148"/>
      <c r="T1148"/>
      <c r="U1148"/>
      <c r="V1148"/>
      <c r="W1148"/>
      <c r="X1148"/>
      <c r="Y1148"/>
      <c r="Z1148"/>
      <c r="AA1148"/>
      <c r="AB1148"/>
      <c r="AC1148"/>
      <c r="AD1148"/>
      <c r="AE1148"/>
      <c r="AF1148"/>
      <c r="AG1148"/>
      <c r="AH1148"/>
      <c r="AI1148"/>
      <c r="AJ1148"/>
      <c r="AK1148"/>
      <c r="AL1148"/>
      <c r="AM1148"/>
      <c r="AN1148"/>
      <c r="AO1148"/>
      <c r="AP1148"/>
    </row>
    <row r="1149" spans="1:42" x14ac:dyDescent="0.35">
      <c r="A1149" s="175"/>
      <c r="B1149" s="175"/>
      <c r="C1149" s="200"/>
      <c r="D1149" s="275"/>
      <c r="E1149"/>
      <c r="F1149"/>
      <c r="G1149"/>
      <c r="H1149"/>
      <c r="I1149"/>
      <c r="J1149"/>
      <c r="K1149"/>
      <c r="L1149"/>
      <c r="M1149"/>
      <c r="N1149"/>
      <c r="O1149"/>
      <c r="P1149"/>
      <c r="Q1149"/>
      <c r="R1149"/>
      <c r="S1149"/>
      <c r="T1149"/>
      <c r="U1149"/>
      <c r="V1149"/>
      <c r="W1149"/>
      <c r="X1149"/>
      <c r="Y1149"/>
      <c r="Z1149"/>
      <c r="AA1149"/>
      <c r="AB1149"/>
      <c r="AC1149"/>
      <c r="AD1149"/>
      <c r="AE1149"/>
      <c r="AF1149"/>
      <c r="AG1149"/>
      <c r="AH1149"/>
      <c r="AI1149"/>
      <c r="AJ1149"/>
      <c r="AK1149"/>
      <c r="AL1149"/>
      <c r="AM1149"/>
      <c r="AN1149"/>
      <c r="AO1149"/>
      <c r="AP1149"/>
    </row>
    <row r="1150" spans="1:42" x14ac:dyDescent="0.35">
      <c r="A1150" s="175"/>
      <c r="B1150" s="175"/>
      <c r="C1150" s="200"/>
      <c r="D1150" s="275"/>
      <c r="E1150"/>
      <c r="F1150"/>
      <c r="G1150"/>
      <c r="H1150"/>
      <c r="I1150"/>
      <c r="J1150"/>
      <c r="K1150"/>
      <c r="L1150"/>
      <c r="M1150"/>
      <c r="N1150"/>
      <c r="O1150"/>
      <c r="P1150"/>
      <c r="Q1150"/>
      <c r="R1150"/>
      <c r="S1150"/>
      <c r="T1150"/>
      <c r="U1150"/>
      <c r="V1150"/>
      <c r="W1150"/>
      <c r="X1150"/>
      <c r="Y1150"/>
      <c r="Z1150"/>
      <c r="AA1150"/>
      <c r="AB1150"/>
      <c r="AC1150"/>
      <c r="AD1150"/>
      <c r="AE1150"/>
      <c r="AF1150"/>
      <c r="AG1150"/>
      <c r="AH1150"/>
      <c r="AI1150"/>
      <c r="AJ1150"/>
      <c r="AK1150"/>
      <c r="AL1150"/>
      <c r="AM1150"/>
      <c r="AN1150"/>
      <c r="AO1150"/>
      <c r="AP1150"/>
    </row>
    <row r="1151" spans="1:42" x14ac:dyDescent="0.35">
      <c r="A1151" s="175"/>
      <c r="B1151" s="175"/>
      <c r="C1151" s="200"/>
      <c r="D1151" s="275"/>
      <c r="E1151"/>
      <c r="F1151"/>
      <c r="G1151"/>
      <c r="H1151"/>
      <c r="I1151"/>
      <c r="J1151"/>
      <c r="K1151"/>
      <c r="L1151"/>
      <c r="M1151"/>
      <c r="N1151"/>
      <c r="O1151"/>
      <c r="P1151"/>
      <c r="Q1151"/>
      <c r="R1151"/>
      <c r="S1151"/>
      <c r="T1151"/>
      <c r="U1151"/>
      <c r="V1151"/>
      <c r="W1151"/>
      <c r="X1151"/>
      <c r="Y1151"/>
      <c r="Z1151"/>
      <c r="AA1151"/>
      <c r="AB1151"/>
      <c r="AC1151"/>
      <c r="AD1151"/>
      <c r="AE1151"/>
      <c r="AF1151"/>
      <c r="AG1151"/>
      <c r="AH1151"/>
      <c r="AI1151"/>
      <c r="AJ1151"/>
      <c r="AK1151"/>
      <c r="AL1151"/>
      <c r="AM1151"/>
      <c r="AN1151"/>
      <c r="AO1151"/>
      <c r="AP1151"/>
    </row>
    <row r="1152" spans="1:42" x14ac:dyDescent="0.35">
      <c r="A1152" s="175"/>
      <c r="B1152" s="175"/>
      <c r="C1152" s="200"/>
      <c r="D1152" s="275"/>
      <c r="E1152"/>
      <c r="F1152"/>
      <c r="G1152"/>
      <c r="H1152"/>
      <c r="I1152"/>
      <c r="J1152"/>
      <c r="K1152"/>
      <c r="L1152"/>
      <c r="M1152"/>
      <c r="N1152"/>
      <c r="O1152"/>
      <c r="P1152"/>
      <c r="Q1152"/>
      <c r="R1152"/>
      <c r="S1152"/>
      <c r="T1152"/>
      <c r="U1152"/>
      <c r="V1152"/>
      <c r="W1152"/>
      <c r="X1152"/>
      <c r="Y1152"/>
      <c r="Z1152"/>
      <c r="AA1152"/>
      <c r="AB1152"/>
      <c r="AC1152"/>
      <c r="AD1152"/>
      <c r="AE1152"/>
      <c r="AF1152"/>
      <c r="AG1152"/>
      <c r="AH1152"/>
      <c r="AI1152"/>
      <c r="AJ1152"/>
      <c r="AK1152"/>
      <c r="AL1152"/>
      <c r="AM1152"/>
      <c r="AN1152"/>
      <c r="AO1152"/>
      <c r="AP1152"/>
    </row>
    <row r="1153" spans="1:42" x14ac:dyDescent="0.35">
      <c r="A1153" s="175"/>
      <c r="B1153" s="175"/>
      <c r="C1153" s="200"/>
      <c r="D1153" s="275"/>
      <c r="E1153"/>
      <c r="F1153"/>
      <c r="G1153"/>
      <c r="H1153"/>
      <c r="I1153"/>
      <c r="J1153"/>
      <c r="K1153"/>
      <c r="L1153"/>
      <c r="M1153"/>
      <c r="N1153"/>
      <c r="O1153"/>
      <c r="P1153"/>
      <c r="Q1153"/>
      <c r="R1153"/>
      <c r="S1153"/>
      <c r="T1153"/>
      <c r="U1153"/>
      <c r="V1153"/>
      <c r="W1153"/>
      <c r="X1153"/>
      <c r="Y1153"/>
      <c r="Z1153"/>
      <c r="AA1153"/>
      <c r="AB1153"/>
      <c r="AC1153"/>
      <c r="AD1153"/>
      <c r="AE1153"/>
      <c r="AF1153"/>
      <c r="AG1153"/>
      <c r="AH1153"/>
      <c r="AI1153"/>
      <c r="AJ1153"/>
      <c r="AK1153"/>
      <c r="AL1153"/>
      <c r="AM1153"/>
      <c r="AN1153"/>
      <c r="AO1153"/>
      <c r="AP1153"/>
    </row>
    <row r="1154" spans="1:42" x14ac:dyDescent="0.35">
      <c r="A1154" s="175"/>
      <c r="B1154" s="175"/>
      <c r="C1154" s="200"/>
      <c r="D1154" s="275"/>
      <c r="E1154"/>
      <c r="F1154"/>
      <c r="G1154"/>
      <c r="H1154"/>
      <c r="I1154"/>
      <c r="J1154"/>
      <c r="K1154"/>
      <c r="L1154"/>
      <c r="M1154"/>
      <c r="N1154"/>
      <c r="O1154"/>
      <c r="P1154"/>
      <c r="Q1154"/>
      <c r="R1154"/>
      <c r="S1154"/>
      <c r="T1154"/>
      <c r="U1154"/>
      <c r="V1154"/>
      <c r="W1154"/>
      <c r="X1154"/>
      <c r="Y1154"/>
      <c r="Z1154"/>
      <c r="AA1154"/>
      <c r="AB1154"/>
      <c r="AC1154"/>
      <c r="AD1154"/>
      <c r="AE1154"/>
      <c r="AF1154"/>
      <c r="AG1154"/>
      <c r="AH1154"/>
      <c r="AI1154"/>
      <c r="AJ1154"/>
      <c r="AK1154"/>
      <c r="AL1154"/>
      <c r="AM1154"/>
      <c r="AN1154"/>
      <c r="AO1154"/>
      <c r="AP1154"/>
    </row>
    <row r="1155" spans="1:42" x14ac:dyDescent="0.35">
      <c r="A1155" s="175"/>
      <c r="B1155" s="175"/>
      <c r="C1155" s="200"/>
      <c r="D1155" s="275"/>
      <c r="E1155"/>
      <c r="F1155"/>
      <c r="G1155"/>
      <c r="H1155"/>
      <c r="I1155"/>
      <c r="J1155"/>
      <c r="K1155"/>
      <c r="L1155"/>
      <c r="M1155"/>
      <c r="N1155"/>
      <c r="O1155"/>
      <c r="P1155"/>
      <c r="Q1155"/>
      <c r="R1155"/>
      <c r="S1155"/>
      <c r="T1155"/>
      <c r="U1155"/>
      <c r="V1155"/>
      <c r="W1155"/>
      <c r="X1155"/>
      <c r="Y1155"/>
      <c r="Z1155"/>
      <c r="AA1155"/>
      <c r="AB1155"/>
      <c r="AC1155"/>
      <c r="AD1155"/>
      <c r="AE1155"/>
      <c r="AF1155"/>
      <c r="AG1155"/>
      <c r="AH1155"/>
      <c r="AI1155"/>
      <c r="AJ1155"/>
      <c r="AK1155"/>
      <c r="AL1155"/>
      <c r="AM1155"/>
      <c r="AN1155"/>
      <c r="AO1155"/>
      <c r="AP1155"/>
    </row>
    <row r="1156" spans="1:42" x14ac:dyDescent="0.35">
      <c r="A1156" s="175"/>
      <c r="B1156" s="175"/>
      <c r="C1156" s="200"/>
      <c r="D1156" s="275"/>
      <c r="E1156"/>
      <c r="F1156"/>
      <c r="G1156"/>
      <c r="H1156"/>
      <c r="I1156"/>
      <c r="J1156"/>
      <c r="K1156"/>
      <c r="L1156"/>
      <c r="M1156"/>
      <c r="N1156"/>
      <c r="O1156"/>
      <c r="P1156"/>
      <c r="Q1156"/>
      <c r="R1156"/>
      <c r="S1156"/>
      <c r="T1156"/>
      <c r="U1156"/>
      <c r="V1156"/>
      <c r="W1156"/>
      <c r="X1156"/>
      <c r="Y1156"/>
      <c r="Z1156"/>
      <c r="AA1156"/>
      <c r="AB1156"/>
      <c r="AC1156"/>
      <c r="AD1156"/>
      <c r="AE1156"/>
      <c r="AF1156"/>
      <c r="AG1156"/>
      <c r="AH1156"/>
      <c r="AI1156"/>
      <c r="AJ1156"/>
      <c r="AK1156"/>
      <c r="AL1156"/>
      <c r="AM1156"/>
      <c r="AN1156"/>
      <c r="AO1156"/>
      <c r="AP1156"/>
    </row>
    <row r="1157" spans="1:42" x14ac:dyDescent="0.35">
      <c r="A1157" s="175"/>
      <c r="B1157" s="175"/>
      <c r="C1157" s="200"/>
      <c r="D1157" s="275"/>
      <c r="E1157"/>
      <c r="F1157"/>
      <c r="G1157"/>
      <c r="H1157"/>
      <c r="I1157"/>
      <c r="J1157"/>
      <c r="K1157"/>
      <c r="L1157"/>
      <c r="M1157"/>
      <c r="N1157"/>
      <c r="O1157"/>
      <c r="P1157"/>
      <c r="Q1157"/>
      <c r="R1157"/>
      <c r="S1157"/>
      <c r="T1157"/>
      <c r="U1157"/>
      <c r="V1157"/>
      <c r="W1157"/>
      <c r="X1157"/>
      <c r="Y1157"/>
      <c r="Z1157"/>
      <c r="AA1157"/>
      <c r="AB1157"/>
      <c r="AC1157"/>
      <c r="AD1157"/>
      <c r="AE1157"/>
      <c r="AF1157"/>
      <c r="AG1157"/>
      <c r="AH1157"/>
      <c r="AI1157"/>
      <c r="AJ1157"/>
      <c r="AK1157"/>
      <c r="AL1157"/>
      <c r="AM1157"/>
      <c r="AN1157"/>
      <c r="AO1157"/>
      <c r="AP1157"/>
    </row>
    <row r="1158" spans="1:42" x14ac:dyDescent="0.35">
      <c r="A1158" s="175"/>
      <c r="B1158" s="175"/>
      <c r="C1158" s="200"/>
      <c r="D1158" s="275"/>
      <c r="E1158"/>
      <c r="F1158"/>
      <c r="G1158"/>
      <c r="H1158"/>
      <c r="I1158"/>
      <c r="J1158"/>
      <c r="K1158"/>
      <c r="L1158"/>
      <c r="M1158"/>
      <c r="N1158"/>
      <c r="O1158"/>
      <c r="P1158"/>
      <c r="Q1158"/>
      <c r="R1158"/>
      <c r="S1158"/>
      <c r="T1158"/>
      <c r="U1158"/>
      <c r="V1158"/>
      <c r="W1158"/>
      <c r="X1158"/>
      <c r="Y1158"/>
      <c r="Z1158"/>
      <c r="AA1158"/>
      <c r="AB1158"/>
      <c r="AC1158"/>
      <c r="AD1158"/>
      <c r="AE1158"/>
      <c r="AF1158"/>
      <c r="AG1158"/>
      <c r="AH1158"/>
      <c r="AI1158"/>
      <c r="AJ1158"/>
      <c r="AK1158"/>
      <c r="AL1158"/>
      <c r="AM1158"/>
      <c r="AN1158"/>
      <c r="AO1158"/>
      <c r="AP1158"/>
    </row>
    <row r="1159" spans="1:42" x14ac:dyDescent="0.35">
      <c r="A1159" s="175"/>
      <c r="B1159" s="175"/>
      <c r="C1159" s="200"/>
      <c r="D1159" s="275"/>
      <c r="E1159"/>
      <c r="F1159"/>
      <c r="G1159"/>
      <c r="H1159"/>
      <c r="I1159"/>
      <c r="J1159"/>
      <c r="K1159"/>
      <c r="L1159"/>
      <c r="M1159"/>
      <c r="N1159"/>
      <c r="O1159"/>
      <c r="P1159"/>
      <c r="Q1159"/>
      <c r="R1159"/>
      <c r="S1159"/>
      <c r="T1159"/>
      <c r="U1159"/>
      <c r="V1159"/>
      <c r="W1159"/>
      <c r="X1159"/>
      <c r="Y1159"/>
      <c r="Z1159"/>
      <c r="AA1159"/>
      <c r="AB1159"/>
      <c r="AC1159"/>
      <c r="AD1159"/>
      <c r="AE1159"/>
      <c r="AF1159"/>
      <c r="AG1159"/>
      <c r="AH1159"/>
      <c r="AI1159"/>
      <c r="AJ1159"/>
      <c r="AK1159"/>
      <c r="AL1159"/>
      <c r="AM1159"/>
      <c r="AN1159"/>
      <c r="AO1159"/>
      <c r="AP1159"/>
    </row>
    <row r="1160" spans="1:42" x14ac:dyDescent="0.35">
      <c r="A1160" s="175"/>
      <c r="B1160" s="175"/>
      <c r="C1160" s="200"/>
      <c r="D1160" s="275"/>
      <c r="E1160"/>
      <c r="F1160"/>
      <c r="G1160"/>
      <c r="H1160"/>
      <c r="I1160"/>
      <c r="J1160"/>
      <c r="K1160"/>
      <c r="L1160"/>
      <c r="M1160"/>
      <c r="N1160"/>
      <c r="O1160"/>
      <c r="P1160"/>
      <c r="Q1160"/>
      <c r="R1160"/>
      <c r="S1160"/>
      <c r="T1160"/>
      <c r="U1160"/>
      <c r="V1160"/>
      <c r="W1160"/>
      <c r="X1160"/>
      <c r="Y1160"/>
      <c r="Z1160"/>
      <c r="AA1160"/>
      <c r="AB1160"/>
      <c r="AC1160"/>
      <c r="AD1160"/>
      <c r="AE1160"/>
      <c r="AF1160"/>
      <c r="AG1160"/>
      <c r="AH1160"/>
      <c r="AI1160"/>
      <c r="AJ1160"/>
      <c r="AK1160"/>
      <c r="AL1160"/>
      <c r="AM1160"/>
      <c r="AN1160"/>
      <c r="AO1160"/>
      <c r="AP1160"/>
    </row>
    <row r="1161" spans="1:42" x14ac:dyDescent="0.35">
      <c r="A1161" s="175"/>
      <c r="B1161" s="175"/>
      <c r="C1161" s="200"/>
      <c r="D1161" s="275"/>
      <c r="E1161"/>
      <c r="F1161"/>
      <c r="G1161"/>
      <c r="H1161"/>
      <c r="I1161"/>
      <c r="J1161"/>
      <c r="K1161"/>
      <c r="L1161"/>
      <c r="M1161"/>
      <c r="N1161"/>
      <c r="O1161"/>
      <c r="P1161"/>
      <c r="Q1161"/>
      <c r="R1161"/>
      <c r="S1161"/>
      <c r="T1161"/>
      <c r="U1161"/>
      <c r="V1161"/>
      <c r="W1161"/>
      <c r="X1161"/>
      <c r="Y1161"/>
      <c r="Z1161"/>
      <c r="AA1161"/>
      <c r="AB1161"/>
      <c r="AC1161"/>
      <c r="AD1161"/>
      <c r="AE1161"/>
      <c r="AF1161"/>
      <c r="AG1161"/>
      <c r="AH1161"/>
      <c r="AI1161"/>
      <c r="AJ1161"/>
      <c r="AK1161"/>
      <c r="AL1161"/>
      <c r="AM1161"/>
      <c r="AN1161"/>
      <c r="AO1161"/>
      <c r="AP1161"/>
    </row>
    <row r="1162" spans="1:42" x14ac:dyDescent="0.35">
      <c r="A1162" s="175"/>
      <c r="B1162" s="175"/>
      <c r="C1162" s="200"/>
      <c r="D1162" s="275"/>
      <c r="E1162"/>
      <c r="F1162"/>
      <c r="G1162"/>
      <c r="H1162"/>
      <c r="I1162"/>
      <c r="J1162"/>
      <c r="K1162"/>
      <c r="L1162"/>
      <c r="M1162"/>
      <c r="N1162"/>
      <c r="O1162"/>
      <c r="P1162"/>
      <c r="Q1162"/>
      <c r="R1162"/>
      <c r="S1162"/>
      <c r="T1162"/>
      <c r="U1162"/>
      <c r="V1162"/>
      <c r="W1162"/>
      <c r="X1162"/>
      <c r="Y1162"/>
      <c r="Z1162"/>
      <c r="AA1162"/>
      <c r="AB1162"/>
      <c r="AC1162"/>
      <c r="AD1162"/>
      <c r="AE1162"/>
      <c r="AF1162"/>
      <c r="AG1162"/>
      <c r="AH1162"/>
      <c r="AI1162"/>
      <c r="AJ1162"/>
      <c r="AK1162"/>
      <c r="AL1162"/>
      <c r="AM1162"/>
      <c r="AN1162"/>
      <c r="AO1162"/>
      <c r="AP1162"/>
    </row>
    <row r="1163" spans="1:42" x14ac:dyDescent="0.35">
      <c r="A1163" s="175"/>
      <c r="B1163" s="175"/>
      <c r="C1163" s="200"/>
      <c r="D1163" s="275"/>
      <c r="E1163"/>
      <c r="F1163"/>
      <c r="G1163"/>
      <c r="H1163"/>
      <c r="I1163"/>
      <c r="J1163"/>
      <c r="K1163"/>
      <c r="L1163"/>
      <c r="M1163"/>
      <c r="N1163"/>
      <c r="O1163"/>
      <c r="P1163"/>
      <c r="Q1163"/>
      <c r="R1163"/>
      <c r="S1163"/>
      <c r="T1163"/>
      <c r="U1163"/>
      <c r="V1163"/>
      <c r="W1163"/>
      <c r="X1163"/>
      <c r="Y1163"/>
      <c r="Z1163"/>
      <c r="AA1163"/>
      <c r="AB1163"/>
      <c r="AC1163"/>
      <c r="AD1163"/>
      <c r="AE1163"/>
      <c r="AF1163"/>
      <c r="AG1163"/>
      <c r="AH1163"/>
      <c r="AI1163"/>
      <c r="AJ1163"/>
      <c r="AK1163"/>
      <c r="AL1163"/>
      <c r="AM1163"/>
      <c r="AN1163"/>
      <c r="AO1163"/>
      <c r="AP1163"/>
    </row>
    <row r="1164" spans="1:42" x14ac:dyDescent="0.35">
      <c r="A1164" s="175"/>
      <c r="B1164" s="175"/>
      <c r="C1164" s="200"/>
      <c r="D1164" s="275"/>
      <c r="E1164"/>
      <c r="F1164"/>
      <c r="G1164"/>
      <c r="H1164"/>
      <c r="I1164"/>
      <c r="J1164"/>
      <c r="K1164"/>
      <c r="L1164"/>
      <c r="M1164"/>
      <c r="N1164"/>
      <c r="O1164"/>
      <c r="P1164"/>
      <c r="Q1164"/>
      <c r="R1164"/>
      <c r="S1164"/>
      <c r="T1164"/>
      <c r="U1164"/>
      <c r="V1164"/>
      <c r="W1164"/>
      <c r="X1164"/>
      <c r="Y1164"/>
      <c r="Z1164"/>
      <c r="AA1164"/>
      <c r="AB1164"/>
      <c r="AC1164"/>
      <c r="AD1164"/>
      <c r="AE1164"/>
      <c r="AF1164"/>
      <c r="AG1164"/>
      <c r="AH1164"/>
      <c r="AI1164"/>
      <c r="AJ1164"/>
      <c r="AK1164"/>
      <c r="AL1164"/>
      <c r="AM1164"/>
      <c r="AN1164"/>
      <c r="AO1164"/>
      <c r="AP1164"/>
    </row>
    <row r="1165" spans="1:42" x14ac:dyDescent="0.35">
      <c r="A1165" s="175"/>
      <c r="B1165" s="175"/>
      <c r="C1165" s="200"/>
      <c r="D1165" s="275"/>
      <c r="E1165"/>
      <c r="F1165"/>
      <c r="G1165"/>
      <c r="H1165"/>
      <c r="I1165"/>
      <c r="J1165"/>
      <c r="K1165"/>
      <c r="L1165"/>
      <c r="M1165"/>
      <c r="N1165"/>
      <c r="O1165"/>
      <c r="P1165"/>
      <c r="Q1165"/>
      <c r="R1165"/>
      <c r="S1165"/>
      <c r="T1165"/>
      <c r="U1165"/>
      <c r="V1165"/>
      <c r="W1165"/>
      <c r="X1165"/>
      <c r="Y1165"/>
      <c r="Z1165"/>
      <c r="AA1165"/>
      <c r="AB1165"/>
      <c r="AC1165"/>
      <c r="AD1165"/>
      <c r="AE1165"/>
      <c r="AF1165"/>
      <c r="AG1165"/>
      <c r="AH1165"/>
      <c r="AI1165"/>
      <c r="AJ1165"/>
      <c r="AK1165"/>
      <c r="AL1165"/>
      <c r="AM1165"/>
      <c r="AN1165"/>
      <c r="AO1165"/>
      <c r="AP1165"/>
    </row>
    <row r="1166" spans="1:42" x14ac:dyDescent="0.35">
      <c r="A1166" s="175"/>
      <c r="B1166" s="175"/>
      <c r="C1166" s="200"/>
      <c r="D1166" s="275"/>
      <c r="E1166"/>
      <c r="F1166"/>
      <c r="G1166"/>
      <c r="H1166"/>
      <c r="I1166"/>
      <c r="J1166"/>
      <c r="K1166"/>
      <c r="L1166"/>
      <c r="M1166"/>
      <c r="N1166"/>
      <c r="O1166"/>
      <c r="P1166"/>
      <c r="Q1166"/>
      <c r="R1166"/>
      <c r="S1166"/>
      <c r="T1166"/>
      <c r="U1166"/>
      <c r="V1166"/>
      <c r="W1166"/>
      <c r="X1166"/>
      <c r="Y1166"/>
      <c r="Z1166"/>
      <c r="AA1166"/>
      <c r="AB1166"/>
      <c r="AC1166"/>
      <c r="AD1166"/>
      <c r="AE1166"/>
      <c r="AF1166"/>
      <c r="AG1166"/>
      <c r="AH1166"/>
      <c r="AI1166"/>
      <c r="AJ1166"/>
      <c r="AK1166"/>
      <c r="AL1166"/>
      <c r="AM1166"/>
      <c r="AN1166"/>
      <c r="AO1166"/>
      <c r="AP1166"/>
    </row>
    <row r="1167" spans="1:42" x14ac:dyDescent="0.35">
      <c r="A1167" s="175"/>
      <c r="B1167" s="175"/>
      <c r="C1167" s="200"/>
      <c r="D1167" s="275"/>
      <c r="E1167"/>
      <c r="F1167"/>
      <c r="G1167"/>
      <c r="H1167"/>
      <c r="I1167"/>
      <c r="J1167"/>
      <c r="K1167"/>
      <c r="L1167"/>
      <c r="M1167"/>
      <c r="N1167"/>
      <c r="O1167"/>
      <c r="P1167"/>
      <c r="Q1167"/>
      <c r="R1167"/>
      <c r="S1167"/>
      <c r="T1167"/>
      <c r="U1167"/>
      <c r="V1167"/>
      <c r="W1167"/>
      <c r="X1167"/>
      <c r="Y1167"/>
      <c r="Z1167"/>
      <c r="AA1167"/>
      <c r="AB1167"/>
      <c r="AC1167"/>
      <c r="AD1167"/>
      <c r="AE1167"/>
      <c r="AF1167"/>
      <c r="AG1167"/>
      <c r="AH1167"/>
      <c r="AI1167"/>
      <c r="AJ1167"/>
      <c r="AK1167"/>
      <c r="AL1167"/>
      <c r="AM1167"/>
      <c r="AN1167"/>
      <c r="AO1167"/>
      <c r="AP1167"/>
    </row>
    <row r="1168" spans="1:42" x14ac:dyDescent="0.35">
      <c r="A1168" s="175"/>
      <c r="B1168" s="175"/>
      <c r="C1168" s="200"/>
      <c r="D1168" s="275"/>
      <c r="E1168"/>
      <c r="F1168"/>
      <c r="G1168"/>
      <c r="H1168"/>
      <c r="I1168"/>
      <c r="J1168"/>
      <c r="K1168"/>
      <c r="L1168"/>
      <c r="M1168"/>
      <c r="N1168"/>
      <c r="O1168"/>
      <c r="P1168"/>
      <c r="Q1168"/>
      <c r="R1168"/>
      <c r="S1168"/>
      <c r="T1168"/>
      <c r="U1168"/>
      <c r="V1168"/>
      <c r="W1168"/>
      <c r="X1168"/>
      <c r="Y1168"/>
      <c r="Z1168"/>
      <c r="AA1168"/>
      <c r="AB1168"/>
      <c r="AC1168"/>
      <c r="AD1168"/>
      <c r="AE1168"/>
      <c r="AF1168"/>
      <c r="AG1168"/>
      <c r="AH1168"/>
      <c r="AI1168"/>
      <c r="AJ1168"/>
      <c r="AK1168"/>
      <c r="AL1168"/>
      <c r="AM1168"/>
      <c r="AN1168"/>
      <c r="AO1168"/>
      <c r="AP1168"/>
    </row>
    <row r="1169" spans="1:42" x14ac:dyDescent="0.35">
      <c r="A1169" s="175"/>
      <c r="B1169" s="175"/>
      <c r="C1169" s="200"/>
      <c r="D1169" s="275"/>
      <c r="E1169"/>
      <c r="F1169"/>
      <c r="G1169"/>
      <c r="H1169"/>
      <c r="I1169"/>
      <c r="J1169"/>
      <c r="K1169"/>
      <c r="L1169"/>
      <c r="M1169"/>
      <c r="N1169"/>
      <c r="O1169"/>
      <c r="P1169"/>
      <c r="Q1169"/>
      <c r="R1169"/>
      <c r="S1169"/>
      <c r="T1169"/>
      <c r="U1169"/>
      <c r="V1169"/>
      <c r="W1169"/>
      <c r="X1169"/>
      <c r="Y1169"/>
      <c r="Z1169"/>
      <c r="AA1169"/>
      <c r="AB1169"/>
      <c r="AC1169"/>
      <c r="AD1169"/>
      <c r="AE1169"/>
      <c r="AF1169"/>
      <c r="AG1169"/>
      <c r="AH1169"/>
      <c r="AI1169"/>
      <c r="AJ1169"/>
      <c r="AK1169"/>
      <c r="AL1169"/>
      <c r="AM1169"/>
      <c r="AN1169"/>
      <c r="AO1169"/>
      <c r="AP1169"/>
    </row>
    <row r="1170" spans="1:42" x14ac:dyDescent="0.35">
      <c r="A1170" s="175"/>
      <c r="B1170" s="175"/>
      <c r="C1170" s="200"/>
      <c r="D1170" s="275"/>
      <c r="E1170"/>
      <c r="F1170"/>
      <c r="G1170"/>
      <c r="H1170"/>
      <c r="I1170"/>
      <c r="J1170"/>
      <c r="K1170"/>
      <c r="L1170"/>
      <c r="M1170"/>
      <c r="N1170"/>
      <c r="O1170"/>
      <c r="P1170"/>
      <c r="Q1170"/>
      <c r="R1170"/>
      <c r="S1170"/>
      <c r="T1170"/>
      <c r="U1170"/>
      <c r="V1170"/>
      <c r="W1170"/>
      <c r="X1170"/>
      <c r="Y1170"/>
      <c r="Z1170"/>
      <c r="AA1170"/>
      <c r="AB1170"/>
      <c r="AC1170"/>
      <c r="AD1170"/>
      <c r="AE1170"/>
      <c r="AF1170"/>
      <c r="AG1170"/>
      <c r="AH1170"/>
      <c r="AI1170"/>
      <c r="AJ1170"/>
      <c r="AK1170"/>
      <c r="AL1170"/>
      <c r="AM1170"/>
      <c r="AN1170"/>
      <c r="AO1170"/>
      <c r="AP1170"/>
    </row>
    <row r="1171" spans="1:42" x14ac:dyDescent="0.35">
      <c r="A1171" s="175"/>
      <c r="B1171" s="175"/>
      <c r="C1171" s="200"/>
      <c r="D1171" s="275"/>
      <c r="E1171"/>
      <c r="F1171"/>
      <c r="G1171"/>
      <c r="H1171"/>
      <c r="I1171"/>
      <c r="J1171"/>
      <c r="K1171"/>
      <c r="L1171"/>
      <c r="M1171"/>
      <c r="N1171"/>
      <c r="O1171"/>
      <c r="P1171"/>
      <c r="Q1171"/>
      <c r="R1171"/>
      <c r="S1171"/>
      <c r="T1171"/>
      <c r="U1171"/>
      <c r="V1171"/>
      <c r="W1171"/>
      <c r="X1171"/>
      <c r="Y1171"/>
      <c r="Z1171"/>
      <c r="AA1171"/>
      <c r="AB1171"/>
      <c r="AC1171"/>
      <c r="AD1171"/>
      <c r="AE1171"/>
      <c r="AF1171"/>
      <c r="AG1171"/>
      <c r="AH1171"/>
      <c r="AI1171"/>
      <c r="AJ1171"/>
      <c r="AK1171"/>
      <c r="AL1171"/>
      <c r="AM1171"/>
      <c r="AN1171"/>
      <c r="AO1171"/>
      <c r="AP1171"/>
    </row>
    <row r="1172" spans="1:42" x14ac:dyDescent="0.35">
      <c r="A1172" s="175"/>
      <c r="B1172" s="175"/>
      <c r="C1172" s="200"/>
      <c r="D1172" s="275"/>
      <c r="E1172"/>
      <c r="F1172"/>
      <c r="G1172"/>
      <c r="H1172"/>
      <c r="I1172"/>
      <c r="J1172"/>
      <c r="K1172"/>
      <c r="L1172"/>
      <c r="M1172"/>
      <c r="N1172"/>
      <c r="O1172"/>
      <c r="P1172"/>
      <c r="Q1172"/>
      <c r="R1172"/>
      <c r="S1172"/>
      <c r="T1172"/>
      <c r="U1172"/>
      <c r="V1172"/>
      <c r="W1172"/>
      <c r="X1172"/>
      <c r="Y1172"/>
      <c r="Z1172"/>
      <c r="AA1172"/>
      <c r="AB1172"/>
      <c r="AC1172"/>
      <c r="AD1172"/>
      <c r="AE1172"/>
      <c r="AF1172"/>
      <c r="AG1172"/>
      <c r="AH1172"/>
      <c r="AI1172"/>
      <c r="AJ1172"/>
      <c r="AK1172"/>
      <c r="AL1172"/>
      <c r="AM1172"/>
      <c r="AN1172"/>
      <c r="AO1172"/>
      <c r="AP1172"/>
    </row>
    <row r="1173" spans="1:42" x14ac:dyDescent="0.35">
      <c r="A1173" s="175"/>
      <c r="B1173" s="175"/>
      <c r="C1173" s="200"/>
      <c r="D1173" s="275"/>
      <c r="E1173"/>
      <c r="F1173"/>
      <c r="G1173"/>
      <c r="H1173"/>
      <c r="I1173"/>
      <c r="J1173"/>
      <c r="K1173"/>
      <c r="L1173"/>
      <c r="M1173"/>
      <c r="N1173"/>
      <c r="O1173"/>
      <c r="P1173"/>
      <c r="Q1173"/>
      <c r="R1173"/>
      <c r="S1173"/>
      <c r="T1173"/>
      <c r="U1173"/>
      <c r="V1173"/>
      <c r="W1173"/>
      <c r="X1173"/>
      <c r="Y1173"/>
      <c r="Z1173"/>
      <c r="AA1173"/>
      <c r="AB1173"/>
      <c r="AC1173"/>
      <c r="AD1173"/>
      <c r="AE1173"/>
      <c r="AF1173"/>
      <c r="AG1173"/>
      <c r="AH1173"/>
      <c r="AI1173"/>
      <c r="AJ1173"/>
      <c r="AK1173"/>
      <c r="AL1173"/>
      <c r="AM1173"/>
      <c r="AN1173"/>
      <c r="AO1173"/>
      <c r="AP1173"/>
    </row>
    <row r="1174" spans="1:42" x14ac:dyDescent="0.35">
      <c r="A1174" s="175"/>
      <c r="B1174" s="175"/>
      <c r="C1174" s="200"/>
      <c r="D1174" s="275"/>
      <c r="E1174"/>
      <c r="F1174"/>
      <c r="G1174"/>
      <c r="H1174"/>
      <c r="I1174"/>
      <c r="J1174"/>
      <c r="K1174"/>
      <c r="L1174"/>
      <c r="M1174"/>
      <c r="N1174"/>
      <c r="O1174"/>
      <c r="P1174"/>
      <c r="Q1174"/>
      <c r="R1174"/>
      <c r="S1174"/>
      <c r="T1174"/>
      <c r="U1174"/>
      <c r="V1174"/>
      <c r="W1174"/>
      <c r="X1174"/>
      <c r="Y1174"/>
      <c r="Z1174"/>
      <c r="AA1174"/>
      <c r="AB1174"/>
      <c r="AC1174"/>
      <c r="AD1174"/>
      <c r="AE1174"/>
      <c r="AF1174"/>
      <c r="AG1174"/>
      <c r="AH1174"/>
      <c r="AI1174"/>
      <c r="AJ1174"/>
      <c r="AK1174"/>
      <c r="AL1174"/>
      <c r="AM1174"/>
      <c r="AN1174"/>
      <c r="AO1174"/>
      <c r="AP1174"/>
    </row>
    <row r="1175" spans="1:42" x14ac:dyDescent="0.35">
      <c r="A1175" s="175"/>
      <c r="B1175" s="175"/>
      <c r="C1175" s="200"/>
      <c r="D1175" s="275"/>
      <c r="E1175"/>
      <c r="F1175"/>
      <c r="G1175"/>
      <c r="H1175"/>
      <c r="I1175"/>
      <c r="J1175"/>
      <c r="K1175"/>
      <c r="L1175"/>
      <c r="M1175"/>
      <c r="N1175"/>
      <c r="O1175"/>
      <c r="P1175"/>
      <c r="Q1175"/>
      <c r="R1175"/>
      <c r="S1175"/>
      <c r="T1175"/>
      <c r="U1175"/>
      <c r="V1175"/>
      <c r="W1175"/>
      <c r="X1175"/>
      <c r="Y1175"/>
      <c r="Z1175"/>
      <c r="AA1175"/>
      <c r="AB1175"/>
      <c r="AC1175"/>
      <c r="AD1175"/>
      <c r="AE1175"/>
      <c r="AF1175"/>
      <c r="AG1175"/>
      <c r="AH1175"/>
      <c r="AI1175"/>
      <c r="AJ1175"/>
      <c r="AK1175"/>
      <c r="AL1175"/>
      <c r="AM1175"/>
      <c r="AN1175"/>
      <c r="AO1175"/>
      <c r="AP1175"/>
    </row>
    <row r="1176" spans="1:42" x14ac:dyDescent="0.35">
      <c r="A1176" s="175"/>
      <c r="B1176" s="175"/>
      <c r="C1176" s="200"/>
      <c r="D1176" s="275"/>
      <c r="E1176"/>
      <c r="F1176"/>
      <c r="G1176"/>
      <c r="H1176"/>
      <c r="I1176"/>
      <c r="J1176"/>
      <c r="K1176"/>
      <c r="L1176"/>
      <c r="M1176"/>
      <c r="N1176"/>
      <c r="O1176"/>
      <c r="P1176"/>
      <c r="Q1176"/>
      <c r="R1176"/>
      <c r="S1176"/>
      <c r="T1176"/>
      <c r="U1176"/>
      <c r="V1176"/>
      <c r="W1176"/>
      <c r="X1176"/>
      <c r="Y1176"/>
      <c r="Z1176"/>
      <c r="AA1176"/>
      <c r="AB1176"/>
      <c r="AC1176"/>
      <c r="AD1176"/>
      <c r="AE1176"/>
      <c r="AF1176"/>
      <c r="AG1176"/>
      <c r="AH1176"/>
      <c r="AI1176"/>
      <c r="AJ1176"/>
      <c r="AK1176"/>
      <c r="AL1176"/>
      <c r="AM1176"/>
      <c r="AN1176"/>
      <c r="AO1176"/>
      <c r="AP1176"/>
    </row>
    <row r="1177" spans="1:42" x14ac:dyDescent="0.35">
      <c r="A1177" s="175"/>
      <c r="B1177" s="175"/>
      <c r="C1177" s="200"/>
      <c r="D1177" s="275"/>
      <c r="E1177"/>
      <c r="F1177"/>
      <c r="G1177"/>
      <c r="H1177"/>
      <c r="I1177"/>
      <c r="J1177"/>
      <c r="K1177"/>
      <c r="L1177"/>
      <c r="M1177"/>
      <c r="N1177"/>
      <c r="O1177"/>
      <c r="P1177"/>
      <c r="Q1177"/>
      <c r="R1177"/>
      <c r="S1177"/>
      <c r="T1177"/>
      <c r="U1177"/>
      <c r="V1177"/>
      <c r="W1177"/>
      <c r="X1177"/>
      <c r="Y1177"/>
      <c r="Z1177"/>
      <c r="AA1177"/>
      <c r="AB1177"/>
      <c r="AC1177"/>
      <c r="AD1177"/>
      <c r="AE1177"/>
      <c r="AF1177"/>
      <c r="AG1177"/>
      <c r="AH1177"/>
      <c r="AI1177"/>
      <c r="AJ1177"/>
      <c r="AK1177"/>
      <c r="AL1177"/>
      <c r="AM1177"/>
      <c r="AN1177"/>
      <c r="AO1177"/>
      <c r="AP1177"/>
    </row>
    <row r="1178" spans="1:42" x14ac:dyDescent="0.35">
      <c r="A1178" s="175"/>
      <c r="B1178" s="175"/>
      <c r="C1178" s="200"/>
      <c r="D1178" s="275"/>
      <c r="E1178"/>
      <c r="F1178"/>
      <c r="G1178"/>
      <c r="H1178"/>
      <c r="I1178"/>
      <c r="J1178"/>
      <c r="K1178"/>
      <c r="L1178"/>
      <c r="M1178"/>
      <c r="N1178"/>
      <c r="O1178"/>
      <c r="P1178"/>
      <c r="Q1178"/>
      <c r="R1178"/>
      <c r="S1178"/>
      <c r="T1178"/>
      <c r="U1178"/>
      <c r="V1178"/>
      <c r="W1178"/>
      <c r="X1178"/>
      <c r="Y1178"/>
      <c r="Z1178"/>
      <c r="AA1178"/>
      <c r="AB1178"/>
      <c r="AC1178"/>
      <c r="AD1178"/>
      <c r="AE1178"/>
      <c r="AF1178"/>
      <c r="AG1178"/>
      <c r="AH1178"/>
      <c r="AI1178"/>
      <c r="AJ1178"/>
      <c r="AK1178"/>
      <c r="AL1178"/>
      <c r="AM1178"/>
      <c r="AN1178"/>
      <c r="AO1178"/>
      <c r="AP1178"/>
    </row>
    <row r="1179" spans="1:42" x14ac:dyDescent="0.35">
      <c r="A1179" s="175"/>
      <c r="B1179" s="175"/>
      <c r="C1179" s="200"/>
      <c r="D1179" s="275"/>
      <c r="E1179"/>
      <c r="F1179"/>
      <c r="G1179"/>
      <c r="H1179"/>
      <c r="I1179"/>
      <c r="J1179"/>
      <c r="K1179"/>
      <c r="L1179"/>
      <c r="M1179"/>
      <c r="N1179"/>
      <c r="O1179"/>
      <c r="P1179"/>
      <c r="Q1179"/>
      <c r="R1179"/>
      <c r="S1179"/>
      <c r="T1179"/>
      <c r="U1179"/>
      <c r="V1179"/>
      <c r="W1179"/>
      <c r="X1179"/>
      <c r="Y1179"/>
      <c r="Z1179"/>
      <c r="AA1179"/>
      <c r="AB1179"/>
      <c r="AC1179"/>
      <c r="AD1179"/>
      <c r="AE1179"/>
      <c r="AF1179"/>
      <c r="AG1179"/>
      <c r="AH1179"/>
      <c r="AI1179"/>
      <c r="AJ1179"/>
      <c r="AK1179"/>
      <c r="AL1179"/>
      <c r="AM1179"/>
      <c r="AN1179"/>
      <c r="AO1179"/>
      <c r="AP1179"/>
    </row>
    <row r="1180" spans="1:42" x14ac:dyDescent="0.35">
      <c r="A1180" s="175"/>
      <c r="B1180" s="175"/>
      <c r="C1180" s="200"/>
      <c r="D1180" s="275"/>
      <c r="E1180"/>
      <c r="F1180"/>
      <c r="G1180"/>
      <c r="H1180"/>
      <c r="I1180"/>
      <c r="J1180"/>
      <c r="K1180"/>
      <c r="L1180"/>
      <c r="M1180"/>
      <c r="N1180"/>
      <c r="O1180"/>
      <c r="P1180"/>
      <c r="Q1180"/>
      <c r="R1180"/>
      <c r="S1180"/>
      <c r="T1180"/>
      <c r="U1180"/>
      <c r="V1180"/>
      <c r="W1180"/>
      <c r="X1180"/>
      <c r="Y1180"/>
      <c r="Z1180"/>
      <c r="AA1180"/>
      <c r="AB1180"/>
      <c r="AC1180"/>
      <c r="AD1180"/>
      <c r="AE1180"/>
      <c r="AF1180"/>
      <c r="AG1180"/>
      <c r="AH1180"/>
      <c r="AI1180"/>
      <c r="AJ1180"/>
      <c r="AK1180"/>
      <c r="AL1180"/>
      <c r="AM1180"/>
      <c r="AN1180"/>
      <c r="AO1180"/>
      <c r="AP1180"/>
    </row>
    <row r="1181" spans="1:42" x14ac:dyDescent="0.35">
      <c r="A1181" s="175"/>
      <c r="B1181" s="175"/>
      <c r="C1181" s="200"/>
      <c r="D1181" s="275"/>
      <c r="E1181"/>
      <c r="F1181"/>
      <c r="G1181"/>
      <c r="H1181"/>
      <c r="I1181"/>
      <c r="J1181"/>
      <c r="K1181"/>
      <c r="L1181"/>
      <c r="M1181"/>
      <c r="N1181"/>
      <c r="O1181"/>
      <c r="P1181"/>
      <c r="Q1181"/>
      <c r="R1181"/>
      <c r="S1181"/>
      <c r="T1181"/>
      <c r="U1181"/>
      <c r="V1181"/>
      <c r="W1181"/>
      <c r="X1181"/>
      <c r="Y1181"/>
      <c r="Z1181"/>
      <c r="AA1181"/>
      <c r="AB1181"/>
      <c r="AC1181"/>
      <c r="AD1181"/>
      <c r="AE1181"/>
      <c r="AF1181"/>
      <c r="AG1181"/>
      <c r="AH1181"/>
      <c r="AI1181"/>
      <c r="AJ1181"/>
      <c r="AK1181"/>
      <c r="AL1181"/>
      <c r="AM1181"/>
      <c r="AN1181"/>
      <c r="AO1181"/>
      <c r="AP1181"/>
    </row>
    <row r="1182" spans="1:42" x14ac:dyDescent="0.35">
      <c r="A1182" s="175"/>
      <c r="B1182" s="175"/>
      <c r="C1182" s="200"/>
      <c r="D1182" s="275"/>
      <c r="E1182"/>
      <c r="F1182"/>
      <c r="G1182"/>
      <c r="H1182"/>
      <c r="I1182"/>
      <c r="J1182"/>
      <c r="K1182"/>
      <c r="L1182"/>
      <c r="M1182"/>
      <c r="N1182"/>
      <c r="O1182"/>
      <c r="P1182"/>
      <c r="Q1182"/>
      <c r="R1182"/>
      <c r="S1182"/>
      <c r="T1182"/>
      <c r="U1182"/>
      <c r="V1182"/>
      <c r="W1182"/>
      <c r="X1182"/>
      <c r="Y1182"/>
      <c r="Z1182"/>
      <c r="AA1182"/>
      <c r="AB1182"/>
      <c r="AC1182"/>
      <c r="AD1182"/>
      <c r="AE1182"/>
      <c r="AF1182"/>
      <c r="AG1182"/>
      <c r="AH1182"/>
      <c r="AI1182"/>
      <c r="AJ1182"/>
      <c r="AK1182"/>
      <c r="AL1182"/>
      <c r="AM1182"/>
      <c r="AN1182"/>
      <c r="AO1182"/>
      <c r="AP1182"/>
    </row>
    <row r="1183" spans="1:42" x14ac:dyDescent="0.35">
      <c r="A1183" s="175"/>
      <c r="B1183" s="175"/>
      <c r="C1183" s="200"/>
      <c r="D1183" s="275"/>
      <c r="E1183"/>
      <c r="F1183"/>
      <c r="G1183"/>
      <c r="H1183"/>
      <c r="I1183"/>
      <c r="J1183"/>
      <c r="K1183"/>
      <c r="L1183"/>
      <c r="M1183"/>
      <c r="N1183"/>
      <c r="O1183"/>
      <c r="P1183"/>
      <c r="Q1183"/>
      <c r="R1183"/>
      <c r="S1183"/>
      <c r="T1183"/>
      <c r="U1183"/>
      <c r="V1183"/>
      <c r="W1183"/>
      <c r="X1183"/>
      <c r="Y1183"/>
      <c r="Z1183"/>
      <c r="AA1183"/>
      <c r="AB1183"/>
      <c r="AC1183"/>
      <c r="AD1183"/>
      <c r="AE1183"/>
      <c r="AF1183"/>
      <c r="AG1183"/>
      <c r="AH1183"/>
      <c r="AI1183"/>
      <c r="AJ1183"/>
      <c r="AK1183"/>
      <c r="AL1183"/>
      <c r="AM1183"/>
      <c r="AN1183"/>
      <c r="AO1183"/>
      <c r="AP1183"/>
    </row>
    <row r="1184" spans="1:42" x14ac:dyDescent="0.35">
      <c r="A1184" s="175"/>
      <c r="B1184" s="175"/>
      <c r="C1184" s="200"/>
      <c r="D1184" s="275"/>
      <c r="E1184"/>
      <c r="F1184"/>
      <c r="G1184"/>
      <c r="H1184"/>
      <c r="I1184"/>
      <c r="J1184"/>
      <c r="K1184"/>
      <c r="L1184"/>
      <c r="M1184"/>
      <c r="N1184"/>
      <c r="O1184"/>
      <c r="P1184"/>
      <c r="Q1184"/>
      <c r="R1184"/>
      <c r="S1184"/>
      <c r="T1184"/>
      <c r="U1184"/>
      <c r="V1184"/>
      <c r="W1184"/>
      <c r="X1184"/>
      <c r="Y1184"/>
      <c r="Z1184"/>
      <c r="AA1184"/>
      <c r="AB1184"/>
      <c r="AC1184"/>
      <c r="AD1184"/>
      <c r="AE1184"/>
      <c r="AF1184"/>
      <c r="AG1184"/>
      <c r="AH1184"/>
      <c r="AI1184"/>
      <c r="AJ1184"/>
      <c r="AK1184"/>
      <c r="AL1184"/>
      <c r="AM1184"/>
      <c r="AN1184"/>
      <c r="AO1184"/>
      <c r="AP1184"/>
    </row>
    <row r="1185" spans="1:42" x14ac:dyDescent="0.35">
      <c r="A1185" s="175"/>
      <c r="B1185" s="175"/>
      <c r="C1185" s="200"/>
      <c r="D1185" s="275"/>
      <c r="E1185"/>
      <c r="F1185"/>
      <c r="G1185"/>
      <c r="H1185"/>
      <c r="I1185"/>
      <c r="J1185"/>
      <c r="K1185"/>
      <c r="L1185"/>
      <c r="M1185"/>
      <c r="N1185"/>
      <c r="O1185"/>
      <c r="P1185"/>
      <c r="Q1185"/>
      <c r="R1185"/>
      <c r="S1185"/>
      <c r="T1185"/>
      <c r="U1185"/>
      <c r="V1185"/>
      <c r="W1185"/>
      <c r="X1185"/>
      <c r="Y1185"/>
      <c r="Z1185"/>
      <c r="AA1185"/>
      <c r="AB1185"/>
      <c r="AC1185"/>
      <c r="AD1185"/>
      <c r="AE1185"/>
      <c r="AF1185"/>
      <c r="AG1185"/>
      <c r="AH1185"/>
      <c r="AI1185"/>
      <c r="AJ1185"/>
      <c r="AK1185"/>
      <c r="AL1185"/>
      <c r="AM1185"/>
      <c r="AN1185"/>
      <c r="AO1185"/>
      <c r="AP1185"/>
    </row>
    <row r="1186" spans="1:42" x14ac:dyDescent="0.35">
      <c r="A1186" s="175"/>
      <c r="B1186" s="175"/>
      <c r="C1186" s="200"/>
      <c r="D1186" s="275"/>
      <c r="E1186"/>
      <c r="F1186"/>
      <c r="G1186"/>
      <c r="H1186"/>
      <c r="I1186"/>
      <c r="J1186"/>
      <c r="K1186"/>
      <c r="L1186"/>
      <c r="M1186"/>
      <c r="N1186"/>
      <c r="O1186"/>
      <c r="P1186"/>
      <c r="Q1186"/>
      <c r="R1186"/>
      <c r="S1186"/>
      <c r="T1186"/>
      <c r="U1186"/>
      <c r="V1186"/>
      <c r="W1186"/>
      <c r="X1186"/>
      <c r="Y1186"/>
      <c r="Z1186"/>
      <c r="AA1186"/>
      <c r="AB1186"/>
      <c r="AC1186"/>
      <c r="AD1186"/>
      <c r="AE1186"/>
      <c r="AF1186"/>
      <c r="AG1186"/>
      <c r="AH1186"/>
      <c r="AI1186"/>
      <c r="AJ1186"/>
      <c r="AK1186"/>
      <c r="AL1186"/>
      <c r="AM1186"/>
      <c r="AN1186"/>
      <c r="AO1186"/>
      <c r="AP1186"/>
    </row>
    <row r="1187" spans="1:42" x14ac:dyDescent="0.35">
      <c r="A1187" s="175"/>
      <c r="B1187" s="175"/>
      <c r="C1187" s="200"/>
      <c r="D1187" s="275"/>
      <c r="E1187"/>
      <c r="F1187"/>
      <c r="G1187"/>
      <c r="H1187"/>
      <c r="I1187"/>
      <c r="J1187"/>
      <c r="K1187"/>
      <c r="L1187"/>
      <c r="M1187"/>
      <c r="N1187"/>
      <c r="O1187"/>
      <c r="P1187"/>
      <c r="Q1187"/>
      <c r="R1187"/>
      <c r="S1187"/>
      <c r="T1187"/>
      <c r="U1187"/>
      <c r="V1187"/>
      <c r="W1187"/>
      <c r="X1187"/>
      <c r="Y1187"/>
      <c r="Z1187"/>
      <c r="AA1187"/>
      <c r="AB1187"/>
      <c r="AC1187"/>
      <c r="AD1187"/>
      <c r="AE1187"/>
      <c r="AF1187"/>
      <c r="AG1187"/>
      <c r="AH1187"/>
      <c r="AI1187"/>
      <c r="AJ1187"/>
      <c r="AK1187"/>
      <c r="AL1187"/>
      <c r="AM1187"/>
      <c r="AN1187"/>
      <c r="AO1187"/>
      <c r="AP1187"/>
    </row>
    <row r="1188" spans="1:42" x14ac:dyDescent="0.35">
      <c r="A1188" s="175"/>
      <c r="B1188" s="175"/>
      <c r="C1188" s="200"/>
      <c r="D1188" s="275"/>
      <c r="E1188"/>
      <c r="F1188"/>
      <c r="G1188"/>
      <c r="H1188"/>
      <c r="I1188"/>
      <c r="J1188"/>
      <c r="K1188"/>
      <c r="L1188"/>
      <c r="M1188"/>
      <c r="N1188"/>
      <c r="O1188"/>
      <c r="P1188"/>
      <c r="Q1188"/>
      <c r="R1188"/>
      <c r="S1188"/>
      <c r="T1188"/>
      <c r="U1188"/>
      <c r="V1188"/>
      <c r="W1188"/>
      <c r="X1188"/>
      <c r="Y1188"/>
      <c r="Z1188"/>
      <c r="AA1188"/>
      <c r="AB1188"/>
      <c r="AC1188"/>
      <c r="AD1188"/>
      <c r="AE1188"/>
      <c r="AF1188"/>
      <c r="AG1188"/>
      <c r="AH1188"/>
      <c r="AI1188"/>
      <c r="AJ1188"/>
      <c r="AK1188"/>
      <c r="AL1188"/>
      <c r="AM1188"/>
      <c r="AN1188"/>
      <c r="AO1188"/>
      <c r="AP1188"/>
    </row>
    <row r="1189" spans="1:42" x14ac:dyDescent="0.35">
      <c r="A1189" s="175"/>
      <c r="B1189" s="175"/>
      <c r="C1189" s="200"/>
      <c r="D1189" s="275"/>
      <c r="E1189"/>
      <c r="F1189"/>
      <c r="G1189"/>
      <c r="H1189"/>
      <c r="I1189"/>
      <c r="J1189"/>
      <c r="K1189"/>
      <c r="L1189"/>
      <c r="M1189"/>
      <c r="N1189"/>
      <c r="O1189"/>
      <c r="P1189"/>
      <c r="Q1189"/>
      <c r="R1189"/>
      <c r="S1189"/>
      <c r="T1189"/>
      <c r="U1189"/>
      <c r="V1189"/>
      <c r="W1189"/>
      <c r="X1189"/>
      <c r="Y1189"/>
      <c r="Z1189"/>
      <c r="AA1189"/>
      <c r="AB1189"/>
      <c r="AC1189"/>
      <c r="AD1189"/>
      <c r="AE1189"/>
      <c r="AF1189"/>
      <c r="AG1189"/>
      <c r="AH1189"/>
      <c r="AI1189"/>
      <c r="AJ1189"/>
      <c r="AK1189"/>
      <c r="AL1189"/>
      <c r="AM1189"/>
      <c r="AN1189"/>
      <c r="AO1189"/>
      <c r="AP1189"/>
    </row>
    <row r="1190" spans="1:42" x14ac:dyDescent="0.35">
      <c r="A1190" s="175"/>
      <c r="B1190" s="175"/>
      <c r="C1190" s="200"/>
      <c r="D1190" s="275"/>
      <c r="E1190"/>
      <c r="F1190"/>
      <c r="G1190"/>
      <c r="H1190"/>
      <c r="I1190"/>
      <c r="J1190"/>
      <c r="K1190"/>
      <c r="L1190"/>
      <c r="M1190"/>
      <c r="N1190"/>
      <c r="O1190"/>
      <c r="P1190"/>
      <c r="Q1190"/>
      <c r="R1190"/>
      <c r="S1190"/>
      <c r="T1190"/>
      <c r="U1190"/>
      <c r="V1190"/>
      <c r="W1190"/>
      <c r="X1190"/>
      <c r="Y1190"/>
      <c r="Z1190"/>
      <c r="AA1190"/>
      <c r="AB1190"/>
      <c r="AC1190"/>
      <c r="AD1190"/>
      <c r="AE1190"/>
      <c r="AF1190"/>
      <c r="AG1190"/>
      <c r="AH1190"/>
      <c r="AI1190"/>
      <c r="AJ1190"/>
      <c r="AK1190"/>
      <c r="AL1190"/>
      <c r="AM1190"/>
      <c r="AN1190"/>
      <c r="AO1190"/>
      <c r="AP1190"/>
    </row>
    <row r="1191" spans="1:42" x14ac:dyDescent="0.35">
      <c r="A1191" s="175"/>
      <c r="B1191" s="175"/>
      <c r="C1191" s="200"/>
      <c r="D1191" s="275"/>
      <c r="E1191"/>
      <c r="F1191"/>
      <c r="G1191"/>
      <c r="H1191"/>
      <c r="I1191"/>
      <c r="J1191"/>
      <c r="K1191"/>
      <c r="L1191"/>
      <c r="M1191"/>
      <c r="N1191"/>
      <c r="O1191"/>
      <c r="P1191"/>
      <c r="Q1191"/>
      <c r="R1191"/>
      <c r="S1191"/>
      <c r="T1191"/>
      <c r="U1191"/>
      <c r="V1191"/>
      <c r="W1191"/>
      <c r="X1191"/>
      <c r="Y1191"/>
      <c r="Z1191"/>
      <c r="AA1191"/>
      <c r="AB1191"/>
      <c r="AC1191"/>
      <c r="AD1191"/>
      <c r="AE1191"/>
      <c r="AF1191"/>
      <c r="AG1191"/>
      <c r="AH1191"/>
      <c r="AI1191"/>
      <c r="AJ1191"/>
      <c r="AK1191"/>
      <c r="AL1191"/>
      <c r="AM1191"/>
      <c r="AN1191"/>
      <c r="AO1191"/>
      <c r="AP1191"/>
    </row>
    <row r="1192" spans="1:42" x14ac:dyDescent="0.35">
      <c r="A1192" s="175"/>
      <c r="B1192" s="175"/>
      <c r="C1192" s="200"/>
      <c r="D1192" s="275"/>
      <c r="E1192"/>
      <c r="F1192"/>
      <c r="G1192"/>
      <c r="H1192"/>
      <c r="I1192"/>
      <c r="J1192"/>
      <c r="K1192"/>
      <c r="L1192"/>
      <c r="M1192"/>
      <c r="N1192"/>
      <c r="O1192"/>
      <c r="P1192"/>
      <c r="Q1192"/>
      <c r="R1192"/>
      <c r="S1192"/>
      <c r="T1192"/>
      <c r="U1192"/>
      <c r="V1192"/>
      <c r="W1192"/>
      <c r="X1192"/>
      <c r="Y1192"/>
      <c r="Z1192"/>
      <c r="AA1192"/>
      <c r="AB1192"/>
      <c r="AC1192"/>
      <c r="AD1192"/>
      <c r="AE1192"/>
      <c r="AF1192"/>
      <c r="AG1192"/>
      <c r="AH1192"/>
      <c r="AI1192"/>
      <c r="AJ1192"/>
      <c r="AK1192"/>
      <c r="AL1192"/>
      <c r="AM1192"/>
      <c r="AN1192"/>
      <c r="AO1192"/>
      <c r="AP1192"/>
    </row>
    <row r="1193" spans="1:42" x14ac:dyDescent="0.35">
      <c r="A1193" s="175"/>
      <c r="B1193" s="175"/>
      <c r="C1193" s="200"/>
      <c r="D1193" s="275"/>
      <c r="E1193"/>
      <c r="F1193"/>
      <c r="G1193"/>
      <c r="H1193"/>
      <c r="I1193"/>
      <c r="J1193"/>
      <c r="K1193"/>
      <c r="L1193"/>
      <c r="M1193"/>
      <c r="N1193"/>
      <c r="O1193"/>
      <c r="P1193"/>
      <c r="Q1193"/>
      <c r="R1193"/>
      <c r="S1193"/>
      <c r="T1193"/>
      <c r="U1193"/>
      <c r="V1193"/>
      <c r="W1193"/>
      <c r="X1193"/>
      <c r="Y1193"/>
      <c r="Z1193"/>
      <c r="AA1193"/>
      <c r="AB1193"/>
      <c r="AC1193"/>
      <c r="AD1193"/>
      <c r="AE1193"/>
      <c r="AF1193"/>
      <c r="AG1193"/>
      <c r="AH1193"/>
      <c r="AI1193"/>
      <c r="AJ1193"/>
      <c r="AK1193"/>
      <c r="AL1193"/>
      <c r="AM1193"/>
      <c r="AN1193"/>
      <c r="AO1193"/>
      <c r="AP1193"/>
    </row>
    <row r="1194" spans="1:42" x14ac:dyDescent="0.35">
      <c r="A1194" s="175"/>
      <c r="B1194" s="175"/>
      <c r="C1194" s="200"/>
      <c r="D1194" s="275"/>
      <c r="E1194"/>
      <c r="F1194"/>
      <c r="G1194"/>
      <c r="H1194"/>
      <c r="I1194"/>
      <c r="J1194"/>
      <c r="K1194"/>
      <c r="L1194"/>
      <c r="M1194"/>
      <c r="N1194"/>
      <c r="O1194"/>
      <c r="P1194"/>
      <c r="Q1194"/>
      <c r="R1194"/>
      <c r="S1194"/>
      <c r="T1194"/>
      <c r="U1194"/>
      <c r="V1194"/>
      <c r="W1194"/>
      <c r="X1194"/>
      <c r="Y1194"/>
      <c r="Z1194"/>
      <c r="AA1194"/>
      <c r="AB1194"/>
      <c r="AC1194"/>
      <c r="AD1194"/>
      <c r="AE1194"/>
      <c r="AF1194"/>
      <c r="AG1194"/>
      <c r="AH1194"/>
      <c r="AI1194"/>
      <c r="AJ1194"/>
      <c r="AK1194"/>
      <c r="AL1194"/>
      <c r="AM1194"/>
      <c r="AN1194"/>
      <c r="AO1194"/>
      <c r="AP1194"/>
    </row>
    <row r="1195" spans="1:42" x14ac:dyDescent="0.35">
      <c r="A1195" s="175"/>
      <c r="B1195" s="175"/>
      <c r="C1195" s="200"/>
      <c r="D1195" s="275"/>
      <c r="E1195"/>
      <c r="F1195"/>
      <c r="G1195"/>
      <c r="H1195"/>
      <c r="I1195"/>
      <c r="J1195"/>
      <c r="K1195"/>
      <c r="L1195"/>
      <c r="M1195"/>
      <c r="N1195"/>
      <c r="O1195"/>
      <c r="P1195"/>
      <c r="Q1195"/>
      <c r="R1195"/>
      <c r="S1195"/>
      <c r="T1195"/>
      <c r="U1195"/>
      <c r="V1195"/>
      <c r="W1195"/>
      <c r="X1195"/>
      <c r="Y1195"/>
      <c r="Z1195"/>
      <c r="AA1195"/>
      <c r="AB1195"/>
      <c r="AC1195"/>
      <c r="AD1195"/>
      <c r="AE1195"/>
      <c r="AF1195"/>
      <c r="AG1195"/>
      <c r="AH1195"/>
      <c r="AI1195"/>
      <c r="AJ1195"/>
      <c r="AK1195"/>
      <c r="AL1195"/>
      <c r="AM1195"/>
      <c r="AN1195"/>
      <c r="AO1195"/>
      <c r="AP1195"/>
    </row>
    <row r="1196" spans="1:42" x14ac:dyDescent="0.35">
      <c r="A1196" s="175"/>
      <c r="B1196" s="175"/>
      <c r="C1196" s="200"/>
      <c r="D1196" s="275"/>
      <c r="E1196"/>
      <c r="F1196"/>
      <c r="G1196"/>
      <c r="H1196"/>
      <c r="I1196"/>
      <c r="J1196"/>
      <c r="K1196"/>
      <c r="L1196"/>
      <c r="M1196"/>
      <c r="N1196"/>
      <c r="O1196"/>
      <c r="P1196"/>
      <c r="Q1196"/>
      <c r="R1196"/>
      <c r="S1196"/>
      <c r="T1196"/>
      <c r="U1196"/>
      <c r="V1196"/>
      <c r="W1196"/>
      <c r="X1196"/>
      <c r="Y1196"/>
      <c r="Z1196"/>
      <c r="AA1196"/>
      <c r="AB1196"/>
      <c r="AC1196"/>
      <c r="AD1196"/>
      <c r="AE1196"/>
      <c r="AF1196"/>
      <c r="AG1196"/>
      <c r="AH1196"/>
      <c r="AI1196"/>
      <c r="AJ1196"/>
      <c r="AK1196"/>
      <c r="AL1196"/>
      <c r="AM1196"/>
      <c r="AN1196"/>
      <c r="AO1196"/>
      <c r="AP1196"/>
    </row>
    <row r="1197" spans="1:42" x14ac:dyDescent="0.35">
      <c r="A1197" s="175"/>
      <c r="B1197" s="175"/>
      <c r="C1197" s="200"/>
      <c r="D1197" s="275"/>
      <c r="E1197"/>
      <c r="F1197"/>
      <c r="G1197"/>
      <c r="H1197"/>
      <c r="I1197"/>
      <c r="J1197"/>
      <c r="K1197"/>
      <c r="L1197"/>
      <c r="M1197"/>
      <c r="N1197"/>
      <c r="O1197"/>
      <c r="P1197"/>
      <c r="Q1197"/>
      <c r="R1197"/>
      <c r="S1197"/>
      <c r="T1197"/>
      <c r="U1197"/>
      <c r="V1197"/>
      <c r="W1197"/>
      <c r="X1197"/>
      <c r="Y1197"/>
      <c r="Z1197"/>
      <c r="AA1197"/>
      <c r="AB1197"/>
      <c r="AC1197"/>
      <c r="AD1197"/>
      <c r="AE1197"/>
      <c r="AF1197"/>
      <c r="AG1197"/>
      <c r="AH1197"/>
      <c r="AI1197"/>
      <c r="AJ1197"/>
      <c r="AK1197"/>
      <c r="AL1197"/>
      <c r="AM1197"/>
      <c r="AN1197"/>
      <c r="AO1197"/>
      <c r="AP1197"/>
    </row>
    <row r="1198" spans="1:42" x14ac:dyDescent="0.35">
      <c r="A1198" s="175"/>
      <c r="B1198" s="175"/>
      <c r="C1198" s="200"/>
      <c r="D1198" s="275"/>
      <c r="E1198"/>
      <c r="F1198"/>
      <c r="G1198"/>
      <c r="H1198"/>
      <c r="I1198"/>
      <c r="J1198"/>
      <c r="K1198"/>
      <c r="L1198"/>
      <c r="M1198"/>
      <c r="N1198"/>
      <c r="O1198"/>
      <c r="P1198"/>
      <c r="Q1198"/>
      <c r="R1198"/>
      <c r="S1198"/>
      <c r="T1198"/>
      <c r="U1198"/>
      <c r="V1198"/>
      <c r="W1198"/>
      <c r="X1198"/>
      <c r="Y1198"/>
      <c r="Z1198"/>
      <c r="AA1198"/>
      <c r="AB1198"/>
      <c r="AC1198"/>
      <c r="AD1198"/>
      <c r="AE1198"/>
      <c r="AF1198"/>
      <c r="AG1198"/>
      <c r="AH1198"/>
      <c r="AI1198"/>
      <c r="AJ1198"/>
      <c r="AK1198"/>
      <c r="AL1198"/>
      <c r="AM1198"/>
      <c r="AN1198"/>
      <c r="AO1198"/>
      <c r="AP1198"/>
    </row>
    <row r="1199" spans="1:42" x14ac:dyDescent="0.35">
      <c r="A1199" s="175"/>
      <c r="B1199" s="175"/>
      <c r="C1199" s="200"/>
      <c r="D1199" s="275"/>
      <c r="E1199"/>
      <c r="F1199"/>
      <c r="G1199"/>
      <c r="H1199"/>
      <c r="I1199"/>
      <c r="J1199"/>
      <c r="K1199"/>
      <c r="L1199"/>
      <c r="M1199"/>
      <c r="N1199"/>
      <c r="O1199"/>
      <c r="P1199"/>
      <c r="Q1199"/>
      <c r="R1199"/>
      <c r="S1199"/>
      <c r="T1199"/>
      <c r="U1199"/>
      <c r="V1199"/>
      <c r="W1199"/>
      <c r="X1199"/>
      <c r="Y1199"/>
      <c r="Z1199"/>
      <c r="AA1199"/>
      <c r="AB1199"/>
      <c r="AC1199"/>
      <c r="AD1199"/>
      <c r="AE1199"/>
      <c r="AF1199"/>
      <c r="AG1199"/>
      <c r="AH1199"/>
      <c r="AI1199"/>
      <c r="AJ1199"/>
      <c r="AK1199"/>
      <c r="AL1199"/>
      <c r="AM1199"/>
      <c r="AN1199"/>
      <c r="AO1199"/>
      <c r="AP1199"/>
    </row>
    <row r="1200" spans="1:42" x14ac:dyDescent="0.35">
      <c r="A1200" s="175"/>
      <c r="B1200" s="175"/>
      <c r="C1200" s="200"/>
      <c r="D1200" s="275"/>
      <c r="E1200"/>
      <c r="F1200"/>
      <c r="G1200"/>
      <c r="H1200"/>
      <c r="I1200"/>
      <c r="J1200"/>
      <c r="K1200"/>
      <c r="L1200"/>
      <c r="M1200"/>
      <c r="N1200"/>
      <c r="O1200"/>
      <c r="P1200"/>
      <c r="Q1200"/>
      <c r="R1200"/>
      <c r="S1200"/>
      <c r="T1200"/>
      <c r="U1200"/>
      <c r="V1200"/>
      <c r="W1200"/>
      <c r="X1200"/>
      <c r="Y1200"/>
      <c r="Z1200"/>
      <c r="AA1200"/>
      <c r="AB1200"/>
      <c r="AC1200"/>
      <c r="AD1200"/>
      <c r="AE1200"/>
      <c r="AF1200"/>
      <c r="AG1200"/>
      <c r="AH1200"/>
      <c r="AI1200"/>
      <c r="AJ1200"/>
      <c r="AK1200"/>
      <c r="AL1200"/>
      <c r="AM1200"/>
      <c r="AN1200"/>
      <c r="AO1200"/>
      <c r="AP1200"/>
    </row>
    <row r="1201" spans="1:42" x14ac:dyDescent="0.35">
      <c r="A1201" s="175"/>
      <c r="B1201" s="175"/>
      <c r="C1201" s="200"/>
      <c r="D1201" s="275"/>
      <c r="E1201"/>
      <c r="F1201"/>
      <c r="G1201"/>
      <c r="H1201"/>
      <c r="I1201"/>
      <c r="J1201"/>
      <c r="K1201"/>
      <c r="L1201"/>
      <c r="M1201"/>
      <c r="N1201"/>
      <c r="O1201"/>
      <c r="P1201"/>
      <c r="Q1201"/>
      <c r="R1201"/>
      <c r="S1201"/>
      <c r="T1201"/>
      <c r="U1201"/>
      <c r="V1201"/>
      <c r="W1201"/>
      <c r="X1201"/>
      <c r="Y1201"/>
      <c r="Z1201"/>
      <c r="AA1201"/>
      <c r="AB1201"/>
      <c r="AC1201"/>
      <c r="AD1201"/>
      <c r="AE1201"/>
      <c r="AF1201"/>
      <c r="AG1201"/>
      <c r="AH1201"/>
      <c r="AI1201"/>
      <c r="AJ1201"/>
      <c r="AK1201"/>
      <c r="AL1201"/>
      <c r="AM1201"/>
      <c r="AN1201"/>
      <c r="AO1201"/>
      <c r="AP1201"/>
    </row>
    <row r="1202" spans="1:42" x14ac:dyDescent="0.35">
      <c r="A1202" s="175"/>
      <c r="B1202" s="175"/>
      <c r="C1202" s="200"/>
      <c r="D1202" s="275"/>
      <c r="E1202"/>
      <c r="F1202"/>
      <c r="G1202"/>
      <c r="H1202"/>
      <c r="I1202"/>
      <c r="J1202"/>
      <c r="K1202"/>
      <c r="L1202"/>
      <c r="M1202"/>
      <c r="N1202"/>
      <c r="O1202"/>
      <c r="P1202"/>
      <c r="Q1202"/>
      <c r="R1202"/>
      <c r="S1202"/>
      <c r="T1202"/>
      <c r="U1202"/>
      <c r="V1202"/>
      <c r="W1202"/>
      <c r="X1202"/>
      <c r="Y1202"/>
      <c r="Z1202"/>
      <c r="AA1202"/>
      <c r="AB1202"/>
      <c r="AC1202"/>
      <c r="AD1202"/>
      <c r="AE1202"/>
      <c r="AF1202"/>
      <c r="AG1202"/>
      <c r="AH1202"/>
      <c r="AI1202"/>
      <c r="AJ1202"/>
      <c r="AK1202"/>
      <c r="AL1202"/>
      <c r="AM1202"/>
      <c r="AN1202"/>
      <c r="AO1202"/>
      <c r="AP1202"/>
    </row>
    <row r="1203" spans="1:42" x14ac:dyDescent="0.35">
      <c r="A1203" s="175"/>
      <c r="B1203" s="175"/>
      <c r="C1203" s="200"/>
      <c r="D1203" s="275"/>
      <c r="E1203"/>
      <c r="F1203"/>
      <c r="G1203"/>
      <c r="H1203"/>
      <c r="I1203"/>
      <c r="J1203"/>
      <c r="K1203"/>
      <c r="L1203"/>
      <c r="M1203"/>
      <c r="N1203"/>
      <c r="O1203"/>
      <c r="P1203"/>
      <c r="Q1203"/>
      <c r="R1203"/>
      <c r="S1203"/>
      <c r="T1203"/>
      <c r="U1203"/>
      <c r="V1203"/>
      <c r="W1203"/>
      <c r="X1203"/>
      <c r="Y1203"/>
      <c r="Z1203"/>
      <c r="AA1203"/>
      <c r="AB1203"/>
      <c r="AC1203"/>
      <c r="AD1203"/>
      <c r="AE1203"/>
      <c r="AF1203"/>
      <c r="AG1203"/>
      <c r="AH1203"/>
      <c r="AI1203"/>
      <c r="AJ1203"/>
      <c r="AK1203"/>
      <c r="AL1203"/>
      <c r="AM1203"/>
      <c r="AN1203"/>
      <c r="AO1203"/>
      <c r="AP1203"/>
    </row>
    <row r="1204" spans="1:42" x14ac:dyDescent="0.35">
      <c r="A1204" s="175"/>
      <c r="B1204" s="175"/>
      <c r="C1204" s="200"/>
      <c r="D1204" s="275"/>
      <c r="E1204"/>
      <c r="F1204"/>
      <c r="G1204"/>
      <c r="H1204"/>
      <c r="I1204"/>
      <c r="J1204"/>
      <c r="K1204"/>
      <c r="L1204"/>
      <c r="M1204"/>
      <c r="N1204"/>
      <c r="O1204"/>
      <c r="P1204"/>
      <c r="Q1204"/>
      <c r="R1204"/>
      <c r="S1204"/>
      <c r="T1204"/>
      <c r="U1204"/>
      <c r="V1204"/>
      <c r="W1204"/>
      <c r="X1204"/>
      <c r="Y1204"/>
      <c r="Z1204"/>
      <c r="AA1204"/>
      <c r="AB1204"/>
      <c r="AC1204"/>
      <c r="AD1204"/>
      <c r="AE1204"/>
      <c r="AF1204"/>
      <c r="AG1204"/>
      <c r="AH1204"/>
      <c r="AI1204"/>
      <c r="AJ1204"/>
      <c r="AK1204"/>
      <c r="AL1204"/>
      <c r="AM1204"/>
      <c r="AN1204"/>
      <c r="AO1204"/>
      <c r="AP1204"/>
    </row>
    <row r="1205" spans="1:42" x14ac:dyDescent="0.35">
      <c r="A1205" s="175"/>
      <c r="B1205" s="175"/>
      <c r="C1205" s="200"/>
      <c r="D1205" s="275"/>
      <c r="E1205"/>
      <c r="F1205"/>
      <c r="G1205"/>
      <c r="H1205"/>
      <c r="I1205"/>
      <c r="J1205"/>
      <c r="K1205"/>
      <c r="L1205"/>
      <c r="M1205"/>
      <c r="N1205"/>
      <c r="O1205"/>
      <c r="P1205"/>
      <c r="Q1205"/>
      <c r="R1205"/>
      <c r="S1205"/>
      <c r="T1205"/>
      <c r="U1205"/>
      <c r="V1205"/>
      <c r="W1205"/>
      <c r="X1205"/>
      <c r="Y1205"/>
      <c r="Z1205"/>
      <c r="AA1205"/>
      <c r="AB1205"/>
      <c r="AC1205"/>
      <c r="AD1205"/>
      <c r="AE1205"/>
      <c r="AF1205"/>
      <c r="AG1205"/>
      <c r="AH1205"/>
      <c r="AI1205"/>
      <c r="AJ1205"/>
      <c r="AK1205"/>
      <c r="AL1205"/>
      <c r="AM1205"/>
      <c r="AN1205"/>
      <c r="AO1205"/>
      <c r="AP1205"/>
    </row>
    <row r="1206" spans="1:42" x14ac:dyDescent="0.35">
      <c r="A1206" s="175"/>
      <c r="B1206" s="175"/>
      <c r="C1206" s="200"/>
      <c r="D1206" s="275"/>
      <c r="E1206"/>
      <c r="F1206"/>
      <c r="G1206"/>
      <c r="H1206"/>
      <c r="I1206"/>
      <c r="J1206"/>
      <c r="K1206"/>
      <c r="L1206"/>
      <c r="M1206"/>
      <c r="N1206"/>
      <c r="O1206"/>
      <c r="P1206"/>
      <c r="Q1206"/>
      <c r="R1206"/>
      <c r="S1206"/>
      <c r="T1206"/>
      <c r="U1206"/>
      <c r="V1206"/>
      <c r="W1206"/>
      <c r="X1206"/>
      <c r="Y1206"/>
      <c r="Z1206"/>
      <c r="AA1206"/>
      <c r="AB1206"/>
      <c r="AC1206"/>
      <c r="AD1206"/>
      <c r="AE1206"/>
      <c r="AF1206"/>
      <c r="AG1206"/>
      <c r="AH1206"/>
      <c r="AI1206"/>
      <c r="AJ1206"/>
      <c r="AK1206"/>
      <c r="AL1206"/>
      <c r="AM1206"/>
      <c r="AN1206"/>
      <c r="AO1206"/>
      <c r="AP1206"/>
    </row>
    <row r="1207" spans="1:42" x14ac:dyDescent="0.35">
      <c r="A1207" s="175"/>
      <c r="B1207" s="175"/>
      <c r="C1207" s="200"/>
      <c r="D1207" s="275"/>
      <c r="E1207"/>
      <c r="F1207"/>
      <c r="G1207"/>
      <c r="H1207"/>
      <c r="I1207"/>
      <c r="J1207"/>
      <c r="K1207"/>
      <c r="L1207"/>
      <c r="M1207"/>
      <c r="N1207"/>
      <c r="O1207"/>
      <c r="P1207"/>
      <c r="Q1207"/>
      <c r="R1207"/>
      <c r="S1207"/>
      <c r="T1207"/>
      <c r="U1207"/>
      <c r="V1207"/>
      <c r="W1207"/>
      <c r="X1207"/>
      <c r="Y1207"/>
      <c r="Z1207"/>
      <c r="AA1207"/>
      <c r="AB1207"/>
      <c r="AC1207"/>
      <c r="AD1207"/>
      <c r="AE1207"/>
      <c r="AF1207"/>
      <c r="AG1207"/>
      <c r="AH1207"/>
      <c r="AI1207"/>
      <c r="AJ1207"/>
      <c r="AK1207"/>
      <c r="AL1207"/>
      <c r="AM1207"/>
      <c r="AN1207"/>
      <c r="AO1207"/>
      <c r="AP1207"/>
    </row>
    <row r="1208" spans="1:42" x14ac:dyDescent="0.35">
      <c r="A1208" s="175"/>
      <c r="B1208" s="175"/>
      <c r="C1208" s="200"/>
      <c r="D1208" s="275"/>
      <c r="E1208"/>
      <c r="F1208"/>
      <c r="G1208"/>
      <c r="H1208"/>
      <c r="I1208"/>
      <c r="J1208"/>
      <c r="K1208"/>
      <c r="L1208"/>
      <c r="M1208"/>
      <c r="N1208"/>
      <c r="O1208"/>
      <c r="P1208"/>
      <c r="Q1208"/>
      <c r="R1208"/>
      <c r="S1208"/>
      <c r="T1208"/>
      <c r="U1208"/>
      <c r="V1208"/>
      <c r="W1208"/>
      <c r="X1208"/>
      <c r="Y1208"/>
      <c r="Z1208"/>
      <c r="AA1208"/>
      <c r="AB1208"/>
      <c r="AC1208"/>
      <c r="AD1208"/>
      <c r="AE1208"/>
      <c r="AF1208"/>
      <c r="AG1208"/>
      <c r="AH1208"/>
      <c r="AI1208"/>
      <c r="AJ1208"/>
      <c r="AK1208"/>
      <c r="AL1208"/>
      <c r="AM1208"/>
      <c r="AN1208"/>
      <c r="AO1208"/>
      <c r="AP1208"/>
    </row>
    <row r="1209" spans="1:42" x14ac:dyDescent="0.35">
      <c r="A1209" s="175"/>
      <c r="B1209" s="175"/>
      <c r="C1209" s="200"/>
      <c r="D1209" s="275"/>
      <c r="E1209"/>
      <c r="F1209"/>
      <c r="G1209"/>
      <c r="H1209"/>
      <c r="I1209"/>
      <c r="J1209"/>
      <c r="K1209"/>
      <c r="L1209"/>
      <c r="M1209"/>
      <c r="N1209"/>
      <c r="O1209"/>
      <c r="P1209"/>
      <c r="Q1209"/>
      <c r="R1209"/>
      <c r="S1209"/>
      <c r="T1209"/>
      <c r="U1209"/>
      <c r="V1209"/>
      <c r="W1209"/>
      <c r="X1209"/>
      <c r="Y1209"/>
      <c r="Z1209"/>
      <c r="AA1209"/>
      <c r="AB1209"/>
      <c r="AC1209"/>
      <c r="AD1209"/>
      <c r="AE1209"/>
      <c r="AF1209"/>
      <c r="AG1209"/>
      <c r="AH1209"/>
      <c r="AI1209"/>
      <c r="AJ1209"/>
      <c r="AK1209"/>
      <c r="AL1209"/>
      <c r="AM1209"/>
      <c r="AN1209"/>
      <c r="AO1209"/>
      <c r="AP1209"/>
    </row>
    <row r="1210" spans="1:42" x14ac:dyDescent="0.35">
      <c r="A1210" s="175"/>
      <c r="B1210" s="175"/>
      <c r="C1210" s="200"/>
      <c r="D1210" s="275"/>
      <c r="E1210"/>
      <c r="F1210"/>
      <c r="G1210"/>
      <c r="H1210"/>
      <c r="I1210"/>
      <c r="J1210"/>
      <c r="K1210"/>
      <c r="L1210"/>
      <c r="M1210"/>
      <c r="N1210"/>
      <c r="O1210"/>
      <c r="P1210"/>
      <c r="Q1210"/>
      <c r="R1210"/>
      <c r="S1210"/>
      <c r="T1210"/>
      <c r="U1210"/>
      <c r="V1210"/>
      <c r="W1210"/>
      <c r="X1210"/>
      <c r="Y1210"/>
      <c r="Z1210"/>
      <c r="AA1210"/>
      <c r="AB1210"/>
      <c r="AC1210"/>
      <c r="AD1210"/>
      <c r="AE1210"/>
      <c r="AF1210"/>
      <c r="AG1210"/>
      <c r="AH1210"/>
      <c r="AI1210"/>
      <c r="AJ1210"/>
      <c r="AK1210"/>
      <c r="AL1210"/>
      <c r="AM1210"/>
      <c r="AN1210"/>
      <c r="AO1210"/>
      <c r="AP1210"/>
    </row>
    <row r="1211" spans="1:42" x14ac:dyDescent="0.35">
      <c r="A1211" s="175"/>
      <c r="B1211" s="175"/>
      <c r="C1211" s="200"/>
      <c r="D1211" s="275"/>
      <c r="E1211"/>
      <c r="F1211"/>
      <c r="G1211"/>
      <c r="H1211"/>
      <c r="I1211"/>
      <c r="J1211"/>
      <c r="K1211"/>
      <c r="L1211"/>
      <c r="M1211"/>
      <c r="N1211"/>
      <c r="O1211"/>
      <c r="P1211"/>
      <c r="Q1211"/>
      <c r="R1211"/>
      <c r="S1211"/>
      <c r="T1211"/>
      <c r="U1211"/>
      <c r="V1211"/>
      <c r="W1211"/>
      <c r="X1211"/>
      <c r="Y1211"/>
      <c r="Z1211"/>
      <c r="AA1211"/>
      <c r="AB1211"/>
      <c r="AC1211"/>
      <c r="AD1211"/>
      <c r="AE1211"/>
      <c r="AF1211"/>
      <c r="AG1211"/>
      <c r="AH1211"/>
      <c r="AI1211"/>
      <c r="AJ1211"/>
      <c r="AK1211"/>
      <c r="AL1211"/>
      <c r="AM1211"/>
      <c r="AN1211"/>
      <c r="AO1211"/>
      <c r="AP1211"/>
    </row>
    <row r="1212" spans="1:42" x14ac:dyDescent="0.35">
      <c r="A1212" s="175"/>
      <c r="B1212" s="175"/>
      <c r="C1212" s="200"/>
      <c r="D1212" s="275"/>
      <c r="E1212"/>
      <c r="F1212"/>
      <c r="G1212"/>
      <c r="H1212"/>
      <c r="I1212"/>
      <c r="J1212"/>
      <c r="K1212"/>
      <c r="L1212"/>
      <c r="M1212"/>
      <c r="N1212"/>
      <c r="O1212"/>
      <c r="P1212"/>
      <c r="Q1212"/>
      <c r="R1212"/>
      <c r="S1212"/>
      <c r="T1212"/>
      <c r="U1212"/>
      <c r="V1212"/>
      <c r="W1212"/>
      <c r="X1212"/>
      <c r="Y1212"/>
      <c r="Z1212"/>
      <c r="AA1212"/>
      <c r="AB1212"/>
      <c r="AC1212"/>
      <c r="AD1212"/>
      <c r="AE1212"/>
      <c r="AF1212"/>
      <c r="AG1212"/>
      <c r="AH1212"/>
      <c r="AI1212"/>
      <c r="AJ1212"/>
      <c r="AK1212"/>
      <c r="AL1212"/>
      <c r="AM1212"/>
      <c r="AN1212"/>
      <c r="AO1212"/>
      <c r="AP1212"/>
    </row>
    <row r="1213" spans="1:42" x14ac:dyDescent="0.35">
      <c r="A1213" s="175"/>
      <c r="B1213" s="175"/>
      <c r="C1213" s="200"/>
      <c r="D1213" s="275"/>
      <c r="E1213"/>
      <c r="F1213"/>
      <c r="G1213"/>
      <c r="H1213"/>
      <c r="I1213"/>
      <c r="J1213"/>
      <c r="K1213"/>
      <c r="L1213"/>
      <c r="M1213"/>
      <c r="N1213"/>
      <c r="O1213"/>
      <c r="P1213"/>
      <c r="Q1213"/>
      <c r="R1213"/>
      <c r="S1213"/>
      <c r="T1213"/>
      <c r="U1213"/>
      <c r="V1213"/>
      <c r="W1213"/>
      <c r="X1213"/>
      <c r="Y1213"/>
      <c r="Z1213"/>
      <c r="AA1213"/>
      <c r="AB1213"/>
      <c r="AC1213"/>
      <c r="AD1213"/>
      <c r="AE1213"/>
      <c r="AF1213"/>
      <c r="AG1213"/>
      <c r="AH1213"/>
      <c r="AI1213"/>
      <c r="AJ1213"/>
      <c r="AK1213"/>
      <c r="AL1213"/>
      <c r="AM1213"/>
      <c r="AN1213"/>
      <c r="AO1213"/>
      <c r="AP1213"/>
    </row>
    <row r="1214" spans="1:42" x14ac:dyDescent="0.35">
      <c r="A1214" s="175"/>
      <c r="B1214" s="175"/>
      <c r="C1214" s="200"/>
      <c r="D1214" s="275"/>
      <c r="E1214"/>
      <c r="F1214"/>
      <c r="G1214"/>
      <c r="H1214"/>
      <c r="I1214"/>
      <c r="J1214"/>
      <c r="K1214"/>
      <c r="L1214"/>
      <c r="M1214"/>
      <c r="N1214"/>
      <c r="O1214"/>
      <c r="P1214"/>
      <c r="Q1214"/>
      <c r="R1214"/>
      <c r="S1214"/>
      <c r="T1214"/>
      <c r="U1214"/>
      <c r="V1214"/>
      <c r="W1214"/>
      <c r="X1214"/>
      <c r="Y1214"/>
      <c r="Z1214"/>
      <c r="AA1214"/>
      <c r="AB1214"/>
      <c r="AC1214"/>
      <c r="AD1214"/>
      <c r="AE1214"/>
      <c r="AF1214"/>
      <c r="AG1214"/>
      <c r="AH1214"/>
      <c r="AI1214"/>
      <c r="AJ1214"/>
      <c r="AK1214"/>
      <c r="AL1214"/>
      <c r="AM1214"/>
      <c r="AN1214"/>
      <c r="AO1214"/>
      <c r="AP1214"/>
    </row>
    <row r="1215" spans="1:42" x14ac:dyDescent="0.35">
      <c r="A1215" s="175"/>
      <c r="B1215" s="175"/>
      <c r="C1215" s="200"/>
      <c r="D1215" s="275"/>
      <c r="E1215"/>
      <c r="F1215"/>
      <c r="G1215"/>
      <c r="H1215"/>
      <c r="I1215"/>
      <c r="J1215"/>
      <c r="K1215"/>
      <c r="L1215"/>
      <c r="M1215"/>
      <c r="N1215"/>
      <c r="O1215"/>
      <c r="P1215"/>
      <c r="Q1215"/>
      <c r="R1215"/>
      <c r="S1215"/>
      <c r="T1215"/>
      <c r="U1215"/>
      <c r="V1215"/>
      <c r="W1215"/>
      <c r="X1215"/>
      <c r="Y1215"/>
      <c r="Z1215"/>
      <c r="AA1215"/>
      <c r="AB1215"/>
      <c r="AC1215"/>
      <c r="AD1215"/>
      <c r="AE1215"/>
      <c r="AF1215"/>
      <c r="AG1215"/>
      <c r="AH1215"/>
      <c r="AI1215"/>
      <c r="AJ1215"/>
      <c r="AK1215"/>
      <c r="AL1215"/>
      <c r="AM1215"/>
      <c r="AN1215"/>
      <c r="AO1215"/>
      <c r="AP1215"/>
    </row>
    <row r="1216" spans="1:42" x14ac:dyDescent="0.35">
      <c r="A1216" s="175"/>
      <c r="B1216" s="175"/>
      <c r="C1216" s="200"/>
      <c r="D1216" s="275"/>
      <c r="E1216"/>
      <c r="F1216"/>
      <c r="G1216"/>
      <c r="H1216"/>
      <c r="I1216"/>
      <c r="J1216"/>
      <c r="K1216"/>
      <c r="L1216"/>
      <c r="M1216"/>
      <c r="N1216"/>
      <c r="O1216"/>
      <c r="P1216"/>
      <c r="Q1216"/>
      <c r="R1216"/>
      <c r="S1216"/>
      <c r="T1216"/>
      <c r="U1216"/>
      <c r="V1216"/>
      <c r="W1216"/>
      <c r="X1216"/>
      <c r="Y1216"/>
      <c r="Z1216"/>
      <c r="AA1216"/>
      <c r="AB1216"/>
      <c r="AC1216"/>
      <c r="AD1216"/>
      <c r="AE1216"/>
      <c r="AF1216"/>
      <c r="AG1216"/>
      <c r="AH1216"/>
      <c r="AI1216"/>
      <c r="AJ1216"/>
      <c r="AK1216"/>
      <c r="AL1216"/>
      <c r="AM1216"/>
      <c r="AN1216"/>
      <c r="AO1216"/>
      <c r="AP1216"/>
    </row>
    <row r="1217" spans="1:42" x14ac:dyDescent="0.35">
      <c r="A1217" s="175"/>
      <c r="B1217" s="175"/>
      <c r="C1217" s="200"/>
      <c r="D1217" s="275"/>
      <c r="E1217"/>
      <c r="F1217"/>
      <c r="G1217"/>
      <c r="H1217"/>
      <c r="I1217"/>
      <c r="J1217"/>
      <c r="K1217"/>
      <c r="L1217"/>
      <c r="M1217"/>
      <c r="N1217"/>
      <c r="O1217"/>
      <c r="P1217"/>
      <c r="Q1217"/>
      <c r="R1217"/>
      <c r="S1217"/>
      <c r="T1217"/>
      <c r="U1217"/>
      <c r="V1217"/>
      <c r="W1217"/>
      <c r="X1217"/>
      <c r="Y1217"/>
      <c r="Z1217"/>
      <c r="AA1217"/>
      <c r="AB1217"/>
      <c r="AC1217"/>
      <c r="AD1217"/>
      <c r="AE1217"/>
      <c r="AF1217"/>
      <c r="AG1217"/>
      <c r="AH1217"/>
      <c r="AI1217"/>
      <c r="AJ1217"/>
      <c r="AK1217"/>
      <c r="AL1217"/>
      <c r="AM1217"/>
      <c r="AN1217"/>
      <c r="AO1217"/>
      <c r="AP1217"/>
    </row>
    <row r="1218" spans="1:42" x14ac:dyDescent="0.35">
      <c r="A1218" s="175"/>
      <c r="B1218" s="175"/>
      <c r="C1218" s="200"/>
      <c r="D1218" s="275"/>
      <c r="E1218"/>
      <c r="F1218"/>
      <c r="G1218"/>
      <c r="H1218"/>
      <c r="I1218"/>
      <c r="J1218"/>
      <c r="K1218"/>
      <c r="L1218"/>
      <c r="M1218"/>
      <c r="N1218"/>
      <c r="O1218"/>
      <c r="P1218"/>
      <c r="Q1218"/>
      <c r="R1218"/>
      <c r="S1218"/>
      <c r="T1218"/>
      <c r="U1218"/>
      <c r="V1218"/>
      <c r="W1218"/>
      <c r="X1218"/>
      <c r="Y1218"/>
      <c r="Z1218"/>
      <c r="AA1218"/>
      <c r="AB1218"/>
      <c r="AC1218"/>
      <c r="AD1218"/>
      <c r="AE1218"/>
      <c r="AF1218"/>
      <c r="AG1218"/>
      <c r="AH1218"/>
      <c r="AI1218"/>
      <c r="AJ1218"/>
      <c r="AK1218"/>
      <c r="AL1218"/>
      <c r="AM1218"/>
      <c r="AN1218"/>
      <c r="AO1218"/>
      <c r="AP1218"/>
    </row>
    <row r="1219" spans="1:42" x14ac:dyDescent="0.35">
      <c r="A1219" s="175"/>
      <c r="B1219" s="175"/>
      <c r="C1219" s="200"/>
      <c r="D1219" s="275"/>
      <c r="E1219"/>
      <c r="F1219"/>
      <c r="G1219"/>
      <c r="H1219"/>
      <c r="I1219"/>
      <c r="J1219"/>
      <c r="K1219"/>
      <c r="L1219"/>
      <c r="M1219"/>
      <c r="N1219"/>
      <c r="O1219"/>
      <c r="P1219"/>
      <c r="Q1219"/>
      <c r="R1219"/>
      <c r="S1219"/>
      <c r="T1219"/>
      <c r="U1219"/>
      <c r="V1219"/>
      <c r="W1219"/>
      <c r="X1219"/>
      <c r="Y1219"/>
      <c r="Z1219"/>
      <c r="AA1219"/>
      <c r="AB1219"/>
      <c r="AC1219"/>
      <c r="AD1219"/>
      <c r="AE1219"/>
      <c r="AF1219"/>
      <c r="AG1219"/>
      <c r="AH1219"/>
      <c r="AI1219"/>
      <c r="AJ1219"/>
      <c r="AK1219"/>
      <c r="AL1219"/>
      <c r="AM1219"/>
      <c r="AN1219"/>
      <c r="AO1219"/>
      <c r="AP1219"/>
    </row>
    <row r="1220" spans="1:42" x14ac:dyDescent="0.35">
      <c r="A1220" s="175"/>
      <c r="B1220" s="175"/>
      <c r="C1220" s="200"/>
      <c r="D1220" s="275"/>
      <c r="E1220"/>
      <c r="F1220"/>
      <c r="G1220"/>
      <c r="H1220"/>
      <c r="I1220"/>
      <c r="J1220"/>
      <c r="K1220"/>
      <c r="L1220"/>
      <c r="M1220"/>
      <c r="N1220"/>
      <c r="O1220"/>
      <c r="P1220"/>
      <c r="Q1220"/>
      <c r="R1220"/>
      <c r="S1220"/>
      <c r="T1220"/>
      <c r="U1220"/>
      <c r="V1220"/>
      <c r="W1220"/>
      <c r="X1220"/>
      <c r="Y1220"/>
      <c r="Z1220"/>
      <c r="AA1220"/>
      <c r="AB1220"/>
      <c r="AC1220"/>
      <c r="AD1220"/>
      <c r="AE1220"/>
      <c r="AF1220"/>
      <c r="AG1220"/>
      <c r="AH1220"/>
      <c r="AI1220"/>
      <c r="AJ1220"/>
      <c r="AK1220"/>
      <c r="AL1220"/>
      <c r="AM1220"/>
      <c r="AN1220"/>
      <c r="AO1220"/>
      <c r="AP1220"/>
    </row>
    <row r="1221" spans="1:42" x14ac:dyDescent="0.35">
      <c r="A1221" s="175"/>
      <c r="B1221" s="175"/>
      <c r="C1221" s="200"/>
      <c r="D1221" s="275"/>
      <c r="E1221"/>
      <c r="F1221"/>
      <c r="G1221"/>
      <c r="H1221"/>
      <c r="I1221"/>
      <c r="J1221"/>
      <c r="K1221"/>
      <c r="L1221"/>
      <c r="M1221"/>
      <c r="N1221"/>
      <c r="O1221"/>
      <c r="P1221"/>
      <c r="Q1221"/>
      <c r="R1221"/>
      <c r="S1221"/>
      <c r="T1221"/>
      <c r="U1221"/>
      <c r="V1221"/>
      <c r="W1221"/>
      <c r="X1221"/>
      <c r="Y1221"/>
      <c r="Z1221"/>
      <c r="AA1221"/>
      <c r="AB1221"/>
      <c r="AC1221"/>
      <c r="AD1221"/>
      <c r="AE1221"/>
      <c r="AF1221"/>
      <c r="AG1221"/>
      <c r="AH1221"/>
      <c r="AI1221"/>
      <c r="AJ1221"/>
      <c r="AK1221"/>
      <c r="AL1221"/>
      <c r="AM1221"/>
      <c r="AN1221"/>
      <c r="AO1221"/>
      <c r="AP1221"/>
    </row>
    <row r="1222" spans="1:42" x14ac:dyDescent="0.35">
      <c r="A1222" s="175"/>
      <c r="B1222" s="175"/>
      <c r="C1222" s="200"/>
      <c r="D1222" s="275"/>
      <c r="E1222"/>
      <c r="F1222"/>
      <c r="G1222"/>
      <c r="H1222"/>
      <c r="I1222"/>
      <c r="J1222"/>
      <c r="K1222"/>
      <c r="L1222"/>
      <c r="M1222"/>
      <c r="N1222"/>
      <c r="O1222"/>
      <c r="P1222"/>
      <c r="Q1222"/>
      <c r="R1222"/>
      <c r="S1222"/>
      <c r="T1222"/>
      <c r="U1222"/>
      <c r="V1222"/>
      <c r="W1222"/>
      <c r="X1222"/>
      <c r="Y1222"/>
      <c r="Z1222"/>
      <c r="AA1222"/>
      <c r="AB1222"/>
      <c r="AC1222"/>
      <c r="AD1222"/>
      <c r="AE1222"/>
      <c r="AF1222"/>
      <c r="AG1222"/>
      <c r="AH1222"/>
      <c r="AI1222"/>
      <c r="AJ1222"/>
      <c r="AK1222"/>
      <c r="AL1222"/>
      <c r="AM1222"/>
      <c r="AN1222"/>
      <c r="AO1222"/>
      <c r="AP1222"/>
    </row>
    <row r="1223" spans="1:42" x14ac:dyDescent="0.35">
      <c r="A1223" s="175"/>
      <c r="B1223" s="175"/>
      <c r="C1223" s="200"/>
      <c r="D1223" s="275"/>
      <c r="E1223"/>
      <c r="F1223"/>
      <c r="G1223"/>
      <c r="H1223"/>
      <c r="I1223"/>
      <c r="J1223"/>
      <c r="K1223"/>
      <c r="L1223"/>
      <c r="M1223"/>
      <c r="N1223"/>
      <c r="O1223"/>
      <c r="P1223"/>
      <c r="Q1223"/>
      <c r="R1223"/>
      <c r="S1223"/>
      <c r="T1223"/>
      <c r="U1223"/>
      <c r="V1223"/>
      <c r="W1223"/>
      <c r="X1223"/>
      <c r="Y1223"/>
      <c r="Z1223"/>
      <c r="AA1223"/>
      <c r="AB1223"/>
      <c r="AC1223"/>
      <c r="AD1223"/>
      <c r="AE1223"/>
      <c r="AF1223"/>
      <c r="AG1223"/>
      <c r="AH1223"/>
      <c r="AI1223"/>
      <c r="AJ1223"/>
      <c r="AK1223"/>
      <c r="AL1223"/>
      <c r="AM1223"/>
      <c r="AN1223"/>
      <c r="AO1223"/>
      <c r="AP1223"/>
    </row>
    <row r="1224" spans="1:42" x14ac:dyDescent="0.35">
      <c r="A1224" s="175"/>
      <c r="B1224" s="175"/>
      <c r="C1224" s="200"/>
      <c r="D1224" s="275"/>
      <c r="E1224"/>
      <c r="F1224"/>
      <c r="G1224"/>
      <c r="H1224"/>
      <c r="I1224"/>
      <c r="J1224"/>
      <c r="K1224"/>
      <c r="L1224"/>
      <c r="M1224"/>
      <c r="N1224"/>
      <c r="O1224"/>
      <c r="P1224"/>
      <c r="Q1224"/>
      <c r="R1224"/>
      <c r="S1224"/>
      <c r="T1224"/>
      <c r="U1224"/>
      <c r="V1224"/>
      <c r="W1224"/>
      <c r="X1224"/>
      <c r="Y1224"/>
      <c r="Z1224"/>
      <c r="AA1224"/>
      <c r="AB1224"/>
      <c r="AC1224"/>
      <c r="AD1224"/>
      <c r="AE1224"/>
      <c r="AF1224"/>
      <c r="AG1224"/>
      <c r="AH1224"/>
      <c r="AI1224"/>
      <c r="AJ1224"/>
      <c r="AK1224"/>
      <c r="AL1224"/>
      <c r="AM1224"/>
      <c r="AN1224"/>
      <c r="AO1224"/>
      <c r="AP1224"/>
    </row>
    <row r="1225" spans="1:42" x14ac:dyDescent="0.35">
      <c r="A1225" s="175"/>
      <c r="B1225" s="175"/>
      <c r="C1225" s="200"/>
      <c r="D1225" s="275"/>
      <c r="E1225"/>
      <c r="F1225"/>
      <c r="G1225"/>
      <c r="H1225"/>
      <c r="I1225"/>
      <c r="J1225"/>
      <c r="K1225"/>
      <c r="L1225"/>
      <c r="M1225"/>
      <c r="N1225"/>
      <c r="O1225"/>
      <c r="P1225"/>
      <c r="Q1225"/>
      <c r="R1225"/>
      <c r="S1225"/>
      <c r="T1225"/>
      <c r="U1225"/>
      <c r="V1225"/>
      <c r="W1225"/>
      <c r="X1225"/>
      <c r="Y1225"/>
      <c r="Z1225"/>
      <c r="AA1225"/>
      <c r="AB1225"/>
      <c r="AC1225"/>
      <c r="AD1225"/>
      <c r="AE1225"/>
      <c r="AF1225"/>
      <c r="AG1225"/>
      <c r="AH1225"/>
      <c r="AI1225"/>
      <c r="AJ1225"/>
      <c r="AK1225"/>
      <c r="AL1225"/>
      <c r="AM1225"/>
      <c r="AN1225"/>
      <c r="AO1225"/>
      <c r="AP1225"/>
    </row>
    <row r="1226" spans="1:42" x14ac:dyDescent="0.35">
      <c r="A1226" s="175"/>
      <c r="B1226" s="175"/>
      <c r="C1226" s="200"/>
      <c r="D1226" s="275"/>
      <c r="E1226"/>
      <c r="F1226"/>
      <c r="G1226"/>
      <c r="H1226"/>
      <c r="I1226"/>
      <c r="J1226"/>
      <c r="K1226"/>
      <c r="L1226"/>
      <c r="M1226"/>
      <c r="N1226"/>
      <c r="O1226"/>
      <c r="P1226"/>
      <c r="Q1226"/>
      <c r="R1226"/>
      <c r="S1226"/>
      <c r="T1226"/>
      <c r="U1226"/>
      <c r="V1226"/>
      <c r="W1226"/>
      <c r="X1226"/>
      <c r="Y1226"/>
      <c r="Z1226"/>
      <c r="AA1226"/>
      <c r="AB1226"/>
      <c r="AC1226"/>
      <c r="AD1226"/>
      <c r="AE1226"/>
      <c r="AF1226"/>
      <c r="AG1226"/>
      <c r="AH1226"/>
      <c r="AI1226"/>
      <c r="AJ1226"/>
      <c r="AK1226"/>
      <c r="AL1226"/>
      <c r="AM1226"/>
      <c r="AN1226"/>
      <c r="AO1226"/>
      <c r="AP1226"/>
    </row>
    <row r="1227" spans="1:42" x14ac:dyDescent="0.35">
      <c r="A1227" s="175"/>
      <c r="B1227" s="175"/>
      <c r="C1227" s="200"/>
      <c r="D1227" s="275"/>
      <c r="E1227"/>
      <c r="F1227"/>
      <c r="G1227"/>
      <c r="H1227"/>
      <c r="I1227"/>
      <c r="J1227"/>
      <c r="K1227"/>
      <c r="L1227"/>
      <c r="M1227"/>
      <c r="N1227"/>
      <c r="O1227"/>
      <c r="P1227"/>
      <c r="Q1227"/>
      <c r="R1227"/>
      <c r="S1227"/>
      <c r="T1227"/>
      <c r="U1227"/>
      <c r="V1227"/>
      <c r="W1227"/>
      <c r="X1227"/>
      <c r="Y1227"/>
      <c r="Z1227"/>
      <c r="AA1227"/>
      <c r="AB1227"/>
      <c r="AC1227"/>
      <c r="AD1227"/>
      <c r="AE1227"/>
      <c r="AF1227"/>
      <c r="AG1227"/>
      <c r="AH1227"/>
      <c r="AI1227"/>
      <c r="AJ1227"/>
      <c r="AK1227"/>
      <c r="AL1227"/>
      <c r="AM1227"/>
      <c r="AN1227"/>
      <c r="AO1227"/>
      <c r="AP1227"/>
    </row>
    <row r="1228" spans="1:42" x14ac:dyDescent="0.35">
      <c r="A1228" s="175"/>
      <c r="B1228" s="175"/>
      <c r="C1228" s="200"/>
      <c r="D1228" s="275"/>
      <c r="E1228"/>
      <c r="F1228"/>
      <c r="G1228"/>
      <c r="H1228"/>
      <c r="I1228"/>
      <c r="J1228"/>
      <c r="K1228"/>
      <c r="L1228"/>
      <c r="M1228"/>
      <c r="N1228"/>
      <c r="O1228"/>
      <c r="P1228"/>
      <c r="Q1228"/>
      <c r="R1228"/>
      <c r="S1228"/>
      <c r="T1228"/>
      <c r="U1228"/>
      <c r="V1228"/>
      <c r="W1228"/>
      <c r="X1228"/>
      <c r="Y1228"/>
      <c r="Z1228"/>
      <c r="AA1228"/>
      <c r="AB1228"/>
      <c r="AC1228"/>
      <c r="AD1228"/>
      <c r="AE1228"/>
      <c r="AF1228"/>
      <c r="AG1228"/>
      <c r="AH1228"/>
      <c r="AI1228"/>
      <c r="AJ1228"/>
      <c r="AK1228"/>
      <c r="AL1228"/>
      <c r="AM1228"/>
      <c r="AN1228"/>
      <c r="AO1228"/>
      <c r="AP1228"/>
    </row>
    <row r="1229" spans="1:42" x14ac:dyDescent="0.35">
      <c r="A1229" s="175"/>
      <c r="B1229" s="175"/>
      <c r="C1229" s="200"/>
      <c r="D1229" s="275"/>
      <c r="E1229"/>
      <c r="F1229"/>
      <c r="G1229"/>
      <c r="H1229"/>
      <c r="I1229"/>
      <c r="J1229"/>
      <c r="K1229"/>
      <c r="L1229"/>
      <c r="M1229"/>
      <c r="N1229"/>
      <c r="O1229"/>
      <c r="P1229"/>
      <c r="Q1229"/>
      <c r="R1229"/>
      <c r="S1229"/>
      <c r="T1229"/>
      <c r="U1229"/>
      <c r="V1229"/>
      <c r="W1229"/>
      <c r="X1229"/>
      <c r="Y1229"/>
      <c r="Z1229"/>
      <c r="AA1229"/>
      <c r="AB1229"/>
      <c r="AC1229"/>
      <c r="AD1229"/>
      <c r="AE1229"/>
      <c r="AF1229"/>
      <c r="AG1229"/>
      <c r="AH1229"/>
      <c r="AI1229"/>
      <c r="AJ1229"/>
      <c r="AK1229"/>
      <c r="AL1229"/>
      <c r="AM1229"/>
      <c r="AN1229"/>
      <c r="AO1229"/>
      <c r="AP1229"/>
    </row>
    <row r="1230" spans="1:42" x14ac:dyDescent="0.35">
      <c r="A1230" s="175"/>
      <c r="B1230" s="175"/>
      <c r="C1230" s="200"/>
      <c r="D1230" s="275"/>
      <c r="E1230"/>
      <c r="F1230"/>
      <c r="G1230"/>
      <c r="H1230"/>
      <c r="I1230"/>
      <c r="J1230"/>
      <c r="K1230"/>
      <c r="L1230"/>
      <c r="M1230"/>
      <c r="N1230"/>
      <c r="O1230"/>
      <c r="P1230"/>
      <c r="Q1230"/>
      <c r="R1230"/>
      <c r="S1230"/>
      <c r="T1230"/>
      <c r="U1230"/>
      <c r="V1230"/>
      <c r="W1230"/>
      <c r="X1230"/>
      <c r="Y1230"/>
      <c r="Z1230"/>
      <c r="AA1230"/>
      <c r="AB1230"/>
      <c r="AC1230"/>
      <c r="AD1230"/>
      <c r="AE1230"/>
      <c r="AF1230"/>
      <c r="AG1230"/>
      <c r="AH1230"/>
      <c r="AI1230"/>
      <c r="AJ1230"/>
      <c r="AK1230"/>
      <c r="AL1230"/>
      <c r="AM1230"/>
      <c r="AN1230"/>
      <c r="AO1230"/>
      <c r="AP1230"/>
    </row>
    <row r="1231" spans="1:42" x14ac:dyDescent="0.35">
      <c r="A1231" s="175"/>
      <c r="B1231" s="175"/>
      <c r="C1231" s="200"/>
      <c r="D1231" s="275"/>
      <c r="E1231"/>
      <c r="F1231"/>
      <c r="G1231"/>
      <c r="H1231"/>
      <c r="I1231"/>
      <c r="J1231"/>
      <c r="K1231"/>
      <c r="L1231"/>
      <c r="M1231"/>
      <c r="N1231"/>
      <c r="O1231"/>
      <c r="P1231"/>
      <c r="Q1231"/>
      <c r="R1231"/>
      <c r="S1231"/>
      <c r="T1231"/>
      <c r="U1231"/>
      <c r="V1231"/>
      <c r="W1231"/>
      <c r="X1231"/>
      <c r="Y1231"/>
      <c r="Z1231"/>
      <c r="AA1231"/>
      <c r="AB1231"/>
      <c r="AC1231"/>
      <c r="AD1231"/>
      <c r="AE1231"/>
      <c r="AF1231"/>
      <c r="AG1231"/>
      <c r="AH1231"/>
      <c r="AI1231"/>
      <c r="AJ1231"/>
      <c r="AK1231"/>
      <c r="AL1231"/>
      <c r="AM1231"/>
      <c r="AN1231"/>
      <c r="AO1231"/>
      <c r="AP1231"/>
    </row>
    <row r="1232" spans="1:42" x14ac:dyDescent="0.35">
      <c r="A1232" s="175"/>
      <c r="B1232" s="175"/>
      <c r="C1232" s="200"/>
      <c r="D1232" s="275"/>
      <c r="E1232"/>
      <c r="F1232"/>
      <c r="G1232"/>
      <c r="H1232"/>
      <c r="I1232"/>
      <c r="J1232"/>
      <c r="K1232"/>
      <c r="L1232"/>
      <c r="M1232"/>
      <c r="N1232"/>
      <c r="O1232"/>
      <c r="P1232"/>
      <c r="Q1232"/>
      <c r="R1232"/>
      <c r="S1232"/>
      <c r="T1232"/>
      <c r="U1232"/>
      <c r="V1232"/>
      <c r="W1232"/>
      <c r="X1232"/>
      <c r="Y1232"/>
      <c r="Z1232"/>
      <c r="AA1232"/>
      <c r="AB1232"/>
      <c r="AC1232"/>
      <c r="AD1232"/>
      <c r="AE1232"/>
      <c r="AF1232"/>
      <c r="AG1232"/>
      <c r="AH1232"/>
      <c r="AI1232"/>
      <c r="AJ1232"/>
      <c r="AK1232"/>
      <c r="AL1232"/>
      <c r="AM1232"/>
      <c r="AN1232"/>
      <c r="AO1232"/>
      <c r="AP1232"/>
    </row>
    <row r="1233" spans="1:42" x14ac:dyDescent="0.35">
      <c r="A1233" s="175"/>
      <c r="B1233" s="175"/>
      <c r="C1233" s="200"/>
      <c r="D1233" s="275"/>
      <c r="E1233"/>
      <c r="F1233"/>
      <c r="G1233"/>
      <c r="H1233"/>
      <c r="I1233"/>
      <c r="J1233"/>
      <c r="K1233"/>
      <c r="L1233"/>
      <c r="M1233"/>
      <c r="N1233"/>
      <c r="O1233"/>
      <c r="P1233"/>
      <c r="Q1233"/>
      <c r="R1233"/>
      <c r="S1233"/>
      <c r="T1233"/>
      <c r="U1233"/>
      <c r="V1233"/>
      <c r="W1233"/>
      <c r="X1233"/>
      <c r="Y1233"/>
      <c r="Z1233"/>
      <c r="AA1233"/>
      <c r="AB1233"/>
      <c r="AC1233"/>
      <c r="AD1233"/>
      <c r="AE1233"/>
      <c r="AF1233"/>
      <c r="AG1233"/>
      <c r="AH1233"/>
      <c r="AI1233"/>
      <c r="AJ1233"/>
      <c r="AK1233"/>
      <c r="AL1233"/>
      <c r="AM1233"/>
      <c r="AN1233"/>
      <c r="AO1233"/>
      <c r="AP1233"/>
    </row>
    <row r="1234" spans="1:42" x14ac:dyDescent="0.35">
      <c r="A1234" s="175"/>
      <c r="B1234" s="175"/>
      <c r="C1234" s="200"/>
      <c r="D1234" s="275"/>
      <c r="E1234"/>
      <c r="F1234"/>
      <c r="G1234"/>
      <c r="H1234"/>
      <c r="I1234"/>
      <c r="J1234"/>
      <c r="K1234"/>
      <c r="L1234"/>
      <c r="M1234"/>
      <c r="N1234"/>
      <c r="O1234"/>
      <c r="P1234"/>
      <c r="Q1234"/>
      <c r="R1234"/>
      <c r="S1234"/>
      <c r="T1234"/>
      <c r="U1234"/>
      <c r="V1234"/>
      <c r="W1234"/>
      <c r="X1234"/>
      <c r="Y1234"/>
      <c r="Z1234"/>
      <c r="AA1234"/>
      <c r="AB1234"/>
      <c r="AC1234"/>
      <c r="AD1234"/>
      <c r="AE1234"/>
      <c r="AF1234"/>
      <c r="AG1234"/>
      <c r="AH1234"/>
      <c r="AI1234"/>
      <c r="AJ1234"/>
      <c r="AK1234"/>
      <c r="AL1234"/>
      <c r="AM1234"/>
      <c r="AN1234"/>
      <c r="AO1234"/>
      <c r="AP1234"/>
    </row>
    <row r="1235" spans="1:42" x14ac:dyDescent="0.35">
      <c r="A1235" s="175"/>
      <c r="B1235" s="175"/>
      <c r="C1235" s="200"/>
      <c r="D1235" s="275"/>
      <c r="E1235"/>
      <c r="F1235"/>
      <c r="G1235"/>
      <c r="H1235"/>
      <c r="I1235"/>
      <c r="J1235"/>
      <c r="K1235"/>
      <c r="L1235"/>
      <c r="M1235"/>
      <c r="N1235"/>
      <c r="O1235"/>
      <c r="P1235"/>
      <c r="Q1235"/>
      <c r="R1235"/>
      <c r="S1235"/>
      <c r="T1235"/>
      <c r="U1235"/>
      <c r="V1235"/>
      <c r="W1235"/>
      <c r="X1235"/>
      <c r="Y1235"/>
      <c r="Z1235"/>
      <c r="AA1235"/>
      <c r="AB1235"/>
      <c r="AC1235"/>
      <c r="AD1235"/>
      <c r="AE1235"/>
      <c r="AF1235"/>
      <c r="AG1235"/>
      <c r="AH1235"/>
      <c r="AI1235"/>
      <c r="AJ1235"/>
      <c r="AK1235"/>
      <c r="AL1235"/>
      <c r="AM1235"/>
      <c r="AN1235"/>
      <c r="AO1235"/>
      <c r="AP1235"/>
    </row>
    <row r="1236" spans="1:42" x14ac:dyDescent="0.35">
      <c r="A1236" s="175"/>
      <c r="B1236" s="175"/>
      <c r="C1236" s="200"/>
      <c r="D1236" s="275"/>
      <c r="E1236"/>
      <c r="F1236"/>
      <c r="G1236"/>
      <c r="H1236"/>
      <c r="I1236"/>
      <c r="J1236"/>
      <c r="K1236"/>
      <c r="L1236"/>
      <c r="M1236"/>
      <c r="N1236"/>
      <c r="O1236"/>
      <c r="P1236"/>
      <c r="Q1236"/>
      <c r="R1236"/>
      <c r="S1236"/>
      <c r="T1236"/>
      <c r="U1236"/>
      <c r="V1236"/>
      <c r="W1236"/>
      <c r="X1236"/>
      <c r="Y1236"/>
      <c r="Z1236"/>
      <c r="AA1236"/>
      <c r="AB1236"/>
      <c r="AC1236"/>
      <c r="AD1236"/>
      <c r="AE1236"/>
      <c r="AF1236"/>
      <c r="AG1236"/>
      <c r="AH1236"/>
      <c r="AI1236"/>
      <c r="AJ1236"/>
      <c r="AK1236"/>
      <c r="AL1236"/>
      <c r="AM1236"/>
      <c r="AN1236"/>
      <c r="AO1236"/>
      <c r="AP1236"/>
    </row>
    <row r="1238" spans="1:42" x14ac:dyDescent="0.35">
      <c r="A1238" s="262"/>
      <c r="B1238" s="262"/>
      <c r="C1238" s="262"/>
      <c r="D1238" s="262"/>
      <c r="E1238" s="261"/>
      <c r="F1238" s="261"/>
      <c r="G1238" s="261"/>
      <c r="H1238" s="261"/>
      <c r="I1238" s="261"/>
      <c r="J1238" s="261"/>
      <c r="K1238" s="261"/>
      <c r="L1238" s="261"/>
      <c r="M1238" s="261"/>
      <c r="N1238" s="261"/>
      <c r="O1238" s="261"/>
      <c r="P1238" s="261"/>
      <c r="Q1238" s="261"/>
      <c r="R1238" s="261"/>
      <c r="S1238" s="261"/>
      <c r="T1238" s="261"/>
      <c r="U1238" s="261"/>
      <c r="V1238" s="261"/>
      <c r="W1238" s="261"/>
      <c r="X1238" s="261"/>
      <c r="Y1238" s="261"/>
      <c r="Z1238" s="261"/>
      <c r="AA1238" s="261"/>
      <c r="AB1238" s="261"/>
      <c r="AC1238" s="261"/>
      <c r="AD1238" s="261"/>
      <c r="AE1238" s="261"/>
      <c r="AF1238" s="261"/>
      <c r="AG1238" s="261"/>
      <c r="AH1238" s="261"/>
      <c r="AI1238" s="261"/>
      <c r="AJ1238" s="261"/>
      <c r="AK1238" s="261"/>
      <c r="AL1238" s="261"/>
      <c r="AM1238" s="261"/>
      <c r="AN1238" s="261"/>
      <c r="AO1238" s="261"/>
      <c r="AP1238" s="261"/>
    </row>
  </sheetData>
  <sheetProtection selectLockedCells="1"/>
  <sortState xmlns:xlrd2="http://schemas.microsoft.com/office/spreadsheetml/2017/richdata2" ref="AS80:CU92">
    <sortCondition descending="1" ref="AS80:AS92"/>
  </sortState>
  <mergeCells count="3">
    <mergeCell ref="A1:L3"/>
    <mergeCell ref="C5:D5"/>
    <mergeCell ref="F4:L4"/>
  </mergeCells>
  <pageMargins left="0.7" right="0.7" top="0.75" bottom="0.75" header="0.3" footer="0.3"/>
  <pageSetup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F8082-D0CA-4C7C-9518-41A958C3520E}">
  <dimension ref="A1:AY2666"/>
  <sheetViews>
    <sheetView workbookViewId="0">
      <pane xSplit="7" ySplit="10" topLeftCell="H11" activePane="bottomRight" state="frozen"/>
      <selection activeCell="S3" sqref="S3"/>
      <selection pane="topRight" activeCell="S3" sqref="S3"/>
      <selection pane="bottomLeft" activeCell="S3" sqref="S3"/>
      <selection pane="bottomRight" activeCell="A3" sqref="A3"/>
    </sheetView>
  </sheetViews>
  <sheetFormatPr defaultColWidth="9.1796875" defaultRowHeight="14.5" x14ac:dyDescent="0.35"/>
  <cols>
    <col min="1" max="1" width="11" style="319" customWidth="1"/>
    <col min="2" max="2" width="11.54296875" style="321" bestFit="1" customWidth="1"/>
    <col min="3" max="3" width="6.81640625" style="321" bestFit="1" customWidth="1"/>
    <col min="4" max="4" width="17.54296875" style="321" bestFit="1" customWidth="1"/>
    <col min="5" max="5" width="9.54296875" style="321" bestFit="1" customWidth="1"/>
    <col min="6" max="6" width="6.54296875" style="321" bestFit="1" customWidth="1"/>
    <col min="7" max="7" width="11" style="321" bestFit="1" customWidth="1"/>
    <col min="8" max="16" width="13.26953125" style="321" customWidth="1"/>
    <col min="17" max="17" width="17.453125" style="321" bestFit="1" customWidth="1"/>
    <col min="18" max="25" width="16.26953125" style="321" customWidth="1"/>
    <col min="26" max="16384" width="9.1796875" style="321"/>
  </cols>
  <sheetData>
    <row r="1" spans="1:51" ht="15" customHeight="1" x14ac:dyDescent="0.35">
      <c r="A1" s="319" t="s">
        <v>367</v>
      </c>
      <c r="B1" s="320">
        <v>2030</v>
      </c>
      <c r="C1" s="320"/>
      <c r="F1" s="535" t="s">
        <v>438</v>
      </c>
      <c r="G1" s="536"/>
      <c r="H1" s="536"/>
      <c r="I1" s="536"/>
      <c r="J1" s="536"/>
      <c r="K1" s="536"/>
      <c r="L1" s="536"/>
      <c r="M1" s="536"/>
      <c r="N1" s="536"/>
      <c r="O1" s="536"/>
      <c r="P1" s="537"/>
    </row>
    <row r="2" spans="1:51" x14ac:dyDescent="0.35">
      <c r="A2" s="319" t="s">
        <v>439</v>
      </c>
      <c r="F2" s="538"/>
      <c r="G2" s="539"/>
      <c r="H2" s="539"/>
      <c r="I2" s="539"/>
      <c r="J2" s="539"/>
      <c r="K2" s="539"/>
      <c r="L2" s="539"/>
      <c r="M2" s="539"/>
      <c r="N2" s="539"/>
      <c r="O2" s="539"/>
      <c r="P2" s="540"/>
      <c r="Q2" s="321">
        <v>5</v>
      </c>
      <c r="R2" s="321">
        <v>6</v>
      </c>
      <c r="S2" s="321">
        <v>7</v>
      </c>
      <c r="T2" s="321">
        <v>8</v>
      </c>
      <c r="U2" s="321">
        <v>9</v>
      </c>
      <c r="V2" s="321">
        <v>10</v>
      </c>
      <c r="W2" s="321">
        <v>11</v>
      </c>
      <c r="X2" s="321">
        <v>12</v>
      </c>
      <c r="Y2" s="321">
        <v>13</v>
      </c>
    </row>
    <row r="3" spans="1:51" x14ac:dyDescent="0.35">
      <c r="A3" s="320" t="s">
        <v>1566</v>
      </c>
      <c r="F3" s="538"/>
      <c r="G3" s="539"/>
      <c r="H3" s="539"/>
      <c r="I3" s="539"/>
      <c r="J3" s="539"/>
      <c r="K3" s="539"/>
      <c r="L3" s="539"/>
      <c r="M3" s="539"/>
      <c r="N3" s="539"/>
      <c r="O3" s="539"/>
      <c r="P3" s="540"/>
    </row>
    <row r="4" spans="1:51" x14ac:dyDescent="0.35">
      <c r="A4" s="320"/>
      <c r="F4" s="538"/>
      <c r="G4" s="539"/>
      <c r="H4" s="539"/>
      <c r="I4" s="539"/>
      <c r="J4" s="539"/>
      <c r="K4" s="539"/>
      <c r="L4" s="539"/>
      <c r="M4" s="539"/>
      <c r="N4" s="539"/>
      <c r="O4" s="539"/>
      <c r="P4" s="540"/>
    </row>
    <row r="5" spans="1:51" x14ac:dyDescent="0.35">
      <c r="A5" s="320"/>
      <c r="F5" s="538"/>
      <c r="G5" s="539"/>
      <c r="H5" s="539"/>
      <c r="I5" s="539"/>
      <c r="J5" s="539"/>
      <c r="K5" s="539"/>
      <c r="L5" s="539"/>
      <c r="M5" s="539"/>
      <c r="N5" s="539"/>
      <c r="O5" s="539"/>
      <c r="P5" s="540"/>
    </row>
    <row r="6" spans="1:51" x14ac:dyDescent="0.35">
      <c r="A6" s="320"/>
      <c r="F6" s="538"/>
      <c r="G6" s="539"/>
      <c r="H6" s="539"/>
      <c r="I6" s="539"/>
      <c r="J6" s="539"/>
      <c r="K6" s="539"/>
      <c r="L6" s="539"/>
      <c r="M6" s="539"/>
      <c r="N6" s="539"/>
      <c r="O6" s="539"/>
      <c r="P6" s="540"/>
    </row>
    <row r="7" spans="1:51" x14ac:dyDescent="0.35">
      <c r="A7" s="320"/>
      <c r="F7" s="538"/>
      <c r="G7" s="539"/>
      <c r="H7" s="539"/>
      <c r="I7" s="539"/>
      <c r="J7" s="539"/>
      <c r="K7" s="539"/>
      <c r="L7" s="539"/>
      <c r="M7" s="539"/>
      <c r="N7" s="539"/>
      <c r="O7" s="539"/>
      <c r="P7" s="540"/>
    </row>
    <row r="8" spans="1:51" ht="15" thickBot="1" x14ac:dyDescent="0.4">
      <c r="A8" s="320"/>
      <c r="F8" s="541"/>
      <c r="G8" s="542"/>
      <c r="H8" s="542"/>
      <c r="I8" s="542"/>
      <c r="J8" s="542"/>
      <c r="K8" s="542"/>
      <c r="L8" s="542"/>
      <c r="M8" s="542"/>
      <c r="N8" s="542"/>
      <c r="O8" s="542"/>
      <c r="P8" s="543"/>
    </row>
    <row r="9" spans="1:51" x14ac:dyDescent="0.35">
      <c r="A9" s="547" t="s">
        <v>1490</v>
      </c>
      <c r="B9" s="319"/>
      <c r="C9" s="544" t="s">
        <v>440</v>
      </c>
      <c r="D9" s="544"/>
      <c r="E9" s="544"/>
      <c r="F9" s="544"/>
      <c r="G9" s="544"/>
      <c r="H9" s="545" t="s">
        <v>328</v>
      </c>
      <c r="I9" s="545"/>
      <c r="J9" s="545"/>
      <c r="K9" s="545"/>
      <c r="L9" s="545"/>
      <c r="M9" s="545"/>
      <c r="N9" s="545"/>
      <c r="O9" s="545"/>
      <c r="P9" s="545"/>
      <c r="Q9" s="546" t="s">
        <v>441</v>
      </c>
      <c r="R9" s="546"/>
      <c r="S9" s="546"/>
      <c r="T9" s="546"/>
      <c r="U9" s="546"/>
      <c r="V9" s="546"/>
      <c r="W9" s="546"/>
      <c r="X9" s="546"/>
      <c r="Y9" s="546"/>
      <c r="AA9" s="547" t="s">
        <v>1490</v>
      </c>
      <c r="AB9" s="319"/>
      <c r="AC9" s="544" t="s">
        <v>440</v>
      </c>
      <c r="AD9" s="544"/>
      <c r="AE9" s="544"/>
      <c r="AF9" s="544"/>
      <c r="AG9" s="544"/>
      <c r="AH9" s="545" t="s">
        <v>328</v>
      </c>
      <c r="AI9" s="545"/>
      <c r="AJ9" s="545"/>
      <c r="AK9" s="545"/>
      <c r="AL9" s="545"/>
      <c r="AM9" s="545"/>
      <c r="AN9" s="545"/>
      <c r="AO9" s="545"/>
      <c r="AP9" s="545"/>
      <c r="AQ9" s="546" t="s">
        <v>441</v>
      </c>
      <c r="AR9" s="546"/>
      <c r="AS9" s="546"/>
      <c r="AT9" s="546"/>
      <c r="AU9" s="546"/>
      <c r="AV9" s="546"/>
      <c r="AW9" s="546"/>
      <c r="AX9" s="546"/>
      <c r="AY9" s="546"/>
    </row>
    <row r="10" spans="1:51" ht="87" x14ac:dyDescent="0.35">
      <c r="A10" s="548" t="s">
        <v>239</v>
      </c>
      <c r="B10" s="548" t="s">
        <v>442</v>
      </c>
      <c r="C10" s="548" t="s">
        <v>1488</v>
      </c>
      <c r="D10" s="548" t="s">
        <v>317</v>
      </c>
      <c r="E10" s="548" t="s">
        <v>1489</v>
      </c>
      <c r="F10" s="548" t="s">
        <v>1491</v>
      </c>
      <c r="G10" s="548" t="s">
        <v>443</v>
      </c>
      <c r="H10" s="322" t="s">
        <v>173</v>
      </c>
      <c r="I10" s="322" t="s">
        <v>174</v>
      </c>
      <c r="J10" s="322" t="s">
        <v>175</v>
      </c>
      <c r="K10" s="322" t="s">
        <v>176</v>
      </c>
      <c r="L10" s="322" t="s">
        <v>181</v>
      </c>
      <c r="M10" s="322" t="s">
        <v>182</v>
      </c>
      <c r="N10" s="322" t="s">
        <v>177</v>
      </c>
      <c r="O10" s="322" t="s">
        <v>179</v>
      </c>
      <c r="P10" s="322" t="s">
        <v>180</v>
      </c>
      <c r="Q10" s="323" t="s">
        <v>173</v>
      </c>
      <c r="R10" s="323" t="s">
        <v>174</v>
      </c>
      <c r="S10" s="323" t="s">
        <v>175</v>
      </c>
      <c r="T10" s="323" t="s">
        <v>176</v>
      </c>
      <c r="U10" s="323" t="s">
        <v>181</v>
      </c>
      <c r="V10" s="323" t="s">
        <v>182</v>
      </c>
      <c r="W10" s="323" t="s">
        <v>177</v>
      </c>
      <c r="X10" s="323" t="s">
        <v>179</v>
      </c>
      <c r="Y10" s="323" t="s">
        <v>180</v>
      </c>
      <c r="AA10" s="548" t="s">
        <v>239</v>
      </c>
      <c r="AB10" s="548" t="s">
        <v>442</v>
      </c>
      <c r="AC10" s="548" t="s">
        <v>1488</v>
      </c>
      <c r="AD10" s="548" t="s">
        <v>317</v>
      </c>
      <c r="AE10" s="548" t="s">
        <v>1489</v>
      </c>
      <c r="AF10" s="548" t="s">
        <v>1491</v>
      </c>
      <c r="AG10" s="548" t="s">
        <v>443</v>
      </c>
      <c r="AH10" s="322" t="s">
        <v>173</v>
      </c>
      <c r="AI10" s="322" t="s">
        <v>174</v>
      </c>
      <c r="AJ10" s="322" t="s">
        <v>175</v>
      </c>
      <c r="AK10" s="322" t="s">
        <v>176</v>
      </c>
      <c r="AL10" s="322" t="s">
        <v>181</v>
      </c>
      <c r="AM10" s="322" t="s">
        <v>182</v>
      </c>
      <c r="AN10" s="322" t="s">
        <v>177</v>
      </c>
      <c r="AO10" s="322" t="s">
        <v>179</v>
      </c>
      <c r="AP10" s="322" t="s">
        <v>180</v>
      </c>
      <c r="AQ10" s="323" t="s">
        <v>173</v>
      </c>
      <c r="AR10" s="323" t="s">
        <v>174</v>
      </c>
      <c r="AS10" s="323" t="s">
        <v>175</v>
      </c>
      <c r="AT10" s="323" t="s">
        <v>176</v>
      </c>
      <c r="AU10" s="323" t="s">
        <v>181</v>
      </c>
      <c r="AV10" s="323" t="s">
        <v>182</v>
      </c>
      <c r="AW10" s="323" t="s">
        <v>177</v>
      </c>
      <c r="AX10" s="323" t="s">
        <v>179</v>
      </c>
      <c r="AY10" s="323" t="s">
        <v>180</v>
      </c>
    </row>
    <row r="11" spans="1:51" s="324" customFormat="1" x14ac:dyDescent="0.35">
      <c r="A11" s="547" t="s">
        <v>1492</v>
      </c>
      <c r="B11" s="547"/>
      <c r="C11">
        <v>1</v>
      </c>
      <c r="D11"/>
      <c r="E11" t="s">
        <v>317</v>
      </c>
      <c r="F11" s="216">
        <v>1</v>
      </c>
      <c r="G11"/>
      <c r="H11"/>
      <c r="I11"/>
      <c r="J11"/>
      <c r="K11"/>
      <c r="L11"/>
      <c r="M11"/>
      <c r="N11"/>
      <c r="O11"/>
      <c r="P11"/>
      <c r="Q11"/>
      <c r="R11"/>
      <c r="S11"/>
      <c r="T11"/>
      <c r="U11"/>
      <c r="V11"/>
      <c r="W11"/>
      <c r="X11"/>
      <c r="Y11"/>
      <c r="AA11" s="547" t="s">
        <v>1492</v>
      </c>
      <c r="AB11" s="547"/>
      <c r="AC11">
        <v>1</v>
      </c>
      <c r="AD11"/>
      <c r="AE11" t="s">
        <v>317</v>
      </c>
      <c r="AF11" s="216">
        <v>1</v>
      </c>
      <c r="AG11"/>
      <c r="AH11"/>
      <c r="AI11"/>
      <c r="AJ11"/>
      <c r="AK11"/>
      <c r="AL11"/>
      <c r="AM11"/>
      <c r="AN11"/>
      <c r="AO11"/>
      <c r="AP11"/>
      <c r="AQ11"/>
      <c r="AR11"/>
      <c r="AS11"/>
      <c r="AT11"/>
      <c r="AU11"/>
      <c r="AV11"/>
      <c r="AW11"/>
      <c r="AX11"/>
      <c r="AY11"/>
    </row>
    <row r="12" spans="1:51" customFormat="1" x14ac:dyDescent="0.35">
      <c r="A12" s="547" t="s">
        <v>445</v>
      </c>
      <c r="B12" s="547"/>
      <c r="C12">
        <v>1</v>
      </c>
      <c r="E12">
        <v>11</v>
      </c>
      <c r="F12" s="216">
        <v>11</v>
      </c>
      <c r="AA12" s="547" t="s">
        <v>445</v>
      </c>
      <c r="AB12" s="547"/>
      <c r="AC12">
        <v>1</v>
      </c>
      <c r="AE12">
        <v>11</v>
      </c>
      <c r="AF12" s="216">
        <v>11</v>
      </c>
    </row>
    <row r="13" spans="1:51" customFormat="1" x14ac:dyDescent="0.35">
      <c r="A13" s="547" t="s">
        <v>447</v>
      </c>
      <c r="B13" s="547" t="s">
        <v>444</v>
      </c>
      <c r="C13">
        <v>1</v>
      </c>
      <c r="D13" s="547" t="s">
        <v>446</v>
      </c>
      <c r="E13">
        <v>11</v>
      </c>
      <c r="F13" s="216">
        <v>2000</v>
      </c>
      <c r="G13" s="549">
        <v>916.31192999999985</v>
      </c>
      <c r="H13" s="550">
        <v>24.575912811699407</v>
      </c>
      <c r="I13" s="550">
        <v>0.9375982719116186</v>
      </c>
      <c r="J13" s="550">
        <v>16.249207503388053</v>
      </c>
      <c r="K13" s="550">
        <v>2.1903552046954145E-2</v>
      </c>
      <c r="L13" s="550">
        <v>1.744973013720339E-3</v>
      </c>
      <c r="M13" s="550">
        <v>6.851860915965595E-4</v>
      </c>
      <c r="N13" s="550">
        <v>1.9376300862960501E-2</v>
      </c>
      <c r="O13" s="550">
        <v>1.3959772738089314E-2</v>
      </c>
      <c r="P13" s="550">
        <v>4.5679271031645327E-3</v>
      </c>
      <c r="Q13" s="551">
        <v>22519.202100000006</v>
      </c>
      <c r="R13" s="551">
        <v>859.13248209999983</v>
      </c>
      <c r="S13" s="551">
        <v>14889.342688399987</v>
      </c>
      <c r="T13" s="551">
        <v>20.07048605</v>
      </c>
      <c r="U13" s="551">
        <v>1.5989395900000001</v>
      </c>
      <c r="V13" s="551">
        <v>0.62784419000000014</v>
      </c>
      <c r="W13" s="551">
        <v>17.75473564</v>
      </c>
      <c r="X13" s="551">
        <v>12.791506300000002</v>
      </c>
      <c r="Y13" s="551">
        <v>4.1856461000000014</v>
      </c>
      <c r="AA13" s="547" t="s">
        <v>447</v>
      </c>
      <c r="AB13" s="547" t="s">
        <v>444</v>
      </c>
      <c r="AC13">
        <v>1</v>
      </c>
      <c r="AD13" s="547" t="s">
        <v>446</v>
      </c>
      <c r="AE13">
        <v>11</v>
      </c>
      <c r="AF13" s="216">
        <v>2000</v>
      </c>
      <c r="AG13" s="549">
        <v>916.31192999999985</v>
      </c>
      <c r="AH13" s="550">
        <v>24.575912811699407</v>
      </c>
      <c r="AI13" s="550">
        <v>0.9375982719116186</v>
      </c>
      <c r="AJ13" s="550">
        <v>16.249207503388053</v>
      </c>
      <c r="AK13" s="550">
        <v>2.1903552046954145E-2</v>
      </c>
      <c r="AL13" s="550">
        <v>1.744973013720339E-3</v>
      </c>
      <c r="AM13" s="550">
        <v>6.851860915965595E-4</v>
      </c>
      <c r="AN13" s="550">
        <v>1.9376300862960501E-2</v>
      </c>
      <c r="AO13" s="550">
        <v>1.3959772738089314E-2</v>
      </c>
      <c r="AP13" s="550">
        <v>4.5679271031645327E-3</v>
      </c>
      <c r="AQ13" s="551">
        <v>22519.202100000006</v>
      </c>
      <c r="AR13" s="551">
        <v>859.13248209999983</v>
      </c>
      <c r="AS13" s="551">
        <v>14889.342688399987</v>
      </c>
      <c r="AT13" s="551">
        <v>20.07048605</v>
      </c>
      <c r="AU13" s="551">
        <v>1.5989395900000001</v>
      </c>
      <c r="AV13" s="551">
        <v>0.62784419000000014</v>
      </c>
      <c r="AW13" s="551">
        <v>17.75473564</v>
      </c>
      <c r="AX13" s="551">
        <v>12.791506300000002</v>
      </c>
      <c r="AY13" s="551">
        <v>4.1856461000000014</v>
      </c>
    </row>
    <row r="14" spans="1:51" customFormat="1" x14ac:dyDescent="0.35">
      <c r="A14" s="547" t="s">
        <v>448</v>
      </c>
      <c r="B14" s="547" t="s">
        <v>444</v>
      </c>
      <c r="C14">
        <v>1</v>
      </c>
      <c r="D14" s="547" t="s">
        <v>446</v>
      </c>
      <c r="E14">
        <v>11</v>
      </c>
      <c r="F14" s="216">
        <v>2001</v>
      </c>
      <c r="G14" s="549">
        <v>138.52103199999996</v>
      </c>
      <c r="H14" s="550">
        <v>22.58988435055841</v>
      </c>
      <c r="I14" s="550">
        <v>0.91624622930906285</v>
      </c>
      <c r="J14" s="550">
        <v>15.088183046022937</v>
      </c>
      <c r="K14" s="550">
        <v>2.1186175150644287E-2</v>
      </c>
      <c r="L14" s="550">
        <v>1.7449730521788204E-3</v>
      </c>
      <c r="M14" s="550">
        <v>6.8518587126899298E-4</v>
      </c>
      <c r="N14" s="550">
        <v>1.8741700610489249E-2</v>
      </c>
      <c r="O14" s="550">
        <v>1.3959787276202222E-2</v>
      </c>
      <c r="P14" s="550">
        <v>4.5679286449439678E-3</v>
      </c>
      <c r="Q14" s="551">
        <v>3129.1740930000001</v>
      </c>
      <c r="R14" s="551">
        <v>126.91937324999999</v>
      </c>
      <c r="S14" s="551">
        <v>2090.0306865400003</v>
      </c>
      <c r="T14" s="551">
        <v>2.9347308460000012</v>
      </c>
      <c r="U14" s="551">
        <v>0.24171546799999999</v>
      </c>
      <c r="V14" s="551">
        <v>9.4912654000000027E-2</v>
      </c>
      <c r="W14" s="551">
        <v>2.59611971</v>
      </c>
      <c r="X14" s="551">
        <v>1.9337241400000003</v>
      </c>
      <c r="Y14" s="551">
        <v>0.63275418999999988</v>
      </c>
      <c r="AA14" s="547" t="s">
        <v>448</v>
      </c>
      <c r="AB14" s="547" t="s">
        <v>444</v>
      </c>
      <c r="AC14">
        <v>1</v>
      </c>
      <c r="AD14" s="547" t="s">
        <v>446</v>
      </c>
      <c r="AE14">
        <v>11</v>
      </c>
      <c r="AF14" s="216">
        <v>2001</v>
      </c>
      <c r="AG14" s="549">
        <v>138.52103199999996</v>
      </c>
      <c r="AH14" s="550">
        <v>22.58988435055841</v>
      </c>
      <c r="AI14" s="550">
        <v>0.91624622930906285</v>
      </c>
      <c r="AJ14" s="550">
        <v>15.088183046022937</v>
      </c>
      <c r="AK14" s="550">
        <v>2.1186175150644287E-2</v>
      </c>
      <c r="AL14" s="550">
        <v>1.7449730521788204E-3</v>
      </c>
      <c r="AM14" s="550">
        <v>6.8518587126899298E-4</v>
      </c>
      <c r="AN14" s="550">
        <v>1.8741700610489249E-2</v>
      </c>
      <c r="AO14" s="550">
        <v>1.3959787276202222E-2</v>
      </c>
      <c r="AP14" s="550">
        <v>4.5679286449439678E-3</v>
      </c>
      <c r="AQ14" s="551">
        <v>3129.1740930000001</v>
      </c>
      <c r="AR14" s="551">
        <v>126.91937324999999</v>
      </c>
      <c r="AS14" s="551">
        <v>2090.0306865400003</v>
      </c>
      <c r="AT14" s="551">
        <v>2.9347308460000012</v>
      </c>
      <c r="AU14" s="551">
        <v>0.24171546799999999</v>
      </c>
      <c r="AV14" s="551">
        <v>9.4912654000000027E-2</v>
      </c>
      <c r="AW14" s="551">
        <v>2.59611971</v>
      </c>
      <c r="AX14" s="551">
        <v>1.9337241400000003</v>
      </c>
      <c r="AY14" s="551">
        <v>0.63275418999999988</v>
      </c>
    </row>
    <row r="15" spans="1:51" customFormat="1" x14ac:dyDescent="0.35">
      <c r="A15" s="547" t="s">
        <v>449</v>
      </c>
      <c r="B15" s="547" t="s">
        <v>444</v>
      </c>
      <c r="C15">
        <v>1</v>
      </c>
      <c r="D15" s="547" t="s">
        <v>446</v>
      </c>
      <c r="E15">
        <v>11</v>
      </c>
      <c r="F15" s="216">
        <v>2002</v>
      </c>
      <c r="G15" s="549">
        <v>202.729702</v>
      </c>
      <c r="H15" s="550">
        <v>22.589906589020675</v>
      </c>
      <c r="I15" s="550">
        <v>0.91624653727355632</v>
      </c>
      <c r="J15" s="550">
        <v>14.160455971567501</v>
      </c>
      <c r="K15" s="550">
        <v>2.1186186033065848E-2</v>
      </c>
      <c r="L15" s="550">
        <v>1.7449725250422358E-3</v>
      </c>
      <c r="M15" s="550">
        <v>6.8518674683396919E-4</v>
      </c>
      <c r="N15" s="550">
        <v>1.8741709046659567E-2</v>
      </c>
      <c r="O15" s="550">
        <v>1.3959782272061938E-2</v>
      </c>
      <c r="P15" s="550">
        <v>4.5679321819355311E-3</v>
      </c>
      <c r="Q15" s="551">
        <v>4579.6450309999982</v>
      </c>
      <c r="R15" s="551">
        <v>185.75038745999996</v>
      </c>
      <c r="S15" s="551">
        <v>2870.7450193</v>
      </c>
      <c r="T15" s="551">
        <v>4.2950691810000015</v>
      </c>
      <c r="U15" s="551">
        <v>0.35375776000000003</v>
      </c>
      <c r="V15" s="551">
        <v>0.13890770500000002</v>
      </c>
      <c r="W15" s="551">
        <v>3.7995010899999984</v>
      </c>
      <c r="X15" s="551">
        <v>2.8300624999999995</v>
      </c>
      <c r="Y15" s="551">
        <v>0.92605553000000007</v>
      </c>
      <c r="AA15" s="547" t="s">
        <v>449</v>
      </c>
      <c r="AB15" s="547" t="s">
        <v>444</v>
      </c>
      <c r="AC15">
        <v>1</v>
      </c>
      <c r="AD15" s="547" t="s">
        <v>446</v>
      </c>
      <c r="AE15">
        <v>11</v>
      </c>
      <c r="AF15" s="216">
        <v>2002</v>
      </c>
      <c r="AG15" s="549">
        <v>202.729702</v>
      </c>
      <c r="AH15" s="550">
        <v>22.589906589020675</v>
      </c>
      <c r="AI15" s="550">
        <v>0.91624653727355632</v>
      </c>
      <c r="AJ15" s="550">
        <v>14.160455971567501</v>
      </c>
      <c r="AK15" s="550">
        <v>2.1186186033065848E-2</v>
      </c>
      <c r="AL15" s="550">
        <v>1.7449725250422358E-3</v>
      </c>
      <c r="AM15" s="550">
        <v>6.8518674683396919E-4</v>
      </c>
      <c r="AN15" s="550">
        <v>1.8741709046659567E-2</v>
      </c>
      <c r="AO15" s="550">
        <v>1.3959782272061938E-2</v>
      </c>
      <c r="AP15" s="550">
        <v>4.5679321819355311E-3</v>
      </c>
      <c r="AQ15" s="551">
        <v>4579.6450309999982</v>
      </c>
      <c r="AR15" s="551">
        <v>185.75038745999996</v>
      </c>
      <c r="AS15" s="551">
        <v>2870.7450193</v>
      </c>
      <c r="AT15" s="551">
        <v>4.2950691810000015</v>
      </c>
      <c r="AU15" s="551">
        <v>0.35375776000000003</v>
      </c>
      <c r="AV15" s="551">
        <v>0.13890770500000002</v>
      </c>
      <c r="AW15" s="551">
        <v>3.7995010899999984</v>
      </c>
      <c r="AX15" s="551">
        <v>2.8300624999999995</v>
      </c>
      <c r="AY15" s="551">
        <v>0.92605553000000007</v>
      </c>
    </row>
    <row r="16" spans="1:51" customFormat="1" x14ac:dyDescent="0.35">
      <c r="A16" s="547" t="s">
        <v>450</v>
      </c>
      <c r="B16" s="547" t="s">
        <v>444</v>
      </c>
      <c r="C16">
        <v>1</v>
      </c>
      <c r="D16" s="547" t="s">
        <v>446</v>
      </c>
      <c r="E16">
        <v>11</v>
      </c>
      <c r="F16" s="216">
        <v>2003</v>
      </c>
      <c r="G16" s="549">
        <v>278.99804</v>
      </c>
      <c r="H16" s="550">
        <v>22.589881208484474</v>
      </c>
      <c r="I16" s="550">
        <v>0.91624513347835723</v>
      </c>
      <c r="J16" s="550">
        <v>13.507329888410689</v>
      </c>
      <c r="K16" s="550">
        <v>2.118616481320083E-2</v>
      </c>
      <c r="L16" s="550">
        <v>1.7449721152162933E-3</v>
      </c>
      <c r="M16" s="550">
        <v>6.8518544072926086E-4</v>
      </c>
      <c r="N16" s="550">
        <v>1.8741695988258547E-2</v>
      </c>
      <c r="O16" s="550">
        <v>1.3959776921730347E-2</v>
      </c>
      <c r="P16" s="550">
        <v>4.5679247424103772E-3</v>
      </c>
      <c r="Q16" s="551">
        <v>6302.5325809999995</v>
      </c>
      <c r="R16" s="551">
        <v>255.63059640000006</v>
      </c>
      <c r="S16" s="551">
        <v>3768.518564500001</v>
      </c>
      <c r="T16" s="551">
        <v>5.9108984579999975</v>
      </c>
      <c r="U16" s="551">
        <v>0.48684380000000005</v>
      </c>
      <c r="V16" s="551">
        <v>0.19116539499999996</v>
      </c>
      <c r="W16" s="551">
        <v>5.2288964469999977</v>
      </c>
      <c r="X16" s="551">
        <v>3.8947503999999999</v>
      </c>
      <c r="Y16" s="551">
        <v>1.2744420500000002</v>
      </c>
      <c r="AA16" s="547" t="s">
        <v>450</v>
      </c>
      <c r="AB16" s="547" t="s">
        <v>444</v>
      </c>
      <c r="AC16">
        <v>1</v>
      </c>
      <c r="AD16" s="547" t="s">
        <v>446</v>
      </c>
      <c r="AE16">
        <v>11</v>
      </c>
      <c r="AF16" s="216">
        <v>2003</v>
      </c>
      <c r="AG16" s="549">
        <v>278.99804</v>
      </c>
      <c r="AH16" s="550">
        <v>22.589881208484474</v>
      </c>
      <c r="AI16" s="550">
        <v>0.91624513347835723</v>
      </c>
      <c r="AJ16" s="550">
        <v>13.507329888410689</v>
      </c>
      <c r="AK16" s="550">
        <v>2.118616481320083E-2</v>
      </c>
      <c r="AL16" s="550">
        <v>1.7449721152162933E-3</v>
      </c>
      <c r="AM16" s="550">
        <v>6.8518544072926086E-4</v>
      </c>
      <c r="AN16" s="550">
        <v>1.8741695988258547E-2</v>
      </c>
      <c r="AO16" s="550">
        <v>1.3959776921730347E-2</v>
      </c>
      <c r="AP16" s="550">
        <v>4.5679247424103772E-3</v>
      </c>
      <c r="AQ16" s="551">
        <v>6302.5325809999995</v>
      </c>
      <c r="AR16" s="551">
        <v>255.63059640000006</v>
      </c>
      <c r="AS16" s="551">
        <v>3768.518564500001</v>
      </c>
      <c r="AT16" s="551">
        <v>5.9108984579999975</v>
      </c>
      <c r="AU16" s="551">
        <v>0.48684380000000005</v>
      </c>
      <c r="AV16" s="551">
        <v>0.19116539499999996</v>
      </c>
      <c r="AW16" s="551">
        <v>5.2288964469999977</v>
      </c>
      <c r="AX16" s="551">
        <v>3.8947503999999999</v>
      </c>
      <c r="AY16" s="551">
        <v>1.2744420500000002</v>
      </c>
    </row>
    <row r="17" spans="1:51" customFormat="1" x14ac:dyDescent="0.35">
      <c r="A17" s="547" t="s">
        <v>451</v>
      </c>
      <c r="B17" s="547" t="s">
        <v>444</v>
      </c>
      <c r="C17">
        <v>1</v>
      </c>
      <c r="D17" s="547" t="s">
        <v>446</v>
      </c>
      <c r="E17">
        <v>11</v>
      </c>
      <c r="F17" s="216">
        <v>2004</v>
      </c>
      <c r="G17" s="549">
        <v>288.60981000000004</v>
      </c>
      <c r="H17" s="550">
        <v>16.535830687806492</v>
      </c>
      <c r="I17" s="550">
        <v>0.75173491417356886</v>
      </c>
      <c r="J17" s="550">
        <v>12.274723479080626</v>
      </c>
      <c r="K17" s="550">
        <v>2.1186172074331076E-2</v>
      </c>
      <c r="L17" s="550">
        <v>1.7449728753156381E-3</v>
      </c>
      <c r="M17" s="550">
        <v>6.8518559712159441E-4</v>
      </c>
      <c r="N17" s="550">
        <v>1.8741699168160635E-2</v>
      </c>
      <c r="O17" s="550">
        <v>1.3959780161318837E-2</v>
      </c>
      <c r="P17" s="550">
        <v>4.5679257402927503E-3</v>
      </c>
      <c r="Q17" s="551">
        <v>4772.4029530000016</v>
      </c>
      <c r="R17" s="551">
        <v>216.95807075000005</v>
      </c>
      <c r="S17" s="551">
        <v>3542.6056110999989</v>
      </c>
      <c r="T17" s="551">
        <v>6.1145370969999986</v>
      </c>
      <c r="U17" s="551">
        <v>0.50361629000000008</v>
      </c>
      <c r="V17" s="551">
        <v>0.19775128499999994</v>
      </c>
      <c r="W17" s="551">
        <v>5.4090382359999998</v>
      </c>
      <c r="X17" s="551">
        <v>4.0289294999999994</v>
      </c>
      <c r="Y17" s="551">
        <v>1.3183481800000001</v>
      </c>
      <c r="AA17" s="547" t="s">
        <v>451</v>
      </c>
      <c r="AB17" s="547" t="s">
        <v>444</v>
      </c>
      <c r="AC17">
        <v>1</v>
      </c>
      <c r="AD17" s="547" t="s">
        <v>446</v>
      </c>
      <c r="AE17">
        <v>11</v>
      </c>
      <c r="AF17" s="216">
        <v>2004</v>
      </c>
      <c r="AG17" s="549">
        <v>288.60981000000004</v>
      </c>
      <c r="AH17" s="550">
        <v>16.535830687806492</v>
      </c>
      <c r="AI17" s="550">
        <v>0.75173491417356886</v>
      </c>
      <c r="AJ17" s="550">
        <v>12.274723479080626</v>
      </c>
      <c r="AK17" s="550">
        <v>2.1186172074331076E-2</v>
      </c>
      <c r="AL17" s="550">
        <v>1.7449728753156381E-3</v>
      </c>
      <c r="AM17" s="550">
        <v>6.8518559712159441E-4</v>
      </c>
      <c r="AN17" s="550">
        <v>1.8741699168160635E-2</v>
      </c>
      <c r="AO17" s="550">
        <v>1.3959780161318837E-2</v>
      </c>
      <c r="AP17" s="550">
        <v>4.5679257402927503E-3</v>
      </c>
      <c r="AQ17" s="551">
        <v>4772.4029530000016</v>
      </c>
      <c r="AR17" s="551">
        <v>216.95807075000005</v>
      </c>
      <c r="AS17" s="551">
        <v>3542.6056110999989</v>
      </c>
      <c r="AT17" s="551">
        <v>6.1145370969999986</v>
      </c>
      <c r="AU17" s="551">
        <v>0.50361629000000008</v>
      </c>
      <c r="AV17" s="551">
        <v>0.19775128499999994</v>
      </c>
      <c r="AW17" s="551">
        <v>5.4090382359999998</v>
      </c>
      <c r="AX17" s="551">
        <v>4.0289294999999994</v>
      </c>
      <c r="AY17" s="551">
        <v>1.3183481800000001</v>
      </c>
    </row>
    <row r="18" spans="1:51" customFormat="1" x14ac:dyDescent="0.35">
      <c r="A18" s="547" t="s">
        <v>452</v>
      </c>
      <c r="B18" s="547" t="s">
        <v>444</v>
      </c>
      <c r="C18">
        <v>1</v>
      </c>
      <c r="D18" s="547" t="s">
        <v>446</v>
      </c>
      <c r="E18">
        <v>11</v>
      </c>
      <c r="F18" s="216">
        <v>2005</v>
      </c>
      <c r="G18" s="549">
        <v>389.33125999999999</v>
      </c>
      <c r="H18" s="550">
        <v>16.535839344110205</v>
      </c>
      <c r="I18" s="550">
        <v>0.75173500211619271</v>
      </c>
      <c r="J18" s="550">
        <v>11.420877416573228</v>
      </c>
      <c r="K18" s="550">
        <v>2.1186190004368003E-2</v>
      </c>
      <c r="L18" s="550">
        <v>1.7449735477187219E-3</v>
      </c>
      <c r="M18" s="550">
        <v>6.8518582350669702E-4</v>
      </c>
      <c r="N18" s="550">
        <v>1.8741714022655159E-2</v>
      </c>
      <c r="O18" s="550">
        <v>1.3959792748211382E-2</v>
      </c>
      <c r="P18" s="550">
        <v>4.5679319199799159E-3</v>
      </c>
      <c r="Q18" s="551">
        <v>6437.9191669999991</v>
      </c>
      <c r="R18" s="551">
        <v>292.67393555999996</v>
      </c>
      <c r="S18" s="551">
        <v>4446.5045948999996</v>
      </c>
      <c r="T18" s="551">
        <v>8.248446049</v>
      </c>
      <c r="U18" s="551">
        <v>0.67937275000000008</v>
      </c>
      <c r="V18" s="551">
        <v>0.26676425999999998</v>
      </c>
      <c r="W18" s="551">
        <v>7.2967351350000014</v>
      </c>
      <c r="X18" s="551">
        <v>5.4349837000000001</v>
      </c>
      <c r="Y18" s="551">
        <v>1.7784386899999998</v>
      </c>
      <c r="AA18" s="547" t="s">
        <v>452</v>
      </c>
      <c r="AB18" s="547" t="s">
        <v>444</v>
      </c>
      <c r="AC18">
        <v>1</v>
      </c>
      <c r="AD18" s="547" t="s">
        <v>446</v>
      </c>
      <c r="AE18">
        <v>11</v>
      </c>
      <c r="AF18" s="216">
        <v>2005</v>
      </c>
      <c r="AG18" s="549">
        <v>389.33125999999999</v>
      </c>
      <c r="AH18" s="550">
        <v>16.535839344110205</v>
      </c>
      <c r="AI18" s="550">
        <v>0.75173500211619271</v>
      </c>
      <c r="AJ18" s="550">
        <v>11.420877416573228</v>
      </c>
      <c r="AK18" s="550">
        <v>2.1186190004368003E-2</v>
      </c>
      <c r="AL18" s="550">
        <v>1.7449735477187219E-3</v>
      </c>
      <c r="AM18" s="550">
        <v>6.8518582350669702E-4</v>
      </c>
      <c r="AN18" s="550">
        <v>1.8741714022655159E-2</v>
      </c>
      <c r="AO18" s="550">
        <v>1.3959792748211382E-2</v>
      </c>
      <c r="AP18" s="550">
        <v>4.5679319199799159E-3</v>
      </c>
      <c r="AQ18" s="551">
        <v>6437.9191669999991</v>
      </c>
      <c r="AR18" s="551">
        <v>292.67393555999996</v>
      </c>
      <c r="AS18" s="551">
        <v>4446.5045948999996</v>
      </c>
      <c r="AT18" s="551">
        <v>8.248446049</v>
      </c>
      <c r="AU18" s="551">
        <v>0.67937275000000008</v>
      </c>
      <c r="AV18" s="551">
        <v>0.26676425999999998</v>
      </c>
      <c r="AW18" s="551">
        <v>7.2967351350000014</v>
      </c>
      <c r="AX18" s="551">
        <v>5.4349837000000001</v>
      </c>
      <c r="AY18" s="551">
        <v>1.7784386899999998</v>
      </c>
    </row>
    <row r="19" spans="1:51" customFormat="1" x14ac:dyDescent="0.35">
      <c r="A19" s="547" t="s">
        <v>453</v>
      </c>
      <c r="B19" s="547" t="s">
        <v>444</v>
      </c>
      <c r="C19">
        <v>1</v>
      </c>
      <c r="D19" s="547" t="s">
        <v>446</v>
      </c>
      <c r="E19">
        <v>11</v>
      </c>
      <c r="F19" s="216">
        <v>2006</v>
      </c>
      <c r="G19" s="549">
        <v>527.30144999999982</v>
      </c>
      <c r="H19" s="550">
        <v>16.535841228959264</v>
      </c>
      <c r="I19" s="550">
        <v>0.7504963410398362</v>
      </c>
      <c r="J19" s="550">
        <v>10.765202180081243</v>
      </c>
      <c r="K19" s="550">
        <v>2.1186187841888176E-2</v>
      </c>
      <c r="L19" s="550">
        <v>1.7449739423246423E-3</v>
      </c>
      <c r="M19" s="550">
        <v>6.8518630092900389E-4</v>
      </c>
      <c r="N19" s="550">
        <v>1.8741704152340194E-2</v>
      </c>
      <c r="O19" s="550">
        <v>1.3959788655995545E-2</v>
      </c>
      <c r="P19" s="550">
        <v>4.56793111416629E-3</v>
      </c>
      <c r="Q19" s="551">
        <v>8719.3730569999989</v>
      </c>
      <c r="R19" s="551">
        <v>395.73780885000002</v>
      </c>
      <c r="S19" s="551">
        <v>5676.506719099998</v>
      </c>
      <c r="T19" s="551">
        <v>11.171507569000003</v>
      </c>
      <c r="U19" s="551">
        <v>0.92012728999999993</v>
      </c>
      <c r="V19" s="551">
        <v>0.36129972999999999</v>
      </c>
      <c r="W19" s="551">
        <v>9.8825277750000016</v>
      </c>
      <c r="X19" s="551">
        <v>7.3610167999999998</v>
      </c>
      <c r="Y19" s="551">
        <v>2.4086766999999996</v>
      </c>
      <c r="AA19" s="547" t="s">
        <v>453</v>
      </c>
      <c r="AB19" s="547" t="s">
        <v>444</v>
      </c>
      <c r="AC19">
        <v>1</v>
      </c>
      <c r="AD19" s="547" t="s">
        <v>446</v>
      </c>
      <c r="AE19">
        <v>11</v>
      </c>
      <c r="AF19" s="216">
        <v>2006</v>
      </c>
      <c r="AG19" s="549">
        <v>527.30144999999982</v>
      </c>
      <c r="AH19" s="550">
        <v>16.535841228959264</v>
      </c>
      <c r="AI19" s="550">
        <v>0.7504963410398362</v>
      </c>
      <c r="AJ19" s="550">
        <v>10.765202180081243</v>
      </c>
      <c r="AK19" s="550">
        <v>2.1186187841888176E-2</v>
      </c>
      <c r="AL19" s="550">
        <v>1.7449739423246423E-3</v>
      </c>
      <c r="AM19" s="550">
        <v>6.8518630092900389E-4</v>
      </c>
      <c r="AN19" s="550">
        <v>1.8741704152340194E-2</v>
      </c>
      <c r="AO19" s="550">
        <v>1.3959788655995545E-2</v>
      </c>
      <c r="AP19" s="550">
        <v>4.56793111416629E-3</v>
      </c>
      <c r="AQ19" s="551">
        <v>8719.3730569999989</v>
      </c>
      <c r="AR19" s="551">
        <v>395.73780885000002</v>
      </c>
      <c r="AS19" s="551">
        <v>5676.506719099998</v>
      </c>
      <c r="AT19" s="551">
        <v>11.171507569000003</v>
      </c>
      <c r="AU19" s="551">
        <v>0.92012728999999993</v>
      </c>
      <c r="AV19" s="551">
        <v>0.36129972999999999</v>
      </c>
      <c r="AW19" s="551">
        <v>9.8825277750000016</v>
      </c>
      <c r="AX19" s="551">
        <v>7.3610167999999998</v>
      </c>
      <c r="AY19" s="551">
        <v>2.4086766999999996</v>
      </c>
    </row>
    <row r="20" spans="1:51" customFormat="1" x14ac:dyDescent="0.35">
      <c r="A20" s="547" t="s">
        <v>454</v>
      </c>
      <c r="B20" s="547" t="s">
        <v>444</v>
      </c>
      <c r="C20">
        <v>1</v>
      </c>
      <c r="D20" s="547" t="s">
        <v>446</v>
      </c>
      <c r="E20">
        <v>11</v>
      </c>
      <c r="F20" s="216">
        <v>2007</v>
      </c>
      <c r="G20" s="549">
        <v>729.35167000000001</v>
      </c>
      <c r="H20" s="550">
        <v>16.535828277461821</v>
      </c>
      <c r="I20" s="550">
        <v>0.75049579676701106</v>
      </c>
      <c r="J20" s="550">
        <v>10.210216160333189</v>
      </c>
      <c r="K20" s="550">
        <v>2.1186170380606658E-2</v>
      </c>
      <c r="L20" s="550">
        <v>1.7449713935665629E-3</v>
      </c>
      <c r="M20" s="550">
        <v>6.8518581715182737E-4</v>
      </c>
      <c r="N20" s="550">
        <v>1.8741695916045548E-2</v>
      </c>
      <c r="O20" s="550">
        <v>1.3959780883205493E-2</v>
      </c>
      <c r="P20" s="550">
        <v>4.5679235916468112E-3</v>
      </c>
      <c r="Q20" s="551">
        <v>12060.433969000003</v>
      </c>
      <c r="R20" s="551">
        <v>547.3753627000001</v>
      </c>
      <c r="S20" s="551">
        <v>7446.8382075999998</v>
      </c>
      <c r="T20" s="551">
        <v>15.452168748000002</v>
      </c>
      <c r="U20" s="551">
        <v>1.2726978</v>
      </c>
      <c r="V20" s="551">
        <v>0.49974141999999994</v>
      </c>
      <c r="W20" s="551">
        <v>13.669287215000001</v>
      </c>
      <c r="X20" s="551">
        <v>10.181589500000001</v>
      </c>
      <c r="Y20" s="551">
        <v>3.3316226999999996</v>
      </c>
      <c r="AA20" s="547" t="s">
        <v>454</v>
      </c>
      <c r="AB20" s="547" t="s">
        <v>444</v>
      </c>
      <c r="AC20">
        <v>1</v>
      </c>
      <c r="AD20" s="547" t="s">
        <v>446</v>
      </c>
      <c r="AE20">
        <v>11</v>
      </c>
      <c r="AF20" s="216">
        <v>2007</v>
      </c>
      <c r="AG20" s="549">
        <v>729.35167000000001</v>
      </c>
      <c r="AH20" s="550">
        <v>16.535828277461821</v>
      </c>
      <c r="AI20" s="550">
        <v>0.75049579676701106</v>
      </c>
      <c r="AJ20" s="550">
        <v>10.210216160333189</v>
      </c>
      <c r="AK20" s="550">
        <v>2.1186170380606658E-2</v>
      </c>
      <c r="AL20" s="550">
        <v>1.7449713935665629E-3</v>
      </c>
      <c r="AM20" s="550">
        <v>6.8518581715182737E-4</v>
      </c>
      <c r="AN20" s="550">
        <v>1.8741695916045548E-2</v>
      </c>
      <c r="AO20" s="550">
        <v>1.3959780883205493E-2</v>
      </c>
      <c r="AP20" s="550">
        <v>4.5679235916468112E-3</v>
      </c>
      <c r="AQ20" s="551">
        <v>12060.433969000003</v>
      </c>
      <c r="AR20" s="551">
        <v>547.3753627000001</v>
      </c>
      <c r="AS20" s="551">
        <v>7446.8382075999998</v>
      </c>
      <c r="AT20" s="551">
        <v>15.452168748000002</v>
      </c>
      <c r="AU20" s="551">
        <v>1.2726978</v>
      </c>
      <c r="AV20" s="551">
        <v>0.49974141999999994</v>
      </c>
      <c r="AW20" s="551">
        <v>13.669287215000001</v>
      </c>
      <c r="AX20" s="551">
        <v>10.181589500000001</v>
      </c>
      <c r="AY20" s="551">
        <v>3.3316226999999996</v>
      </c>
    </row>
    <row r="21" spans="1:51" customFormat="1" x14ac:dyDescent="0.35">
      <c r="A21" s="547" t="s">
        <v>455</v>
      </c>
      <c r="B21" s="547" t="s">
        <v>444</v>
      </c>
      <c r="C21">
        <v>1</v>
      </c>
      <c r="D21" s="547" t="s">
        <v>446</v>
      </c>
      <c r="E21">
        <v>11</v>
      </c>
      <c r="F21" s="216">
        <v>2008</v>
      </c>
      <c r="G21" s="549">
        <v>662.61529999999993</v>
      </c>
      <c r="H21" s="550">
        <v>10.641255274365079</v>
      </c>
      <c r="I21" s="550">
        <v>0.70156822352275905</v>
      </c>
      <c r="J21" s="550">
        <v>9.3476484543897431</v>
      </c>
      <c r="K21" s="550">
        <v>2.1186180491153773E-2</v>
      </c>
      <c r="L21" s="550">
        <v>1.7449717053017039E-3</v>
      </c>
      <c r="M21" s="550">
        <v>6.8518617061815508E-4</v>
      </c>
      <c r="N21" s="550">
        <v>1.8741700212778063E-2</v>
      </c>
      <c r="O21" s="550">
        <v>1.3959776057087725E-2</v>
      </c>
      <c r="P21" s="550">
        <v>4.5679251595910934E-3</v>
      </c>
      <c r="Q21" s="551">
        <v>7051.058555999999</v>
      </c>
      <c r="R21" s="551">
        <v>464.86983889999999</v>
      </c>
      <c r="S21" s="551">
        <v>6193.8948848999953</v>
      </c>
      <c r="T21" s="551">
        <v>14.038287342000002</v>
      </c>
      <c r="U21" s="551">
        <v>1.15624495</v>
      </c>
      <c r="V21" s="551">
        <v>0.45401483999999998</v>
      </c>
      <c r="W21" s="551">
        <v>12.418537308999998</v>
      </c>
      <c r="X21" s="551">
        <v>9.2499611999999996</v>
      </c>
      <c r="Y21" s="551">
        <v>3.0267770999999999</v>
      </c>
      <c r="AA21" s="547" t="s">
        <v>455</v>
      </c>
      <c r="AB21" s="547" t="s">
        <v>444</v>
      </c>
      <c r="AC21">
        <v>1</v>
      </c>
      <c r="AD21" s="547" t="s">
        <v>446</v>
      </c>
      <c r="AE21">
        <v>11</v>
      </c>
      <c r="AF21" s="216">
        <v>2008</v>
      </c>
      <c r="AG21" s="549">
        <v>662.61529999999993</v>
      </c>
      <c r="AH21" s="550">
        <v>10.641255274365079</v>
      </c>
      <c r="AI21" s="550">
        <v>0.70156822352275905</v>
      </c>
      <c r="AJ21" s="550">
        <v>9.3476484543897431</v>
      </c>
      <c r="AK21" s="550">
        <v>2.1186180491153773E-2</v>
      </c>
      <c r="AL21" s="550">
        <v>1.7449717053017039E-3</v>
      </c>
      <c r="AM21" s="550">
        <v>6.8518617061815508E-4</v>
      </c>
      <c r="AN21" s="550">
        <v>1.8741700212778063E-2</v>
      </c>
      <c r="AO21" s="550">
        <v>1.3959776057087725E-2</v>
      </c>
      <c r="AP21" s="550">
        <v>4.5679251595910934E-3</v>
      </c>
      <c r="AQ21" s="551">
        <v>7051.058555999999</v>
      </c>
      <c r="AR21" s="551">
        <v>464.86983889999999</v>
      </c>
      <c r="AS21" s="551">
        <v>6193.8948848999953</v>
      </c>
      <c r="AT21" s="551">
        <v>14.038287342000002</v>
      </c>
      <c r="AU21" s="551">
        <v>1.15624495</v>
      </c>
      <c r="AV21" s="551">
        <v>0.45401483999999998</v>
      </c>
      <c r="AW21" s="551">
        <v>12.418537308999998</v>
      </c>
      <c r="AX21" s="551">
        <v>9.2499611999999996</v>
      </c>
      <c r="AY21" s="551">
        <v>3.0267770999999999</v>
      </c>
    </row>
    <row r="22" spans="1:51" customFormat="1" x14ac:dyDescent="0.35">
      <c r="A22" s="547" t="s">
        <v>456</v>
      </c>
      <c r="B22" s="547" t="s">
        <v>444</v>
      </c>
      <c r="C22">
        <v>1</v>
      </c>
      <c r="D22" s="547" t="s">
        <v>446</v>
      </c>
      <c r="E22">
        <v>11</v>
      </c>
      <c r="F22" s="216">
        <v>2009</v>
      </c>
      <c r="G22" s="549">
        <v>565.46351000000004</v>
      </c>
      <c r="H22" s="550">
        <v>10.64125477698818</v>
      </c>
      <c r="I22" s="550">
        <v>0.70156784949748552</v>
      </c>
      <c r="J22" s="550">
        <v>9.1219002377359359</v>
      </c>
      <c r="K22" s="550">
        <v>2.1186174669343388E-2</v>
      </c>
      <c r="L22" s="550">
        <v>1.7449719257746617E-3</v>
      </c>
      <c r="M22" s="550">
        <v>6.8518617585067512E-4</v>
      </c>
      <c r="N22" s="550">
        <v>1.8741703102999514E-2</v>
      </c>
      <c r="O22" s="550">
        <v>1.3959777705196219E-2</v>
      </c>
      <c r="P22" s="550">
        <v>4.5679292373790844E-3</v>
      </c>
      <c r="Q22" s="551">
        <v>6017.2412770000037</v>
      </c>
      <c r="R22" s="551">
        <v>396.71101867999994</v>
      </c>
      <c r="S22" s="551">
        <v>5158.1017262999976</v>
      </c>
      <c r="T22" s="551">
        <v>11.980008692000002</v>
      </c>
      <c r="U22" s="551">
        <v>0.98671794999999973</v>
      </c>
      <c r="V22" s="551">
        <v>0.38744778000000002</v>
      </c>
      <c r="W22" s="551">
        <v>10.597749219999997</v>
      </c>
      <c r="X22" s="551">
        <v>7.8937448999999997</v>
      </c>
      <c r="Y22" s="551">
        <v>2.5829973000000006</v>
      </c>
      <c r="AA22" s="547" t="s">
        <v>456</v>
      </c>
      <c r="AB22" s="547" t="s">
        <v>444</v>
      </c>
      <c r="AC22">
        <v>1</v>
      </c>
      <c r="AD22" s="547" t="s">
        <v>446</v>
      </c>
      <c r="AE22">
        <v>11</v>
      </c>
      <c r="AF22" s="216">
        <v>2009</v>
      </c>
      <c r="AG22" s="549">
        <v>565.46351000000004</v>
      </c>
      <c r="AH22" s="550">
        <v>10.64125477698818</v>
      </c>
      <c r="AI22" s="550">
        <v>0.70156784949748552</v>
      </c>
      <c r="AJ22" s="550">
        <v>9.1219002377359359</v>
      </c>
      <c r="AK22" s="550">
        <v>2.1186174669343388E-2</v>
      </c>
      <c r="AL22" s="550">
        <v>1.7449719257746617E-3</v>
      </c>
      <c r="AM22" s="550">
        <v>6.8518617585067512E-4</v>
      </c>
      <c r="AN22" s="550">
        <v>1.8741703102999514E-2</v>
      </c>
      <c r="AO22" s="550">
        <v>1.3959777705196219E-2</v>
      </c>
      <c r="AP22" s="550">
        <v>4.5679292373790844E-3</v>
      </c>
      <c r="AQ22" s="551">
        <v>6017.2412770000037</v>
      </c>
      <c r="AR22" s="551">
        <v>396.71101867999994</v>
      </c>
      <c r="AS22" s="551">
        <v>5158.1017262999976</v>
      </c>
      <c r="AT22" s="551">
        <v>11.980008692000002</v>
      </c>
      <c r="AU22" s="551">
        <v>0.98671794999999973</v>
      </c>
      <c r="AV22" s="551">
        <v>0.38744778000000002</v>
      </c>
      <c r="AW22" s="551">
        <v>10.597749219999997</v>
      </c>
      <c r="AX22" s="551">
        <v>7.8937448999999997</v>
      </c>
      <c r="AY22" s="551">
        <v>2.5829973000000006</v>
      </c>
    </row>
    <row r="23" spans="1:51" customFormat="1" x14ac:dyDescent="0.35">
      <c r="A23" s="547" t="s">
        <v>457</v>
      </c>
      <c r="B23" s="547" t="s">
        <v>444</v>
      </c>
      <c r="C23">
        <v>1</v>
      </c>
      <c r="D23" s="547" t="s">
        <v>446</v>
      </c>
      <c r="E23">
        <v>11</v>
      </c>
      <c r="F23" s="216">
        <v>2010</v>
      </c>
      <c r="G23" s="549">
        <v>213.98015599999999</v>
      </c>
      <c r="H23" s="550">
        <v>10.600205946199985</v>
      </c>
      <c r="I23" s="550">
        <v>0.70156915106651307</v>
      </c>
      <c r="J23" s="550">
        <v>8.9034787856683337</v>
      </c>
      <c r="K23" s="550">
        <v>2.1155362906642623E-2</v>
      </c>
      <c r="L23" s="550">
        <v>1.7449753611732104E-3</v>
      </c>
      <c r="M23" s="550">
        <v>6.8518716754276967E-4</v>
      </c>
      <c r="N23" s="550">
        <v>1.8714426061078294E-2</v>
      </c>
      <c r="O23" s="550">
        <v>1.3959800552720412E-2</v>
      </c>
      <c r="P23" s="550">
        <v>4.5679354958503707E-3</v>
      </c>
      <c r="Q23" s="551">
        <v>2268.2337220000004</v>
      </c>
      <c r="R23" s="551">
        <v>150.12187639000004</v>
      </c>
      <c r="S23" s="551">
        <v>1905.1677795000005</v>
      </c>
      <c r="T23" s="551">
        <v>4.5268278550000014</v>
      </c>
      <c r="U23" s="551">
        <v>0.37339009999999989</v>
      </c>
      <c r="V23" s="551">
        <v>0.14661645699999998</v>
      </c>
      <c r="W23" s="551">
        <v>4.004515807999999</v>
      </c>
      <c r="X23" s="551">
        <v>2.9871203</v>
      </c>
      <c r="Y23" s="551">
        <v>0.97744754999999972</v>
      </c>
      <c r="AA23" s="547" t="s">
        <v>457</v>
      </c>
      <c r="AB23" s="547" t="s">
        <v>444</v>
      </c>
      <c r="AC23">
        <v>1</v>
      </c>
      <c r="AD23" s="547" t="s">
        <v>446</v>
      </c>
      <c r="AE23">
        <v>11</v>
      </c>
      <c r="AF23" s="216">
        <v>2010</v>
      </c>
      <c r="AG23" s="549">
        <v>213.98015599999999</v>
      </c>
      <c r="AH23" s="550">
        <v>10.600205946199985</v>
      </c>
      <c r="AI23" s="550">
        <v>0.70156915106651307</v>
      </c>
      <c r="AJ23" s="550">
        <v>8.9034787856683337</v>
      </c>
      <c r="AK23" s="550">
        <v>2.1155362906642623E-2</v>
      </c>
      <c r="AL23" s="550">
        <v>1.7449753611732104E-3</v>
      </c>
      <c r="AM23" s="550">
        <v>6.8518716754276967E-4</v>
      </c>
      <c r="AN23" s="550">
        <v>1.8714426061078294E-2</v>
      </c>
      <c r="AO23" s="550">
        <v>1.3959800552720412E-2</v>
      </c>
      <c r="AP23" s="550">
        <v>4.5679354958503707E-3</v>
      </c>
      <c r="AQ23" s="551">
        <v>2268.2337220000004</v>
      </c>
      <c r="AR23" s="551">
        <v>150.12187639000004</v>
      </c>
      <c r="AS23" s="551">
        <v>1905.1677795000005</v>
      </c>
      <c r="AT23" s="551">
        <v>4.5268278550000014</v>
      </c>
      <c r="AU23" s="551">
        <v>0.37339009999999989</v>
      </c>
      <c r="AV23" s="551">
        <v>0.14661645699999998</v>
      </c>
      <c r="AW23" s="551">
        <v>4.004515807999999</v>
      </c>
      <c r="AX23" s="551">
        <v>2.9871203</v>
      </c>
      <c r="AY23" s="551">
        <v>0.97744754999999972</v>
      </c>
    </row>
    <row r="24" spans="1:51" customFormat="1" x14ac:dyDescent="0.35">
      <c r="A24" s="547" t="s">
        <v>458</v>
      </c>
      <c r="B24" s="547" t="s">
        <v>444</v>
      </c>
      <c r="C24">
        <v>1</v>
      </c>
      <c r="D24" s="547" t="s">
        <v>446</v>
      </c>
      <c r="E24">
        <v>11</v>
      </c>
      <c r="F24" s="216">
        <v>2011</v>
      </c>
      <c r="G24" s="549">
        <v>270.15271999999993</v>
      </c>
      <c r="H24" s="550">
        <v>10.559166670615058</v>
      </c>
      <c r="I24" s="550">
        <v>0.70156888066868273</v>
      </c>
      <c r="J24" s="550">
        <v>3.9180618399844356</v>
      </c>
      <c r="K24" s="550">
        <v>2.1124654861887023E-2</v>
      </c>
      <c r="L24" s="550">
        <v>1.7449740280238528E-3</v>
      </c>
      <c r="M24" s="550">
        <v>6.8518661592598454E-4</v>
      </c>
      <c r="N24" s="550">
        <v>1.8687260546553085E-2</v>
      </c>
      <c r="O24" s="550">
        <v>1.3959782822101516E-2</v>
      </c>
      <c r="P24" s="550">
        <v>4.5679338338699702E-3</v>
      </c>
      <c r="Q24" s="551">
        <v>2852.5875970000011</v>
      </c>
      <c r="R24" s="551">
        <v>189.53074137999999</v>
      </c>
      <c r="S24" s="551">
        <v>1058.4750631999998</v>
      </c>
      <c r="T24" s="551">
        <v>5.7068829700000023</v>
      </c>
      <c r="U24" s="551">
        <v>0.47140947999999994</v>
      </c>
      <c r="V24" s="551">
        <v>0.185105028</v>
      </c>
      <c r="W24" s="551">
        <v>5.0484142660000009</v>
      </c>
      <c r="X24" s="551">
        <v>3.7712732999999998</v>
      </c>
      <c r="Y24" s="551">
        <v>1.2340397500000002</v>
      </c>
      <c r="AA24" s="547" t="s">
        <v>458</v>
      </c>
      <c r="AB24" s="547" t="s">
        <v>444</v>
      </c>
      <c r="AC24">
        <v>1</v>
      </c>
      <c r="AD24" s="547" t="s">
        <v>446</v>
      </c>
      <c r="AE24">
        <v>11</v>
      </c>
      <c r="AF24" s="216">
        <v>2011</v>
      </c>
      <c r="AG24" s="549">
        <v>270.15271999999993</v>
      </c>
      <c r="AH24" s="550">
        <v>10.559166670615058</v>
      </c>
      <c r="AI24" s="550">
        <v>0.70156888066868273</v>
      </c>
      <c r="AJ24" s="550">
        <v>3.9180618399844356</v>
      </c>
      <c r="AK24" s="550">
        <v>2.1124654861887023E-2</v>
      </c>
      <c r="AL24" s="550">
        <v>1.7449740280238528E-3</v>
      </c>
      <c r="AM24" s="550">
        <v>6.8518661592598454E-4</v>
      </c>
      <c r="AN24" s="550">
        <v>1.8687260546553085E-2</v>
      </c>
      <c r="AO24" s="550">
        <v>1.3959782822101516E-2</v>
      </c>
      <c r="AP24" s="550">
        <v>4.5679338338699702E-3</v>
      </c>
      <c r="AQ24" s="551">
        <v>2852.5875970000011</v>
      </c>
      <c r="AR24" s="551">
        <v>189.53074137999999</v>
      </c>
      <c r="AS24" s="551">
        <v>1058.4750631999998</v>
      </c>
      <c r="AT24" s="551">
        <v>5.7068829700000023</v>
      </c>
      <c r="AU24" s="551">
        <v>0.47140947999999994</v>
      </c>
      <c r="AV24" s="551">
        <v>0.185105028</v>
      </c>
      <c r="AW24" s="551">
        <v>5.0484142660000009</v>
      </c>
      <c r="AX24" s="551">
        <v>3.7712732999999998</v>
      </c>
      <c r="AY24" s="551">
        <v>1.2340397500000002</v>
      </c>
    </row>
    <row r="25" spans="1:51" customFormat="1" x14ac:dyDescent="0.35">
      <c r="A25" s="547" t="s">
        <v>459</v>
      </c>
      <c r="B25" s="547" t="s">
        <v>444</v>
      </c>
      <c r="C25">
        <v>1</v>
      </c>
      <c r="D25" s="547" t="s">
        <v>446</v>
      </c>
      <c r="E25">
        <v>11</v>
      </c>
      <c r="F25" s="216">
        <v>2012</v>
      </c>
      <c r="G25" s="549">
        <v>476.93728000000004</v>
      </c>
      <c r="H25" s="550">
        <v>10.518101354962234</v>
      </c>
      <c r="I25" s="550">
        <v>0.70156839394060355</v>
      </c>
      <c r="J25" s="550">
        <v>3.8190980642150687</v>
      </c>
      <c r="K25" s="550">
        <v>2.1094080263551633E-2</v>
      </c>
      <c r="L25" s="550">
        <v>1.7449731126071752E-3</v>
      </c>
      <c r="M25" s="550">
        <v>6.851858592391856E-4</v>
      </c>
      <c r="N25" s="550">
        <v>1.8660222962650352E-2</v>
      </c>
      <c r="O25" s="550">
        <v>1.3959777059155446E-2</v>
      </c>
      <c r="P25" s="550">
        <v>4.5679277367455936E-3</v>
      </c>
      <c r="Q25" s="551">
        <v>5016.4746510000023</v>
      </c>
      <c r="R25" s="551">
        <v>334.60412153999999</v>
      </c>
      <c r="S25" s="551">
        <v>1821.4702428000003</v>
      </c>
      <c r="T25" s="551">
        <v>10.060553264999999</v>
      </c>
      <c r="U25" s="551">
        <v>0.83224272999999993</v>
      </c>
      <c r="V25" s="551">
        <v>0.32679068000000006</v>
      </c>
      <c r="W25" s="551">
        <v>8.8997559840000022</v>
      </c>
      <c r="X25" s="551">
        <v>6.6579380999999982</v>
      </c>
      <c r="Y25" s="551">
        <v>2.1786150299999996</v>
      </c>
      <c r="AA25" s="547" t="s">
        <v>459</v>
      </c>
      <c r="AB25" s="547" t="s">
        <v>444</v>
      </c>
      <c r="AC25">
        <v>1</v>
      </c>
      <c r="AD25" s="547" t="s">
        <v>446</v>
      </c>
      <c r="AE25">
        <v>11</v>
      </c>
      <c r="AF25" s="216">
        <v>2012</v>
      </c>
      <c r="AG25" s="549">
        <v>476.93728000000004</v>
      </c>
      <c r="AH25" s="550">
        <v>10.518101354962234</v>
      </c>
      <c r="AI25" s="550">
        <v>0.70156839394060355</v>
      </c>
      <c r="AJ25" s="550">
        <v>3.8190980642150687</v>
      </c>
      <c r="AK25" s="550">
        <v>2.1094080263551633E-2</v>
      </c>
      <c r="AL25" s="550">
        <v>1.7449731126071752E-3</v>
      </c>
      <c r="AM25" s="550">
        <v>6.851858592391856E-4</v>
      </c>
      <c r="AN25" s="550">
        <v>1.8660222962650352E-2</v>
      </c>
      <c r="AO25" s="550">
        <v>1.3959777059155446E-2</v>
      </c>
      <c r="AP25" s="550">
        <v>4.5679277367455936E-3</v>
      </c>
      <c r="AQ25" s="551">
        <v>5016.4746510000023</v>
      </c>
      <c r="AR25" s="551">
        <v>334.60412153999999</v>
      </c>
      <c r="AS25" s="551">
        <v>1821.4702428000003</v>
      </c>
      <c r="AT25" s="551">
        <v>10.060553264999999</v>
      </c>
      <c r="AU25" s="551">
        <v>0.83224272999999993</v>
      </c>
      <c r="AV25" s="551">
        <v>0.32679068000000006</v>
      </c>
      <c r="AW25" s="551">
        <v>8.8997559840000022</v>
      </c>
      <c r="AX25" s="551">
        <v>6.6579380999999982</v>
      </c>
      <c r="AY25" s="551">
        <v>2.1786150299999996</v>
      </c>
    </row>
    <row r="26" spans="1:51" customFormat="1" x14ac:dyDescent="0.35">
      <c r="A26" s="547" t="s">
        <v>460</v>
      </c>
      <c r="B26" s="547" t="s">
        <v>444</v>
      </c>
      <c r="C26">
        <v>1</v>
      </c>
      <c r="D26" s="547" t="s">
        <v>446</v>
      </c>
      <c r="E26">
        <v>11</v>
      </c>
      <c r="F26" s="216">
        <v>2013</v>
      </c>
      <c r="G26" s="549">
        <v>555.64246000000003</v>
      </c>
      <c r="H26" s="550">
        <v>10.477043628019358</v>
      </c>
      <c r="I26" s="550">
        <v>0.70156775981446762</v>
      </c>
      <c r="J26" s="550">
        <v>3.7053446802823538</v>
      </c>
      <c r="K26" s="550">
        <v>2.1063694523993003E-2</v>
      </c>
      <c r="L26" s="550">
        <v>1.7449728913805471E-3</v>
      </c>
      <c r="M26" s="550">
        <v>6.8518581175383878E-4</v>
      </c>
      <c r="N26" s="550">
        <v>1.8633349060473165E-2</v>
      </c>
      <c r="O26" s="550">
        <v>1.3959785398689657E-2</v>
      </c>
      <c r="P26" s="550">
        <v>4.5679316875819739E-3</v>
      </c>
      <c r="Q26" s="551">
        <v>5821.4902950000014</v>
      </c>
      <c r="R26" s="551">
        <v>389.82083591999998</v>
      </c>
      <c r="S26" s="551">
        <v>2058.8468333000005</v>
      </c>
      <c r="T26" s="551">
        <v>11.703883042000001</v>
      </c>
      <c r="U26" s="551">
        <v>0.96958103000000007</v>
      </c>
      <c r="V26" s="551">
        <v>0.38071832999999994</v>
      </c>
      <c r="W26" s="551">
        <v>10.353479909999999</v>
      </c>
      <c r="X26" s="551">
        <v>7.7566495000000018</v>
      </c>
      <c r="Y26" s="551">
        <v>2.5381367999999997</v>
      </c>
      <c r="AA26" s="547" t="s">
        <v>460</v>
      </c>
      <c r="AB26" s="547" t="s">
        <v>444</v>
      </c>
      <c r="AC26">
        <v>1</v>
      </c>
      <c r="AD26" s="547" t="s">
        <v>446</v>
      </c>
      <c r="AE26">
        <v>11</v>
      </c>
      <c r="AF26" s="216">
        <v>2013</v>
      </c>
      <c r="AG26" s="549">
        <v>555.64246000000003</v>
      </c>
      <c r="AH26" s="550">
        <v>10.477043628019358</v>
      </c>
      <c r="AI26" s="550">
        <v>0.70156775981446762</v>
      </c>
      <c r="AJ26" s="550">
        <v>3.7053446802823538</v>
      </c>
      <c r="AK26" s="550">
        <v>2.1063694523993003E-2</v>
      </c>
      <c r="AL26" s="550">
        <v>1.7449728913805471E-3</v>
      </c>
      <c r="AM26" s="550">
        <v>6.8518581175383878E-4</v>
      </c>
      <c r="AN26" s="550">
        <v>1.8633349060473165E-2</v>
      </c>
      <c r="AO26" s="550">
        <v>1.3959785398689657E-2</v>
      </c>
      <c r="AP26" s="550">
        <v>4.5679316875819739E-3</v>
      </c>
      <c r="AQ26" s="551">
        <v>5821.4902950000014</v>
      </c>
      <c r="AR26" s="551">
        <v>389.82083591999998</v>
      </c>
      <c r="AS26" s="551">
        <v>2058.8468333000005</v>
      </c>
      <c r="AT26" s="551">
        <v>11.703883042000001</v>
      </c>
      <c r="AU26" s="551">
        <v>0.96958103000000007</v>
      </c>
      <c r="AV26" s="551">
        <v>0.38071832999999994</v>
      </c>
      <c r="AW26" s="551">
        <v>10.353479909999999</v>
      </c>
      <c r="AX26" s="551">
        <v>7.7566495000000018</v>
      </c>
      <c r="AY26" s="551">
        <v>2.5381367999999997</v>
      </c>
    </row>
    <row r="27" spans="1:51" customFormat="1" x14ac:dyDescent="0.35">
      <c r="A27" s="547" t="s">
        <v>461</v>
      </c>
      <c r="B27" s="547" t="s">
        <v>444</v>
      </c>
      <c r="C27">
        <v>1</v>
      </c>
      <c r="D27" s="547" t="s">
        <v>446</v>
      </c>
      <c r="E27">
        <v>11</v>
      </c>
      <c r="F27" s="216">
        <v>2014</v>
      </c>
      <c r="G27" s="549">
        <v>591.91805999999997</v>
      </c>
      <c r="H27" s="550">
        <v>10.477039367577332</v>
      </c>
      <c r="I27" s="550">
        <v>0.70156795334137945</v>
      </c>
      <c r="J27" s="550">
        <v>3.6032798026132187</v>
      </c>
      <c r="K27" s="550">
        <v>2.1063694757007419E-2</v>
      </c>
      <c r="L27" s="550">
        <v>1.7449721334740153E-3</v>
      </c>
      <c r="M27" s="550">
        <v>6.8518600361678445E-4</v>
      </c>
      <c r="N27" s="550">
        <v>1.8633341858161925E-2</v>
      </c>
      <c r="O27" s="550">
        <v>1.3959785075657266E-2</v>
      </c>
      <c r="P27" s="550">
        <v>4.5679300611304206E-3</v>
      </c>
      <c r="Q27" s="551">
        <v>6201.5488170000008</v>
      </c>
      <c r="R27" s="551">
        <v>415.27074189999985</v>
      </c>
      <c r="S27" s="551">
        <v>2132.8463903999991</v>
      </c>
      <c r="T27" s="551">
        <v>12.467981337000003</v>
      </c>
      <c r="U27" s="551">
        <v>1.0328805200000002</v>
      </c>
      <c r="V27" s="551">
        <v>0.40557397000000001</v>
      </c>
      <c r="W27" s="551">
        <v>11.029411564</v>
      </c>
      <c r="X27" s="551">
        <v>8.2630489000000011</v>
      </c>
      <c r="Y27" s="551">
        <v>2.7038403</v>
      </c>
      <c r="AA27" s="547" t="s">
        <v>461</v>
      </c>
      <c r="AB27" s="547" t="s">
        <v>444</v>
      </c>
      <c r="AC27">
        <v>1</v>
      </c>
      <c r="AD27" s="547" t="s">
        <v>446</v>
      </c>
      <c r="AE27">
        <v>11</v>
      </c>
      <c r="AF27" s="216">
        <v>2014</v>
      </c>
      <c r="AG27" s="549">
        <v>591.91805999999997</v>
      </c>
      <c r="AH27" s="550">
        <v>10.477039367577332</v>
      </c>
      <c r="AI27" s="550">
        <v>0.70156795334137945</v>
      </c>
      <c r="AJ27" s="550">
        <v>3.6032798026132187</v>
      </c>
      <c r="AK27" s="550">
        <v>2.1063694757007419E-2</v>
      </c>
      <c r="AL27" s="550">
        <v>1.7449721334740153E-3</v>
      </c>
      <c r="AM27" s="550">
        <v>6.8518600361678445E-4</v>
      </c>
      <c r="AN27" s="550">
        <v>1.8633341858161925E-2</v>
      </c>
      <c r="AO27" s="550">
        <v>1.3959785075657266E-2</v>
      </c>
      <c r="AP27" s="550">
        <v>4.5679300611304206E-3</v>
      </c>
      <c r="AQ27" s="551">
        <v>6201.5488170000008</v>
      </c>
      <c r="AR27" s="551">
        <v>415.27074189999985</v>
      </c>
      <c r="AS27" s="551">
        <v>2132.8463903999991</v>
      </c>
      <c r="AT27" s="551">
        <v>12.467981337000003</v>
      </c>
      <c r="AU27" s="551">
        <v>1.0328805200000002</v>
      </c>
      <c r="AV27" s="551">
        <v>0.40557397000000001</v>
      </c>
      <c r="AW27" s="551">
        <v>11.029411564</v>
      </c>
      <c r="AX27" s="551">
        <v>8.2630489000000011</v>
      </c>
      <c r="AY27" s="551">
        <v>2.7038403</v>
      </c>
    </row>
    <row r="28" spans="1:51" customFormat="1" x14ac:dyDescent="0.35">
      <c r="A28" s="547" t="s">
        <v>462</v>
      </c>
      <c r="B28" s="547" t="s">
        <v>444</v>
      </c>
      <c r="C28">
        <v>1</v>
      </c>
      <c r="D28" s="547" t="s">
        <v>446</v>
      </c>
      <c r="E28">
        <v>11</v>
      </c>
      <c r="F28" s="216">
        <v>2015</v>
      </c>
      <c r="G28" s="549">
        <v>644.33580000000006</v>
      </c>
      <c r="H28" s="550">
        <v>10.477045318605605</v>
      </c>
      <c r="I28" s="550">
        <v>0.70156851436781864</v>
      </c>
      <c r="J28" s="550">
        <v>3.5087757888045319</v>
      </c>
      <c r="K28" s="550">
        <v>2.1063712318949213E-2</v>
      </c>
      <c r="L28" s="550">
        <v>1.7449750580365083E-3</v>
      </c>
      <c r="M28" s="550">
        <v>6.8518682339239871E-4</v>
      </c>
      <c r="N28" s="550">
        <v>1.8633353063728569E-2</v>
      </c>
      <c r="O28" s="550">
        <v>1.3959785254831414E-2</v>
      </c>
      <c r="P28" s="550">
        <v>4.5679353840031847E-3</v>
      </c>
      <c r="Q28" s="551">
        <v>6750.7353769999982</v>
      </c>
      <c r="R28" s="551">
        <v>452.04570995999995</v>
      </c>
      <c r="S28" s="551">
        <v>2260.8298548999992</v>
      </c>
      <c r="T28" s="551">
        <v>13.572103927999997</v>
      </c>
      <c r="U28" s="551">
        <v>1.1243499000000001</v>
      </c>
      <c r="V28" s="551">
        <v>0.44149040000000001</v>
      </c>
      <c r="W28" s="551">
        <v>12.006136453</v>
      </c>
      <c r="X28" s="551">
        <v>8.9947894000000037</v>
      </c>
      <c r="Y28" s="551">
        <v>2.9432842999999997</v>
      </c>
      <c r="AA28" s="547" t="s">
        <v>462</v>
      </c>
      <c r="AB28" s="547" t="s">
        <v>444</v>
      </c>
      <c r="AC28">
        <v>1</v>
      </c>
      <c r="AD28" s="547" t="s">
        <v>446</v>
      </c>
      <c r="AE28">
        <v>11</v>
      </c>
      <c r="AF28" s="216">
        <v>2015</v>
      </c>
      <c r="AG28" s="549">
        <v>644.33580000000006</v>
      </c>
      <c r="AH28" s="550">
        <v>10.477045318605605</v>
      </c>
      <c r="AI28" s="550">
        <v>0.70156851436781864</v>
      </c>
      <c r="AJ28" s="550">
        <v>3.5087757888045319</v>
      </c>
      <c r="AK28" s="550">
        <v>2.1063712318949213E-2</v>
      </c>
      <c r="AL28" s="550">
        <v>1.7449750580365083E-3</v>
      </c>
      <c r="AM28" s="550">
        <v>6.8518682339239871E-4</v>
      </c>
      <c r="AN28" s="550">
        <v>1.8633353063728569E-2</v>
      </c>
      <c r="AO28" s="550">
        <v>1.3959785254831414E-2</v>
      </c>
      <c r="AP28" s="550">
        <v>4.5679353840031847E-3</v>
      </c>
      <c r="AQ28" s="551">
        <v>6750.7353769999982</v>
      </c>
      <c r="AR28" s="551">
        <v>452.04570995999995</v>
      </c>
      <c r="AS28" s="551">
        <v>2260.8298548999992</v>
      </c>
      <c r="AT28" s="551">
        <v>13.572103927999997</v>
      </c>
      <c r="AU28" s="551">
        <v>1.1243499000000001</v>
      </c>
      <c r="AV28" s="551">
        <v>0.44149040000000001</v>
      </c>
      <c r="AW28" s="551">
        <v>12.006136453</v>
      </c>
      <c r="AX28" s="551">
        <v>8.9947894000000037</v>
      </c>
      <c r="AY28" s="551">
        <v>2.9432842999999997</v>
      </c>
    </row>
    <row r="29" spans="1:51" customFormat="1" x14ac:dyDescent="0.35">
      <c r="A29" s="547" t="s">
        <v>463</v>
      </c>
      <c r="B29" s="547" t="s">
        <v>444</v>
      </c>
      <c r="C29">
        <v>1</v>
      </c>
      <c r="D29" s="547" t="s">
        <v>446</v>
      </c>
      <c r="E29">
        <v>11</v>
      </c>
      <c r="F29" s="216">
        <v>2016</v>
      </c>
      <c r="G29" s="549">
        <v>578.09802000000002</v>
      </c>
      <c r="H29" s="550">
        <v>10.477040130668499</v>
      </c>
      <c r="I29" s="550">
        <v>0.70156789186027646</v>
      </c>
      <c r="J29" s="550">
        <v>2.1096466377795258</v>
      </c>
      <c r="K29" s="550">
        <v>2.1063694023722823E-2</v>
      </c>
      <c r="L29" s="550">
        <v>1.7449720204888437E-3</v>
      </c>
      <c r="M29" s="550">
        <v>6.8518629418588893E-4</v>
      </c>
      <c r="N29" s="550">
        <v>1.863334357900067E-2</v>
      </c>
      <c r="O29" s="550">
        <v>1.3959783498307088E-2</v>
      </c>
      <c r="P29" s="550">
        <v>4.56793123076256E-3</v>
      </c>
      <c r="Q29" s="551">
        <v>6056.7561550000009</v>
      </c>
      <c r="R29" s="551">
        <v>405.57500917999994</v>
      </c>
      <c r="S29" s="551">
        <v>1219.5825442000012</v>
      </c>
      <c r="T29" s="551">
        <v>12.176879808999997</v>
      </c>
      <c r="U29" s="551">
        <v>1.00876487</v>
      </c>
      <c r="V29" s="551">
        <v>0.3961048399999999</v>
      </c>
      <c r="W29" s="551">
        <v>10.771899029000002</v>
      </c>
      <c r="X29" s="551">
        <v>8.0701232000000012</v>
      </c>
      <c r="Y29" s="551">
        <v>2.6407119999999993</v>
      </c>
      <c r="AA29" s="547" t="s">
        <v>463</v>
      </c>
      <c r="AB29" s="547" t="s">
        <v>444</v>
      </c>
      <c r="AC29">
        <v>1</v>
      </c>
      <c r="AD29" s="547" t="s">
        <v>446</v>
      </c>
      <c r="AE29">
        <v>11</v>
      </c>
      <c r="AF29" s="216">
        <v>2016</v>
      </c>
      <c r="AG29" s="549">
        <v>578.09802000000002</v>
      </c>
      <c r="AH29" s="550">
        <v>10.477040130668499</v>
      </c>
      <c r="AI29" s="550">
        <v>0.70156789186027646</v>
      </c>
      <c r="AJ29" s="550">
        <v>2.1096466377795258</v>
      </c>
      <c r="AK29" s="550">
        <v>2.1063694023722823E-2</v>
      </c>
      <c r="AL29" s="550">
        <v>1.7449720204888437E-3</v>
      </c>
      <c r="AM29" s="550">
        <v>6.8518629418588893E-4</v>
      </c>
      <c r="AN29" s="550">
        <v>1.863334357900067E-2</v>
      </c>
      <c r="AO29" s="550">
        <v>1.3959783498307088E-2</v>
      </c>
      <c r="AP29" s="550">
        <v>4.56793123076256E-3</v>
      </c>
      <c r="AQ29" s="551">
        <v>6056.7561550000009</v>
      </c>
      <c r="AR29" s="551">
        <v>405.57500917999994</v>
      </c>
      <c r="AS29" s="551">
        <v>1219.5825442000012</v>
      </c>
      <c r="AT29" s="551">
        <v>12.176879808999997</v>
      </c>
      <c r="AU29" s="551">
        <v>1.00876487</v>
      </c>
      <c r="AV29" s="551">
        <v>0.3961048399999999</v>
      </c>
      <c r="AW29" s="551">
        <v>10.771899029000002</v>
      </c>
      <c r="AX29" s="551">
        <v>8.0701232000000012</v>
      </c>
      <c r="AY29" s="551">
        <v>2.6407119999999993</v>
      </c>
    </row>
    <row r="30" spans="1:51" customFormat="1" x14ac:dyDescent="0.35">
      <c r="A30" s="547" t="s">
        <v>464</v>
      </c>
      <c r="B30" s="547" t="s">
        <v>444</v>
      </c>
      <c r="C30">
        <v>1</v>
      </c>
      <c r="D30" s="547" t="s">
        <v>446</v>
      </c>
      <c r="E30">
        <v>11</v>
      </c>
      <c r="F30" s="216">
        <v>2017</v>
      </c>
      <c r="G30" s="549">
        <v>561.39153999999996</v>
      </c>
      <c r="H30" s="550">
        <v>10.477038754449348</v>
      </c>
      <c r="I30" s="550">
        <v>0.70156827014172707</v>
      </c>
      <c r="J30" s="550">
        <v>2.0583760136463756</v>
      </c>
      <c r="K30" s="550">
        <v>2.1063689506257966E-2</v>
      </c>
      <c r="L30" s="550">
        <v>1.7449725551617686E-3</v>
      </c>
      <c r="M30" s="550">
        <v>6.8518599336213739E-4</v>
      </c>
      <c r="N30" s="550">
        <v>1.8633340320732304E-2</v>
      </c>
      <c r="O30" s="550">
        <v>1.3959770216701162E-2</v>
      </c>
      <c r="P30" s="550">
        <v>4.5679295416528719E-3</v>
      </c>
      <c r="Q30" s="551">
        <v>5881.720921000001</v>
      </c>
      <c r="R30" s="551">
        <v>393.85449159000012</v>
      </c>
      <c r="S30" s="551">
        <v>1155.5548801999996</v>
      </c>
      <c r="T30" s="551">
        <v>11.824977089999999</v>
      </c>
      <c r="U30" s="551">
        <v>0.9796128300000001</v>
      </c>
      <c r="V30" s="551">
        <v>0.38465762000000003</v>
      </c>
      <c r="W30" s="551">
        <v>10.460599618000002</v>
      </c>
      <c r="X30" s="551">
        <v>7.8368968999999984</v>
      </c>
      <c r="Y30" s="551">
        <v>2.5643969999999996</v>
      </c>
      <c r="AA30" s="547" t="s">
        <v>464</v>
      </c>
      <c r="AB30" s="547" t="s">
        <v>444</v>
      </c>
      <c r="AC30">
        <v>1</v>
      </c>
      <c r="AD30" s="547" t="s">
        <v>446</v>
      </c>
      <c r="AE30">
        <v>11</v>
      </c>
      <c r="AF30" s="216">
        <v>2017</v>
      </c>
      <c r="AG30" s="549">
        <v>561.39153999999996</v>
      </c>
      <c r="AH30" s="550">
        <v>10.477038754449348</v>
      </c>
      <c r="AI30" s="550">
        <v>0.70156827014172707</v>
      </c>
      <c r="AJ30" s="550">
        <v>2.0583760136463756</v>
      </c>
      <c r="AK30" s="550">
        <v>2.1063689506257966E-2</v>
      </c>
      <c r="AL30" s="550">
        <v>1.7449725551617686E-3</v>
      </c>
      <c r="AM30" s="550">
        <v>6.8518599336213739E-4</v>
      </c>
      <c r="AN30" s="550">
        <v>1.8633340320732304E-2</v>
      </c>
      <c r="AO30" s="550">
        <v>1.3959770216701162E-2</v>
      </c>
      <c r="AP30" s="550">
        <v>4.5679295416528719E-3</v>
      </c>
      <c r="AQ30" s="551">
        <v>5881.720921000001</v>
      </c>
      <c r="AR30" s="551">
        <v>393.85449159000012</v>
      </c>
      <c r="AS30" s="551">
        <v>1155.5548801999996</v>
      </c>
      <c r="AT30" s="551">
        <v>11.824977089999999</v>
      </c>
      <c r="AU30" s="551">
        <v>0.9796128300000001</v>
      </c>
      <c r="AV30" s="551">
        <v>0.38465762000000003</v>
      </c>
      <c r="AW30" s="551">
        <v>10.460599618000002</v>
      </c>
      <c r="AX30" s="551">
        <v>7.8368968999999984</v>
      </c>
      <c r="AY30" s="551">
        <v>2.5643969999999996</v>
      </c>
    </row>
    <row r="31" spans="1:51" customFormat="1" x14ac:dyDescent="0.35">
      <c r="A31" s="547" t="s">
        <v>465</v>
      </c>
      <c r="B31" s="547" t="s">
        <v>444</v>
      </c>
      <c r="C31">
        <v>1</v>
      </c>
      <c r="D31" s="547" t="s">
        <v>446</v>
      </c>
      <c r="E31">
        <v>11</v>
      </c>
      <c r="F31" s="216">
        <v>2018</v>
      </c>
      <c r="G31" s="549">
        <v>604.84411999999986</v>
      </c>
      <c r="H31" s="550">
        <v>10.477031544921033</v>
      </c>
      <c r="I31" s="550">
        <v>0.70156695320109919</v>
      </c>
      <c r="J31" s="550">
        <v>1.9696311110704032</v>
      </c>
      <c r="K31" s="550">
        <v>2.1063667895126439E-2</v>
      </c>
      <c r="L31" s="550">
        <v>1.7449717953776261E-3</v>
      </c>
      <c r="M31" s="550">
        <v>6.8518483737595073E-4</v>
      </c>
      <c r="N31" s="550">
        <v>1.863333082084025E-2</v>
      </c>
      <c r="O31" s="550">
        <v>1.3959766360959252E-2</v>
      </c>
      <c r="P31" s="550">
        <v>4.567925368936381E-3</v>
      </c>
      <c r="Q31" s="551">
        <v>6336.9709250000014</v>
      </c>
      <c r="R31" s="551">
        <v>424.33864642999993</v>
      </c>
      <c r="S31" s="551">
        <v>1191.3197961000001</v>
      </c>
      <c r="T31" s="551">
        <v>12.740235672000001</v>
      </c>
      <c r="U31" s="551">
        <v>1.05543593</v>
      </c>
      <c r="V31" s="551">
        <v>0.41443001999999995</v>
      </c>
      <c r="W31" s="551">
        <v>11.270260582999997</v>
      </c>
      <c r="X31" s="551">
        <v>8.4434825999999994</v>
      </c>
      <c r="Y31" s="551">
        <v>2.7628827999999999</v>
      </c>
      <c r="AA31" s="547" t="s">
        <v>465</v>
      </c>
      <c r="AB31" s="547" t="s">
        <v>444</v>
      </c>
      <c r="AC31">
        <v>1</v>
      </c>
      <c r="AD31" s="547" t="s">
        <v>446</v>
      </c>
      <c r="AE31">
        <v>11</v>
      </c>
      <c r="AF31" s="216">
        <v>2018</v>
      </c>
      <c r="AG31" s="549">
        <v>604.84411999999986</v>
      </c>
      <c r="AH31" s="550">
        <v>10.477031544921033</v>
      </c>
      <c r="AI31" s="550">
        <v>0.70156695320109919</v>
      </c>
      <c r="AJ31" s="550">
        <v>1.9696311110704032</v>
      </c>
      <c r="AK31" s="550">
        <v>2.1063667895126439E-2</v>
      </c>
      <c r="AL31" s="550">
        <v>1.7449717953776261E-3</v>
      </c>
      <c r="AM31" s="550">
        <v>6.8518483737595073E-4</v>
      </c>
      <c r="AN31" s="550">
        <v>1.863333082084025E-2</v>
      </c>
      <c r="AO31" s="550">
        <v>1.3959766360959252E-2</v>
      </c>
      <c r="AP31" s="550">
        <v>4.567925368936381E-3</v>
      </c>
      <c r="AQ31" s="551">
        <v>6336.9709250000014</v>
      </c>
      <c r="AR31" s="551">
        <v>424.33864642999993</v>
      </c>
      <c r="AS31" s="551">
        <v>1191.3197961000001</v>
      </c>
      <c r="AT31" s="551">
        <v>12.740235672000001</v>
      </c>
      <c r="AU31" s="551">
        <v>1.05543593</v>
      </c>
      <c r="AV31" s="551">
        <v>0.41443001999999995</v>
      </c>
      <c r="AW31" s="551">
        <v>11.270260582999997</v>
      </c>
      <c r="AX31" s="551">
        <v>8.4434825999999994</v>
      </c>
      <c r="AY31" s="551">
        <v>2.7628827999999999</v>
      </c>
    </row>
    <row r="32" spans="1:51" customFormat="1" x14ac:dyDescent="0.35">
      <c r="A32" s="547" t="s">
        <v>466</v>
      </c>
      <c r="B32" s="547" t="s">
        <v>444</v>
      </c>
      <c r="C32">
        <v>1</v>
      </c>
      <c r="D32" s="547" t="s">
        <v>446</v>
      </c>
      <c r="E32">
        <v>11</v>
      </c>
      <c r="F32" s="216">
        <v>2019</v>
      </c>
      <c r="G32" s="549">
        <v>626.98590000000013</v>
      </c>
      <c r="H32" s="550">
        <v>10.477043421550626</v>
      </c>
      <c r="I32" s="550">
        <v>0.70156804947288265</v>
      </c>
      <c r="J32" s="550">
        <v>1.9235594931241689</v>
      </c>
      <c r="K32" s="550">
        <v>2.1063706250810419E-2</v>
      </c>
      <c r="L32" s="550">
        <v>1.7449721756103279E-3</v>
      </c>
      <c r="M32" s="550">
        <v>6.8518611024586036E-4</v>
      </c>
      <c r="N32" s="550">
        <v>1.8633355080233855E-2</v>
      </c>
      <c r="O32" s="550">
        <v>1.3959781711199562E-2</v>
      </c>
      <c r="P32" s="550">
        <v>4.5679320699237398E-3</v>
      </c>
      <c r="Q32" s="551">
        <v>6568.9584989999994</v>
      </c>
      <c r="R32" s="551">
        <v>439.87327490999996</v>
      </c>
      <c r="S32" s="551">
        <v>1206.0446800000011</v>
      </c>
      <c r="T32" s="551">
        <v>13.206646821</v>
      </c>
      <c r="U32" s="551">
        <v>1.0940729499999997</v>
      </c>
      <c r="V32" s="551">
        <v>0.42960203000000008</v>
      </c>
      <c r="W32" s="551">
        <v>11.682850904999999</v>
      </c>
      <c r="X32" s="551">
        <v>8.752586299999999</v>
      </c>
      <c r="Y32" s="551">
        <v>2.8640289999999995</v>
      </c>
      <c r="AA32" s="547" t="s">
        <v>466</v>
      </c>
      <c r="AB32" s="547" t="s">
        <v>444</v>
      </c>
      <c r="AC32">
        <v>1</v>
      </c>
      <c r="AD32" s="547" t="s">
        <v>446</v>
      </c>
      <c r="AE32">
        <v>11</v>
      </c>
      <c r="AF32" s="216">
        <v>2019</v>
      </c>
      <c r="AG32" s="549">
        <v>626.98590000000013</v>
      </c>
      <c r="AH32" s="550">
        <v>10.477043421550626</v>
      </c>
      <c r="AI32" s="550">
        <v>0.70156804947288265</v>
      </c>
      <c r="AJ32" s="550">
        <v>1.9235594931241689</v>
      </c>
      <c r="AK32" s="550">
        <v>2.1063706250810419E-2</v>
      </c>
      <c r="AL32" s="550">
        <v>1.7449721756103279E-3</v>
      </c>
      <c r="AM32" s="550">
        <v>6.8518611024586036E-4</v>
      </c>
      <c r="AN32" s="550">
        <v>1.8633355080233855E-2</v>
      </c>
      <c r="AO32" s="550">
        <v>1.3959781711199562E-2</v>
      </c>
      <c r="AP32" s="550">
        <v>4.5679320699237398E-3</v>
      </c>
      <c r="AQ32" s="551">
        <v>6568.9584989999994</v>
      </c>
      <c r="AR32" s="551">
        <v>439.87327490999996</v>
      </c>
      <c r="AS32" s="551">
        <v>1206.0446800000011</v>
      </c>
      <c r="AT32" s="551">
        <v>13.206646821</v>
      </c>
      <c r="AU32" s="551">
        <v>1.0940729499999997</v>
      </c>
      <c r="AV32" s="551">
        <v>0.42960203000000008</v>
      </c>
      <c r="AW32" s="551">
        <v>11.682850904999999</v>
      </c>
      <c r="AX32" s="551">
        <v>8.752586299999999</v>
      </c>
      <c r="AY32" s="551">
        <v>2.8640289999999995</v>
      </c>
    </row>
    <row r="33" spans="1:51" customFormat="1" x14ac:dyDescent="0.35">
      <c r="A33" s="547" t="s">
        <v>467</v>
      </c>
      <c r="B33" s="547" t="s">
        <v>444</v>
      </c>
      <c r="C33">
        <v>1</v>
      </c>
      <c r="D33" s="547" t="s">
        <v>446</v>
      </c>
      <c r="E33">
        <v>11</v>
      </c>
      <c r="F33" s="216">
        <v>2020</v>
      </c>
      <c r="G33" s="549">
        <v>1376.7296800000001</v>
      </c>
      <c r="H33" s="550">
        <v>10.477054460683958</v>
      </c>
      <c r="I33" s="550">
        <v>0.7015686834034115</v>
      </c>
      <c r="J33" s="550">
        <v>1.8403104621090185</v>
      </c>
      <c r="K33" s="550">
        <v>2.1063710187463957E-2</v>
      </c>
      <c r="L33" s="550">
        <v>1.7449730291279838E-3</v>
      </c>
      <c r="M33" s="550">
        <v>6.8518630324000847E-4</v>
      </c>
      <c r="N33" s="550">
        <v>1.8633354252956903E-2</v>
      </c>
      <c r="O33" s="550">
        <v>1.3959785409725457E-2</v>
      </c>
      <c r="P33" s="550">
        <v>4.5679317380591371E-3</v>
      </c>
      <c r="Q33" s="551">
        <v>14424.071834999999</v>
      </c>
      <c r="R33" s="551">
        <v>965.87042900000006</v>
      </c>
      <c r="S33" s="551">
        <v>2533.6100336000013</v>
      </c>
      <c r="T33" s="551">
        <v>28.999034985999995</v>
      </c>
      <c r="U33" s="551">
        <v>2.4023561600000001</v>
      </c>
      <c r="V33" s="551">
        <v>0.94331631999999999</v>
      </c>
      <c r="W33" s="551">
        <v>25.653091837999998</v>
      </c>
      <c r="X33" s="551">
        <v>19.2188509</v>
      </c>
      <c r="Y33" s="551">
        <v>6.2888071999999999</v>
      </c>
      <c r="AA33" s="547" t="s">
        <v>467</v>
      </c>
      <c r="AB33" s="547" t="s">
        <v>444</v>
      </c>
      <c r="AC33">
        <v>1</v>
      </c>
      <c r="AD33" s="547" t="s">
        <v>446</v>
      </c>
      <c r="AE33">
        <v>11</v>
      </c>
      <c r="AF33" s="216">
        <v>2020</v>
      </c>
      <c r="AG33" s="549">
        <v>1376.7296800000001</v>
      </c>
      <c r="AH33" s="550">
        <v>10.477054460683958</v>
      </c>
      <c r="AI33" s="550">
        <v>0.7015686834034115</v>
      </c>
      <c r="AJ33" s="550">
        <v>1.8403104621090185</v>
      </c>
      <c r="AK33" s="550">
        <v>2.1063710187463957E-2</v>
      </c>
      <c r="AL33" s="550">
        <v>1.7449730291279838E-3</v>
      </c>
      <c r="AM33" s="550">
        <v>6.8518630324000847E-4</v>
      </c>
      <c r="AN33" s="550">
        <v>1.8633354252956903E-2</v>
      </c>
      <c r="AO33" s="550">
        <v>1.3959785409725457E-2</v>
      </c>
      <c r="AP33" s="550">
        <v>4.5679317380591371E-3</v>
      </c>
      <c r="AQ33" s="551">
        <v>14424.071834999999</v>
      </c>
      <c r="AR33" s="551">
        <v>965.87042900000006</v>
      </c>
      <c r="AS33" s="551">
        <v>2533.6100336000013</v>
      </c>
      <c r="AT33" s="551">
        <v>28.999034985999995</v>
      </c>
      <c r="AU33" s="551">
        <v>2.4023561600000001</v>
      </c>
      <c r="AV33" s="551">
        <v>0.94331631999999999</v>
      </c>
      <c r="AW33" s="551">
        <v>25.653091837999998</v>
      </c>
      <c r="AX33" s="551">
        <v>19.2188509</v>
      </c>
      <c r="AY33" s="551">
        <v>6.2888071999999999</v>
      </c>
    </row>
    <row r="34" spans="1:51" customFormat="1" x14ac:dyDescent="0.35">
      <c r="A34" s="547" t="s">
        <v>468</v>
      </c>
      <c r="B34" s="547" t="s">
        <v>444</v>
      </c>
      <c r="C34">
        <v>1</v>
      </c>
      <c r="D34" s="547" t="s">
        <v>446</v>
      </c>
      <c r="E34">
        <v>11</v>
      </c>
      <c r="F34" s="216">
        <v>2021</v>
      </c>
      <c r="G34" s="549">
        <v>1582.6819799999998</v>
      </c>
      <c r="H34" s="550">
        <v>10.477058528839763</v>
      </c>
      <c r="I34" s="550">
        <v>0.70156845786542676</v>
      </c>
      <c r="J34" s="550">
        <v>1.5529320268118563</v>
      </c>
      <c r="K34" s="550">
        <v>2.1063708863356109E-2</v>
      </c>
      <c r="L34" s="550">
        <v>1.7449757657568071E-3</v>
      </c>
      <c r="M34" s="550">
        <v>6.8518636953205227E-4</v>
      </c>
      <c r="N34" s="550">
        <v>1.8633366858072143E-2</v>
      </c>
      <c r="O34" s="550">
        <v>1.3959787234072133E-2</v>
      </c>
      <c r="P34" s="550">
        <v>4.5679325924971991E-3</v>
      </c>
      <c r="Q34" s="551">
        <v>16581.851737000001</v>
      </c>
      <c r="R34" s="551">
        <v>1110.3597560000001</v>
      </c>
      <c r="S34" s="551">
        <v>2457.7975350000015</v>
      </c>
      <c r="T34" s="551">
        <v>33.337152449999991</v>
      </c>
      <c r="U34" s="551">
        <v>2.7617416999999995</v>
      </c>
      <c r="V34" s="551">
        <v>1.08443212</v>
      </c>
      <c r="W34" s="551">
        <v>29.490693952999997</v>
      </c>
      <c r="X34" s="551">
        <v>22.093903700000006</v>
      </c>
      <c r="Y34" s="551">
        <v>7.2295845999999999</v>
      </c>
      <c r="AA34" s="547" t="s">
        <v>468</v>
      </c>
      <c r="AB34" s="547" t="s">
        <v>444</v>
      </c>
      <c r="AC34">
        <v>1</v>
      </c>
      <c r="AD34" s="547" t="s">
        <v>446</v>
      </c>
      <c r="AE34">
        <v>11</v>
      </c>
      <c r="AF34" s="216">
        <v>2021</v>
      </c>
      <c r="AG34" s="549">
        <v>1582.6819799999998</v>
      </c>
      <c r="AH34" s="550">
        <v>10.477058528839763</v>
      </c>
      <c r="AI34" s="550">
        <v>0.70156845786542676</v>
      </c>
      <c r="AJ34" s="550">
        <v>1.5529320268118563</v>
      </c>
      <c r="AK34" s="550">
        <v>2.1063708863356109E-2</v>
      </c>
      <c r="AL34" s="550">
        <v>1.7449757657568071E-3</v>
      </c>
      <c r="AM34" s="550">
        <v>6.8518636953205227E-4</v>
      </c>
      <c r="AN34" s="550">
        <v>1.8633366858072143E-2</v>
      </c>
      <c r="AO34" s="550">
        <v>1.3959787234072133E-2</v>
      </c>
      <c r="AP34" s="550">
        <v>4.5679325924971991E-3</v>
      </c>
      <c r="AQ34" s="551">
        <v>16581.851737000001</v>
      </c>
      <c r="AR34" s="551">
        <v>1110.3597560000001</v>
      </c>
      <c r="AS34" s="551">
        <v>2457.7975350000015</v>
      </c>
      <c r="AT34" s="551">
        <v>33.337152449999991</v>
      </c>
      <c r="AU34" s="551">
        <v>2.7617416999999995</v>
      </c>
      <c r="AV34" s="551">
        <v>1.08443212</v>
      </c>
      <c r="AW34" s="551">
        <v>29.490693952999997</v>
      </c>
      <c r="AX34" s="551">
        <v>22.093903700000006</v>
      </c>
      <c r="AY34" s="551">
        <v>7.2295845999999999</v>
      </c>
    </row>
    <row r="35" spans="1:51" customFormat="1" x14ac:dyDescent="0.35">
      <c r="A35" s="547" t="s">
        <v>469</v>
      </c>
      <c r="B35" s="547" t="s">
        <v>444</v>
      </c>
      <c r="C35">
        <v>1</v>
      </c>
      <c r="D35" s="547" t="s">
        <v>446</v>
      </c>
      <c r="E35">
        <v>11</v>
      </c>
      <c r="F35" s="216">
        <v>2022</v>
      </c>
      <c r="G35" s="549">
        <v>1838.8551</v>
      </c>
      <c r="H35" s="550">
        <v>10.477044520799925</v>
      </c>
      <c r="I35" s="550">
        <v>0.70156821709334249</v>
      </c>
      <c r="J35" s="550">
        <v>1.5039090513439584</v>
      </c>
      <c r="K35" s="550">
        <v>2.1063700766852159E-2</v>
      </c>
      <c r="L35" s="550">
        <v>1.7449746856073654E-3</v>
      </c>
      <c r="M35" s="550">
        <v>6.8518625529548241E-4</v>
      </c>
      <c r="N35" s="550">
        <v>1.8633345204850563E-2</v>
      </c>
      <c r="O35" s="550">
        <v>1.3959808687481683E-2</v>
      </c>
      <c r="P35" s="550">
        <v>4.5679343086902288E-3</v>
      </c>
      <c r="Q35" s="551">
        <v>19265.766749999999</v>
      </c>
      <c r="R35" s="551">
        <v>1290.082294</v>
      </c>
      <c r="S35" s="551">
        <v>2765.4708289999999</v>
      </c>
      <c r="T35" s="551">
        <v>38.733093580000002</v>
      </c>
      <c r="U35" s="551">
        <v>3.2087556000000004</v>
      </c>
      <c r="V35" s="551">
        <v>1.2599582399999998</v>
      </c>
      <c r="W35" s="551">
        <v>34.26402186</v>
      </c>
      <c r="X35" s="551">
        <v>25.670065399999999</v>
      </c>
      <c r="Y35" s="551">
        <v>8.3997693000000009</v>
      </c>
      <c r="AA35" s="547" t="s">
        <v>469</v>
      </c>
      <c r="AB35" s="547" t="s">
        <v>444</v>
      </c>
      <c r="AC35">
        <v>1</v>
      </c>
      <c r="AD35" s="547" t="s">
        <v>446</v>
      </c>
      <c r="AE35">
        <v>11</v>
      </c>
      <c r="AF35" s="216">
        <v>2022</v>
      </c>
      <c r="AG35" s="549">
        <v>1838.8551</v>
      </c>
      <c r="AH35" s="550">
        <v>10.477044520799925</v>
      </c>
      <c r="AI35" s="550">
        <v>0.70156821709334249</v>
      </c>
      <c r="AJ35" s="550">
        <v>1.5039090513439584</v>
      </c>
      <c r="AK35" s="550">
        <v>2.1063700766852159E-2</v>
      </c>
      <c r="AL35" s="550">
        <v>1.7449746856073654E-3</v>
      </c>
      <c r="AM35" s="550">
        <v>6.8518625529548241E-4</v>
      </c>
      <c r="AN35" s="550">
        <v>1.8633345204850563E-2</v>
      </c>
      <c r="AO35" s="550">
        <v>1.3959808687481683E-2</v>
      </c>
      <c r="AP35" s="550">
        <v>4.5679343086902288E-3</v>
      </c>
      <c r="AQ35" s="551">
        <v>19265.766749999999</v>
      </c>
      <c r="AR35" s="551">
        <v>1290.082294</v>
      </c>
      <c r="AS35" s="551">
        <v>2765.4708289999999</v>
      </c>
      <c r="AT35" s="551">
        <v>38.733093580000002</v>
      </c>
      <c r="AU35" s="551">
        <v>3.2087556000000004</v>
      </c>
      <c r="AV35" s="551">
        <v>1.2599582399999998</v>
      </c>
      <c r="AW35" s="551">
        <v>34.26402186</v>
      </c>
      <c r="AX35" s="551">
        <v>25.670065399999999</v>
      </c>
      <c r="AY35" s="551">
        <v>8.3997693000000009</v>
      </c>
    </row>
    <row r="36" spans="1:51" customFormat="1" x14ac:dyDescent="0.35">
      <c r="A36" s="547" t="s">
        <v>470</v>
      </c>
      <c r="B36" s="547" t="s">
        <v>444</v>
      </c>
      <c r="C36">
        <v>1</v>
      </c>
      <c r="D36" s="547" t="s">
        <v>446</v>
      </c>
      <c r="E36">
        <v>11</v>
      </c>
      <c r="F36" s="216">
        <v>2023</v>
      </c>
      <c r="G36" s="549">
        <v>2155.6634000000004</v>
      </c>
      <c r="H36" s="550">
        <v>10.477038692589947</v>
      </c>
      <c r="I36" s="550">
        <v>0.70156849227945339</v>
      </c>
      <c r="J36" s="550">
        <v>1.4675812128182908</v>
      </c>
      <c r="K36" s="550">
        <v>2.1063695769942561E-2</v>
      </c>
      <c r="L36" s="550">
        <v>1.7449724293690748E-3</v>
      </c>
      <c r="M36" s="550">
        <v>6.8518595250074749E-4</v>
      </c>
      <c r="N36" s="550">
        <v>1.8633352489075987E-2</v>
      </c>
      <c r="O36" s="550">
        <v>1.395980142354321E-2</v>
      </c>
      <c r="P36" s="550">
        <v>4.5679318023398273E-3</v>
      </c>
      <c r="Q36" s="551">
        <v>22584.968850000001</v>
      </c>
      <c r="R36" s="551">
        <v>1512.3455214000005</v>
      </c>
      <c r="S36" s="551">
        <v>3163.6111070000011</v>
      </c>
      <c r="T36" s="551">
        <v>45.406238040000005</v>
      </c>
      <c r="U36" s="551">
        <v>3.7615732000000004</v>
      </c>
      <c r="V36" s="551">
        <v>1.4770302800000001</v>
      </c>
      <c r="W36" s="551">
        <v>40.167235980000015</v>
      </c>
      <c r="X36" s="551">
        <v>30.092633000000003</v>
      </c>
      <c r="Y36" s="551">
        <v>9.8469234000000014</v>
      </c>
      <c r="AA36" s="547" t="s">
        <v>470</v>
      </c>
      <c r="AB36" s="547" t="s">
        <v>444</v>
      </c>
      <c r="AC36">
        <v>1</v>
      </c>
      <c r="AD36" s="547" t="s">
        <v>446</v>
      </c>
      <c r="AE36">
        <v>11</v>
      </c>
      <c r="AF36" s="216">
        <v>2023</v>
      </c>
      <c r="AG36" s="549">
        <v>2155.6634000000004</v>
      </c>
      <c r="AH36" s="550">
        <v>10.477038692589947</v>
      </c>
      <c r="AI36" s="550">
        <v>0.70156849227945339</v>
      </c>
      <c r="AJ36" s="550">
        <v>1.4675812128182908</v>
      </c>
      <c r="AK36" s="550">
        <v>2.1063695769942561E-2</v>
      </c>
      <c r="AL36" s="550">
        <v>1.7449724293690748E-3</v>
      </c>
      <c r="AM36" s="550">
        <v>6.8518595250074749E-4</v>
      </c>
      <c r="AN36" s="550">
        <v>1.8633352489075987E-2</v>
      </c>
      <c r="AO36" s="550">
        <v>1.395980142354321E-2</v>
      </c>
      <c r="AP36" s="550">
        <v>4.5679318023398273E-3</v>
      </c>
      <c r="AQ36" s="551">
        <v>22584.968850000001</v>
      </c>
      <c r="AR36" s="551">
        <v>1512.3455214000005</v>
      </c>
      <c r="AS36" s="551">
        <v>3163.6111070000011</v>
      </c>
      <c r="AT36" s="551">
        <v>45.406238040000005</v>
      </c>
      <c r="AU36" s="551">
        <v>3.7615732000000004</v>
      </c>
      <c r="AV36" s="551">
        <v>1.4770302800000001</v>
      </c>
      <c r="AW36" s="551">
        <v>40.167235980000015</v>
      </c>
      <c r="AX36" s="551">
        <v>30.092633000000003</v>
      </c>
      <c r="AY36" s="551">
        <v>9.8469234000000014</v>
      </c>
    </row>
    <row r="37" spans="1:51" customFormat="1" x14ac:dyDescent="0.35">
      <c r="A37" s="547" t="s">
        <v>471</v>
      </c>
      <c r="B37" s="547" t="s">
        <v>444</v>
      </c>
      <c r="C37">
        <v>1</v>
      </c>
      <c r="D37" s="547" t="s">
        <v>446</v>
      </c>
      <c r="E37">
        <v>11</v>
      </c>
      <c r="F37" s="216">
        <v>2024</v>
      </c>
      <c r="G37" s="549">
        <v>2545.2763</v>
      </c>
      <c r="H37" s="550">
        <v>10.477037278821163</v>
      </c>
      <c r="I37" s="550">
        <v>0.70156839063012522</v>
      </c>
      <c r="J37" s="550">
        <v>1.4309218806618358</v>
      </c>
      <c r="K37" s="550">
        <v>2.1063695513135451E-2</v>
      </c>
      <c r="L37" s="550">
        <v>1.7449724809836947E-3</v>
      </c>
      <c r="M37" s="550">
        <v>6.8518620945003095E-4</v>
      </c>
      <c r="N37" s="550">
        <v>1.8633347444440514E-2</v>
      </c>
      <c r="O37" s="550">
        <v>1.3959779926446491E-2</v>
      </c>
      <c r="P37" s="550">
        <v>4.5679287156368846E-3</v>
      </c>
      <c r="Q37" s="551">
        <v>26666.954679999995</v>
      </c>
      <c r="R37" s="551">
        <v>1785.6853974999999</v>
      </c>
      <c r="S37" s="551">
        <v>3642.0915499999992</v>
      </c>
      <c r="T37" s="551">
        <v>53.612924980000003</v>
      </c>
      <c r="U37" s="551">
        <v>4.441437099999999</v>
      </c>
      <c r="V37" s="551">
        <v>1.7439882199999999</v>
      </c>
      <c r="W37" s="551">
        <v>47.427017640000003</v>
      </c>
      <c r="X37" s="551">
        <v>35.531496999999995</v>
      </c>
      <c r="Y37" s="551">
        <v>11.626640700000001</v>
      </c>
      <c r="AA37" s="547" t="s">
        <v>471</v>
      </c>
      <c r="AB37" s="547" t="s">
        <v>444</v>
      </c>
      <c r="AC37">
        <v>1</v>
      </c>
      <c r="AD37" s="547" t="s">
        <v>446</v>
      </c>
      <c r="AE37">
        <v>11</v>
      </c>
      <c r="AF37" s="216">
        <v>2024</v>
      </c>
      <c r="AG37" s="549">
        <v>2545.2763</v>
      </c>
      <c r="AH37" s="550">
        <v>10.477037278821163</v>
      </c>
      <c r="AI37" s="550">
        <v>0.70156839063012522</v>
      </c>
      <c r="AJ37" s="550">
        <v>1.4309218806618358</v>
      </c>
      <c r="AK37" s="550">
        <v>2.1063695513135451E-2</v>
      </c>
      <c r="AL37" s="550">
        <v>1.7449724809836947E-3</v>
      </c>
      <c r="AM37" s="550">
        <v>6.8518620945003095E-4</v>
      </c>
      <c r="AN37" s="550">
        <v>1.8633347444440514E-2</v>
      </c>
      <c r="AO37" s="550">
        <v>1.3959779926446491E-2</v>
      </c>
      <c r="AP37" s="550">
        <v>4.5679287156368846E-3</v>
      </c>
      <c r="AQ37" s="551">
        <v>26666.954679999995</v>
      </c>
      <c r="AR37" s="551">
        <v>1785.6853974999999</v>
      </c>
      <c r="AS37" s="551">
        <v>3642.0915499999992</v>
      </c>
      <c r="AT37" s="551">
        <v>53.612924980000003</v>
      </c>
      <c r="AU37" s="551">
        <v>4.441437099999999</v>
      </c>
      <c r="AV37" s="551">
        <v>1.7439882199999999</v>
      </c>
      <c r="AW37" s="551">
        <v>47.427017640000003</v>
      </c>
      <c r="AX37" s="551">
        <v>35.531496999999995</v>
      </c>
      <c r="AY37" s="551">
        <v>11.626640700000001</v>
      </c>
    </row>
    <row r="38" spans="1:51" customFormat="1" x14ac:dyDescent="0.35">
      <c r="A38" s="547" t="s">
        <v>472</v>
      </c>
      <c r="B38" s="547" t="s">
        <v>444</v>
      </c>
      <c r="C38">
        <v>1</v>
      </c>
      <c r="D38" s="547" t="s">
        <v>446</v>
      </c>
      <c r="E38">
        <v>11</v>
      </c>
      <c r="F38" s="216">
        <v>2025</v>
      </c>
      <c r="G38" s="549">
        <v>3097.8035999999997</v>
      </c>
      <c r="H38" s="550">
        <v>10.477045943132101</v>
      </c>
      <c r="I38" s="550">
        <v>0.70156865448151717</v>
      </c>
      <c r="J38" s="550">
        <v>1.3923640546482674</v>
      </c>
      <c r="K38" s="550">
        <v>2.1063701397984049E-2</v>
      </c>
      <c r="L38" s="550">
        <v>1.7449731803526858E-3</v>
      </c>
      <c r="M38" s="550">
        <v>6.8518648503087805E-4</v>
      </c>
      <c r="N38" s="550">
        <v>1.8633353650954504E-2</v>
      </c>
      <c r="O38" s="550">
        <v>1.3959796870272866E-2</v>
      </c>
      <c r="P38" s="550">
        <v>4.5679293548499967E-3</v>
      </c>
      <c r="Q38" s="551">
        <v>32455.830640000015</v>
      </c>
      <c r="R38" s="551">
        <v>2173.3219034999997</v>
      </c>
      <c r="S38" s="551">
        <v>4313.2703809999994</v>
      </c>
      <c r="T38" s="551">
        <v>65.251210020000016</v>
      </c>
      <c r="U38" s="551">
        <v>5.405584199999999</v>
      </c>
      <c r="V38" s="551">
        <v>2.12257316</v>
      </c>
      <c r="W38" s="551">
        <v>57.722470019999996</v>
      </c>
      <c r="X38" s="551">
        <v>43.244709000000014</v>
      </c>
      <c r="Y38" s="551">
        <v>14.150547999999997</v>
      </c>
      <c r="AA38" s="547" t="s">
        <v>472</v>
      </c>
      <c r="AB38" s="547" t="s">
        <v>444</v>
      </c>
      <c r="AC38">
        <v>1</v>
      </c>
      <c r="AD38" s="547" t="s">
        <v>446</v>
      </c>
      <c r="AE38">
        <v>11</v>
      </c>
      <c r="AF38" s="216">
        <v>2025</v>
      </c>
      <c r="AG38" s="549">
        <v>3097.8035999999997</v>
      </c>
      <c r="AH38" s="550">
        <v>10.477045943132101</v>
      </c>
      <c r="AI38" s="550">
        <v>0.70156865448151717</v>
      </c>
      <c r="AJ38" s="550">
        <v>1.3923640546482674</v>
      </c>
      <c r="AK38" s="550">
        <v>2.1063701397984049E-2</v>
      </c>
      <c r="AL38" s="550">
        <v>1.7449731803526858E-3</v>
      </c>
      <c r="AM38" s="550">
        <v>6.8518648503087805E-4</v>
      </c>
      <c r="AN38" s="550">
        <v>1.8633353650954504E-2</v>
      </c>
      <c r="AO38" s="550">
        <v>1.3959796870272866E-2</v>
      </c>
      <c r="AP38" s="550">
        <v>4.5679293548499967E-3</v>
      </c>
      <c r="AQ38" s="551">
        <v>32455.830640000015</v>
      </c>
      <c r="AR38" s="551">
        <v>2173.3219034999997</v>
      </c>
      <c r="AS38" s="551">
        <v>4313.2703809999994</v>
      </c>
      <c r="AT38" s="551">
        <v>65.251210020000016</v>
      </c>
      <c r="AU38" s="551">
        <v>5.405584199999999</v>
      </c>
      <c r="AV38" s="551">
        <v>2.12257316</v>
      </c>
      <c r="AW38" s="551">
        <v>57.722470019999996</v>
      </c>
      <c r="AX38" s="551">
        <v>43.244709000000014</v>
      </c>
      <c r="AY38" s="551">
        <v>14.150547999999997</v>
      </c>
    </row>
    <row r="39" spans="1:51" customFormat="1" x14ac:dyDescent="0.35">
      <c r="A39" s="547" t="s">
        <v>473</v>
      </c>
      <c r="B39" s="547" t="s">
        <v>444</v>
      </c>
      <c r="C39">
        <v>1</v>
      </c>
      <c r="D39" s="547" t="s">
        <v>446</v>
      </c>
      <c r="E39">
        <v>11</v>
      </c>
      <c r="F39" s="216">
        <v>2026</v>
      </c>
      <c r="G39" s="549">
        <v>3793.3868000000002</v>
      </c>
      <c r="H39" s="550">
        <v>10.477049769878466</v>
      </c>
      <c r="I39" s="550">
        <v>0.70156882504046236</v>
      </c>
      <c r="J39" s="550">
        <v>1.3509153709292172</v>
      </c>
      <c r="K39" s="550">
        <v>2.1063708836652244E-2</v>
      </c>
      <c r="L39" s="550">
        <v>1.7449740427208738E-3</v>
      </c>
      <c r="M39" s="550">
        <v>6.8518617716495464E-4</v>
      </c>
      <c r="N39" s="550">
        <v>1.8633354795245239E-2</v>
      </c>
      <c r="O39" s="550">
        <v>1.3959792605383662E-2</v>
      </c>
      <c r="P39" s="550">
        <v>4.567932750754549E-3</v>
      </c>
      <c r="Q39" s="551">
        <v>39743.502300000015</v>
      </c>
      <c r="R39" s="551">
        <v>2661.3219201999996</v>
      </c>
      <c r="S39" s="551">
        <v>5124.5445359999967</v>
      </c>
      <c r="T39" s="551">
        <v>79.902795059999988</v>
      </c>
      <c r="U39" s="551">
        <v>6.6193614999999992</v>
      </c>
      <c r="V39" s="551">
        <v>2.5991762000000005</v>
      </c>
      <c r="W39" s="551">
        <v>70.683522119999992</v>
      </c>
      <c r="X39" s="551">
        <v>52.954892999999998</v>
      </c>
      <c r="Y39" s="551">
        <v>17.327935799999999</v>
      </c>
      <c r="AA39" s="547" t="s">
        <v>473</v>
      </c>
      <c r="AB39" s="547" t="s">
        <v>444</v>
      </c>
      <c r="AC39">
        <v>1</v>
      </c>
      <c r="AD39" s="547" t="s">
        <v>446</v>
      </c>
      <c r="AE39">
        <v>11</v>
      </c>
      <c r="AF39" s="216">
        <v>2026</v>
      </c>
      <c r="AG39" s="549">
        <v>3793.3868000000002</v>
      </c>
      <c r="AH39" s="550">
        <v>10.477049769878466</v>
      </c>
      <c r="AI39" s="550">
        <v>0.70156882504046236</v>
      </c>
      <c r="AJ39" s="550">
        <v>1.3509153709292172</v>
      </c>
      <c r="AK39" s="550">
        <v>2.1063708836652244E-2</v>
      </c>
      <c r="AL39" s="550">
        <v>1.7449740427208738E-3</v>
      </c>
      <c r="AM39" s="550">
        <v>6.8518617716495464E-4</v>
      </c>
      <c r="AN39" s="550">
        <v>1.8633354795245239E-2</v>
      </c>
      <c r="AO39" s="550">
        <v>1.3959792605383662E-2</v>
      </c>
      <c r="AP39" s="550">
        <v>4.567932750754549E-3</v>
      </c>
      <c r="AQ39" s="551">
        <v>39743.502300000015</v>
      </c>
      <c r="AR39" s="551">
        <v>2661.3219201999996</v>
      </c>
      <c r="AS39" s="551">
        <v>5124.5445359999967</v>
      </c>
      <c r="AT39" s="551">
        <v>79.902795059999988</v>
      </c>
      <c r="AU39" s="551">
        <v>6.6193614999999992</v>
      </c>
      <c r="AV39" s="551">
        <v>2.5991762000000005</v>
      </c>
      <c r="AW39" s="551">
        <v>70.683522119999992</v>
      </c>
      <c r="AX39" s="551">
        <v>52.954892999999998</v>
      </c>
      <c r="AY39" s="551">
        <v>17.327935799999999</v>
      </c>
    </row>
    <row r="40" spans="1:51" customFormat="1" x14ac:dyDescent="0.35">
      <c r="A40" s="547" t="s">
        <v>1194</v>
      </c>
      <c r="B40" s="547" t="s">
        <v>444</v>
      </c>
      <c r="C40">
        <v>1</v>
      </c>
      <c r="D40" s="547" t="s">
        <v>446</v>
      </c>
      <c r="E40">
        <v>11</v>
      </c>
      <c r="F40" s="216">
        <v>2027</v>
      </c>
      <c r="G40" s="549">
        <v>4811.1822000000002</v>
      </c>
      <c r="H40" s="550">
        <v>10.477037560539692</v>
      </c>
      <c r="I40" s="550">
        <v>0.70156868124844651</v>
      </c>
      <c r="J40" s="550">
        <v>1.3060642236745883</v>
      </c>
      <c r="K40" s="550">
        <v>2.1063692304149281E-2</v>
      </c>
      <c r="L40" s="550">
        <v>1.744972181681251E-3</v>
      </c>
      <c r="M40" s="550">
        <v>6.851858156608577E-4</v>
      </c>
      <c r="N40" s="550">
        <v>1.8633341364623426E-2</v>
      </c>
      <c r="O40" s="550">
        <v>1.395978248339878E-2</v>
      </c>
      <c r="P40" s="550">
        <v>4.5679360262016267E-3</v>
      </c>
      <c r="Q40" s="551">
        <v>50406.936619999993</v>
      </c>
      <c r="R40" s="551">
        <v>3375.3747512999998</v>
      </c>
      <c r="S40" s="551">
        <v>6283.7129449999984</v>
      </c>
      <c r="T40" s="551">
        <v>101.34126148000001</v>
      </c>
      <c r="U40" s="551">
        <v>8.3953791000000013</v>
      </c>
      <c r="V40" s="551">
        <v>3.2965537999999999</v>
      </c>
      <c r="W40" s="551">
        <v>89.648400299999949</v>
      </c>
      <c r="X40" s="551">
        <v>67.163057000000009</v>
      </c>
      <c r="Y40" s="551">
        <v>21.977172500000002</v>
      </c>
      <c r="AA40" s="547" t="s">
        <v>1194</v>
      </c>
      <c r="AB40" s="547" t="s">
        <v>444</v>
      </c>
      <c r="AC40">
        <v>1</v>
      </c>
      <c r="AD40" s="547" t="s">
        <v>446</v>
      </c>
      <c r="AE40">
        <v>11</v>
      </c>
      <c r="AF40" s="216">
        <v>2027</v>
      </c>
      <c r="AG40" s="549">
        <v>4811.1822000000002</v>
      </c>
      <c r="AH40" s="550">
        <v>10.477037560539692</v>
      </c>
      <c r="AI40" s="550">
        <v>0.70156868124844651</v>
      </c>
      <c r="AJ40" s="550">
        <v>1.3060642236745883</v>
      </c>
      <c r="AK40" s="550">
        <v>2.1063692304149281E-2</v>
      </c>
      <c r="AL40" s="550">
        <v>1.744972181681251E-3</v>
      </c>
      <c r="AM40" s="550">
        <v>6.851858156608577E-4</v>
      </c>
      <c r="AN40" s="550">
        <v>1.8633341364623426E-2</v>
      </c>
      <c r="AO40" s="550">
        <v>1.395978248339878E-2</v>
      </c>
      <c r="AP40" s="550">
        <v>4.5679360262016267E-3</v>
      </c>
      <c r="AQ40" s="551">
        <v>50406.936619999993</v>
      </c>
      <c r="AR40" s="551">
        <v>3375.3747512999998</v>
      </c>
      <c r="AS40" s="551">
        <v>6283.7129449999984</v>
      </c>
      <c r="AT40" s="551">
        <v>101.34126148000001</v>
      </c>
      <c r="AU40" s="551">
        <v>8.3953791000000013</v>
      </c>
      <c r="AV40" s="551">
        <v>3.2965537999999999</v>
      </c>
      <c r="AW40" s="551">
        <v>89.648400299999949</v>
      </c>
      <c r="AX40" s="551">
        <v>67.163057000000009</v>
      </c>
      <c r="AY40" s="551">
        <v>21.977172500000002</v>
      </c>
    </row>
    <row r="41" spans="1:51" customFormat="1" x14ac:dyDescent="0.35">
      <c r="A41" s="547" t="s">
        <v>1195</v>
      </c>
      <c r="B41" s="547" t="s">
        <v>444</v>
      </c>
      <c r="C41">
        <v>1</v>
      </c>
      <c r="D41" s="547" t="s">
        <v>446</v>
      </c>
      <c r="E41">
        <v>11</v>
      </c>
      <c r="F41" s="216">
        <v>2028</v>
      </c>
      <c r="G41" s="549">
        <v>6322.7671</v>
      </c>
      <c r="H41" s="550">
        <v>10.47705469651096</v>
      </c>
      <c r="I41" s="550">
        <v>0.70156897877829483</v>
      </c>
      <c r="J41" s="550">
        <v>1.256158484312984</v>
      </c>
      <c r="K41" s="550">
        <v>2.1063713525048239E-2</v>
      </c>
      <c r="L41" s="550">
        <v>1.7449743483355575E-3</v>
      </c>
      <c r="M41" s="550">
        <v>6.8518645894769697E-4</v>
      </c>
      <c r="N41" s="550">
        <v>1.8633371545505761E-2</v>
      </c>
      <c r="O41" s="550">
        <v>1.3959791750039316E-2</v>
      </c>
      <c r="P41" s="550">
        <v>4.5679341881816266E-3</v>
      </c>
      <c r="Q41" s="551">
        <v>66243.976739999984</v>
      </c>
      <c r="R41" s="551">
        <v>4435.8572574000009</v>
      </c>
      <c r="S41" s="551">
        <v>7942.3975370000016</v>
      </c>
      <c r="T41" s="551">
        <v>133.18095488000003</v>
      </c>
      <c r="U41" s="551">
        <v>11.033066400000003</v>
      </c>
      <c r="V41" s="551">
        <v>4.3322743999999993</v>
      </c>
      <c r="W41" s="551">
        <v>117.81446856999997</v>
      </c>
      <c r="X41" s="551">
        <v>88.264512000000011</v>
      </c>
      <c r="Y41" s="551">
        <v>28.881983999999999</v>
      </c>
      <c r="AA41" s="547" t="s">
        <v>1195</v>
      </c>
      <c r="AB41" s="547" t="s">
        <v>444</v>
      </c>
      <c r="AC41">
        <v>1</v>
      </c>
      <c r="AD41" s="547" t="s">
        <v>446</v>
      </c>
      <c r="AE41">
        <v>11</v>
      </c>
      <c r="AF41" s="216">
        <v>2028</v>
      </c>
      <c r="AG41" s="549">
        <v>6322.7671</v>
      </c>
      <c r="AH41" s="550">
        <v>10.47705469651096</v>
      </c>
      <c r="AI41" s="550">
        <v>0.70156897877829483</v>
      </c>
      <c r="AJ41" s="550">
        <v>1.256158484312984</v>
      </c>
      <c r="AK41" s="550">
        <v>2.1063713525048239E-2</v>
      </c>
      <c r="AL41" s="550">
        <v>1.7449743483355575E-3</v>
      </c>
      <c r="AM41" s="550">
        <v>6.8518645894769697E-4</v>
      </c>
      <c r="AN41" s="550">
        <v>1.8633371545505761E-2</v>
      </c>
      <c r="AO41" s="550">
        <v>1.3959791750039316E-2</v>
      </c>
      <c r="AP41" s="550">
        <v>4.5679341881816266E-3</v>
      </c>
      <c r="AQ41" s="551">
        <v>66243.976739999984</v>
      </c>
      <c r="AR41" s="551">
        <v>4435.8572574000009</v>
      </c>
      <c r="AS41" s="551">
        <v>7942.3975370000016</v>
      </c>
      <c r="AT41" s="551">
        <v>133.18095488000003</v>
      </c>
      <c r="AU41" s="551">
        <v>11.033066400000003</v>
      </c>
      <c r="AV41" s="551">
        <v>4.3322743999999993</v>
      </c>
      <c r="AW41" s="551">
        <v>117.81446856999997</v>
      </c>
      <c r="AX41" s="551">
        <v>88.264512000000011</v>
      </c>
      <c r="AY41" s="551">
        <v>28.881983999999999</v>
      </c>
    </row>
    <row r="42" spans="1:51" customFormat="1" x14ac:dyDescent="0.35">
      <c r="A42" s="547" t="s">
        <v>1493</v>
      </c>
      <c r="B42" s="547" t="s">
        <v>444</v>
      </c>
      <c r="C42">
        <v>1</v>
      </c>
      <c r="D42" s="547" t="s">
        <v>446</v>
      </c>
      <c r="E42">
        <v>11</v>
      </c>
      <c r="F42" s="216">
        <v>2029</v>
      </c>
      <c r="G42" s="549">
        <v>8631.8976000000021</v>
      </c>
      <c r="H42" s="550">
        <v>10.477045412355213</v>
      </c>
      <c r="I42" s="550">
        <v>0.70156787992943725</v>
      </c>
      <c r="J42" s="550">
        <v>1.198185214685586</v>
      </c>
      <c r="K42" s="550">
        <v>2.1063687624144185E-2</v>
      </c>
      <c r="L42" s="550">
        <v>1.7449716618510391E-3</v>
      </c>
      <c r="M42" s="550">
        <v>6.8518609395922382E-4</v>
      </c>
      <c r="N42" s="550">
        <v>1.8633357778711369E-2</v>
      </c>
      <c r="O42" s="550">
        <v>1.3959788864965217E-2</v>
      </c>
      <c r="P42" s="550">
        <v>4.5679303470884539E-3</v>
      </c>
      <c r="Q42" s="551">
        <v>90436.783150000003</v>
      </c>
      <c r="R42" s="551">
        <v>6055.862098999999</v>
      </c>
      <c r="S42" s="551">
        <v>10342.612078999997</v>
      </c>
      <c r="T42" s="551">
        <v>181.81959464999994</v>
      </c>
      <c r="U42" s="551">
        <v>15.0624167</v>
      </c>
      <c r="V42" s="551">
        <v>5.9144562000000001</v>
      </c>
      <c r="W42" s="551">
        <v>160.84123629000004</v>
      </c>
      <c r="X42" s="551">
        <v>120.49946800000001</v>
      </c>
      <c r="Y42" s="551">
        <v>39.429907</v>
      </c>
      <c r="AA42" s="547" t="s">
        <v>1493</v>
      </c>
      <c r="AB42" s="547" t="s">
        <v>444</v>
      </c>
      <c r="AC42">
        <v>1</v>
      </c>
      <c r="AD42" s="547" t="s">
        <v>446</v>
      </c>
      <c r="AE42">
        <v>11</v>
      </c>
      <c r="AF42" s="216">
        <v>2029</v>
      </c>
      <c r="AG42" s="549">
        <v>8631.8976000000021</v>
      </c>
      <c r="AH42" s="550">
        <v>10.477045412355213</v>
      </c>
      <c r="AI42" s="550">
        <v>0.70156787992943725</v>
      </c>
      <c r="AJ42" s="550">
        <v>1.198185214685586</v>
      </c>
      <c r="AK42" s="550">
        <v>2.1063687624144185E-2</v>
      </c>
      <c r="AL42" s="550">
        <v>1.7449716618510391E-3</v>
      </c>
      <c r="AM42" s="550">
        <v>6.8518609395922382E-4</v>
      </c>
      <c r="AN42" s="550">
        <v>1.8633357778711369E-2</v>
      </c>
      <c r="AO42" s="550">
        <v>1.3959788864965217E-2</v>
      </c>
      <c r="AP42" s="550">
        <v>4.5679303470884539E-3</v>
      </c>
      <c r="AQ42" s="551">
        <v>90436.783150000003</v>
      </c>
      <c r="AR42" s="551">
        <v>6055.862098999999</v>
      </c>
      <c r="AS42" s="551">
        <v>10342.612078999997</v>
      </c>
      <c r="AT42" s="551">
        <v>181.81959464999994</v>
      </c>
      <c r="AU42" s="551">
        <v>15.0624167</v>
      </c>
      <c r="AV42" s="551">
        <v>5.9144562000000001</v>
      </c>
      <c r="AW42" s="551">
        <v>160.84123629000004</v>
      </c>
      <c r="AX42" s="551">
        <v>120.49946800000001</v>
      </c>
      <c r="AY42" s="551">
        <v>39.429907</v>
      </c>
    </row>
    <row r="43" spans="1:51" customFormat="1" x14ac:dyDescent="0.35">
      <c r="A43" s="547" t="s">
        <v>1494</v>
      </c>
      <c r="B43" s="547" t="s">
        <v>444</v>
      </c>
      <c r="C43">
        <v>1</v>
      </c>
      <c r="D43" s="547" t="s">
        <v>446</v>
      </c>
      <c r="E43">
        <v>11</v>
      </c>
      <c r="F43" s="216">
        <v>2030</v>
      </c>
      <c r="G43" s="549">
        <v>16321.237199999998</v>
      </c>
      <c r="H43" s="550">
        <v>10.477041832343446</v>
      </c>
      <c r="I43" s="550">
        <v>0.70156822480344805</v>
      </c>
      <c r="J43" s="550">
        <v>1.1142317942661846</v>
      </c>
      <c r="K43" s="550">
        <v>2.1063693173946397E-2</v>
      </c>
      <c r="L43" s="550">
        <v>1.7449726176395502E-3</v>
      </c>
      <c r="M43" s="550">
        <v>6.851859857780879E-4</v>
      </c>
      <c r="N43" s="550">
        <v>1.863334374553419E-2</v>
      </c>
      <c r="O43" s="550">
        <v>1.3959785107467223E-2</v>
      </c>
      <c r="P43" s="550">
        <v>4.5679292621272618E-3</v>
      </c>
      <c r="Q43" s="551">
        <v>170998.28489999997</v>
      </c>
      <c r="R43" s="551">
        <v>11450.461408999998</v>
      </c>
      <c r="S43" s="551">
        <v>18185.641409999997</v>
      </c>
      <c r="T43" s="551">
        <v>343.78553259999995</v>
      </c>
      <c r="U43" s="551">
        <v>28.480111999999998</v>
      </c>
      <c r="V43" s="551">
        <v>11.183082999999998</v>
      </c>
      <c r="W43" s="551">
        <v>304.11922309999994</v>
      </c>
      <c r="X43" s="551">
        <v>227.84096400000001</v>
      </c>
      <c r="Y43" s="551">
        <v>74.554257000000007</v>
      </c>
      <c r="AA43" s="547" t="s">
        <v>1494</v>
      </c>
      <c r="AB43" s="547" t="s">
        <v>444</v>
      </c>
      <c r="AC43">
        <v>1</v>
      </c>
      <c r="AD43" s="547" t="s">
        <v>446</v>
      </c>
      <c r="AE43">
        <v>11</v>
      </c>
      <c r="AF43" s="216">
        <v>2030</v>
      </c>
      <c r="AG43" s="549">
        <v>16321.237199999998</v>
      </c>
      <c r="AH43" s="550">
        <v>10.477041832343446</v>
      </c>
      <c r="AI43" s="550">
        <v>0.70156822480344805</v>
      </c>
      <c r="AJ43" s="550">
        <v>1.1142317942661846</v>
      </c>
      <c r="AK43" s="550">
        <v>2.1063693173946397E-2</v>
      </c>
      <c r="AL43" s="550">
        <v>1.7449726176395502E-3</v>
      </c>
      <c r="AM43" s="550">
        <v>6.851859857780879E-4</v>
      </c>
      <c r="AN43" s="550">
        <v>1.863334374553419E-2</v>
      </c>
      <c r="AO43" s="550">
        <v>1.3959785107467223E-2</v>
      </c>
      <c r="AP43" s="550">
        <v>4.5679292621272618E-3</v>
      </c>
      <c r="AQ43" s="551">
        <v>170998.28489999997</v>
      </c>
      <c r="AR43" s="551">
        <v>11450.461408999998</v>
      </c>
      <c r="AS43" s="551">
        <v>18185.641409999997</v>
      </c>
      <c r="AT43" s="551">
        <v>343.78553259999995</v>
      </c>
      <c r="AU43" s="551">
        <v>28.480111999999998</v>
      </c>
      <c r="AV43" s="551">
        <v>11.183082999999998</v>
      </c>
      <c r="AW43" s="551">
        <v>304.11922309999994</v>
      </c>
      <c r="AX43" s="551">
        <v>227.84096400000001</v>
      </c>
      <c r="AY43" s="551">
        <v>74.554257000000007</v>
      </c>
    </row>
    <row r="44" spans="1:51" customFormat="1" x14ac:dyDescent="0.35">
      <c r="A44" s="547" t="s">
        <v>474</v>
      </c>
      <c r="B44" s="547" t="s">
        <v>444</v>
      </c>
      <c r="C44">
        <v>1</v>
      </c>
      <c r="D44" s="547" t="s">
        <v>475</v>
      </c>
      <c r="E44">
        <v>21</v>
      </c>
      <c r="F44" s="216">
        <v>21</v>
      </c>
      <c r="G44" s="549">
        <v>14074874.9703</v>
      </c>
      <c r="H44" s="550">
        <v>2.7612007738372144</v>
      </c>
      <c r="I44" s="550">
        <v>7.1433553470573841E-2</v>
      </c>
      <c r="J44" s="550">
        <v>0.2216149860842363</v>
      </c>
      <c r="K44" s="550">
        <v>9.4536944910135791E-3</v>
      </c>
      <c r="L44" s="550">
        <v>3.121273062325727E-3</v>
      </c>
      <c r="M44" s="550">
        <v>1.3700310528221335E-3</v>
      </c>
      <c r="N44" s="550">
        <v>8.362918776968797E-3</v>
      </c>
      <c r="O44" s="550">
        <v>2.4970176038054633E-2</v>
      </c>
      <c r="P44" s="550">
        <v>9.1335844960091974E-3</v>
      </c>
      <c r="Q44" s="551">
        <v>38863555.659654401</v>
      </c>
      <c r="R44" s="551">
        <v>1005418.3337825664</v>
      </c>
      <c r="S44" s="551">
        <v>3119203.2206804003</v>
      </c>
      <c r="T44" s="551">
        <v>133059.56796843003</v>
      </c>
      <c r="U44" s="551">
        <v>43931.528100400006</v>
      </c>
      <c r="V44" s="551">
        <v>19283.015773900002</v>
      </c>
      <c r="W44" s="551">
        <v>117707.03617261001</v>
      </c>
      <c r="X44" s="551">
        <v>351452.10572199995</v>
      </c>
      <c r="Y44" s="551">
        <v>128554.05981199999</v>
      </c>
      <c r="AA44" s="547" t="s">
        <v>474</v>
      </c>
      <c r="AB44" s="547" t="s">
        <v>444</v>
      </c>
      <c r="AC44">
        <v>1</v>
      </c>
      <c r="AD44" s="547" t="s">
        <v>475</v>
      </c>
      <c r="AE44">
        <v>21</v>
      </c>
      <c r="AF44" s="216">
        <v>21</v>
      </c>
      <c r="AG44" s="549">
        <v>14074874.9703</v>
      </c>
      <c r="AH44" s="550">
        <v>2.7612007738372144</v>
      </c>
      <c r="AI44" s="550">
        <v>7.1433553470573841E-2</v>
      </c>
      <c r="AJ44" s="550">
        <v>0.2216149860842363</v>
      </c>
      <c r="AK44" s="550">
        <v>9.4536944910135791E-3</v>
      </c>
      <c r="AL44" s="550">
        <v>3.121273062325727E-3</v>
      </c>
      <c r="AM44" s="550">
        <v>1.3700310528221335E-3</v>
      </c>
      <c r="AN44" s="550">
        <v>8.362918776968797E-3</v>
      </c>
      <c r="AO44" s="550">
        <v>2.4970176038054633E-2</v>
      </c>
      <c r="AP44" s="550">
        <v>9.1335844960091974E-3</v>
      </c>
      <c r="AQ44" s="551">
        <v>38863555.659654401</v>
      </c>
      <c r="AR44" s="551">
        <v>1005418.3337825664</v>
      </c>
      <c r="AS44" s="551">
        <v>3119203.2206804003</v>
      </c>
      <c r="AT44" s="551">
        <v>133059.56796843003</v>
      </c>
      <c r="AU44" s="551">
        <v>43931.528100400006</v>
      </c>
      <c r="AV44" s="551">
        <v>19283.015773900002</v>
      </c>
      <c r="AW44" s="551">
        <v>117707.03617261001</v>
      </c>
      <c r="AX44" s="551">
        <v>351452.10572199995</v>
      </c>
      <c r="AY44" s="551">
        <v>128554.05981199999</v>
      </c>
    </row>
    <row r="45" spans="1:51" customFormat="1" x14ac:dyDescent="0.35">
      <c r="A45" s="547" t="s">
        <v>476</v>
      </c>
      <c r="B45" s="547" t="s">
        <v>444</v>
      </c>
      <c r="C45">
        <v>1</v>
      </c>
      <c r="D45" s="547" t="s">
        <v>475</v>
      </c>
      <c r="E45">
        <v>21</v>
      </c>
      <c r="F45" s="216">
        <v>2000</v>
      </c>
      <c r="G45" s="549">
        <v>138747.185</v>
      </c>
      <c r="H45" s="550">
        <v>14.868191100093306</v>
      </c>
      <c r="I45" s="550">
        <v>1.0744325222718565</v>
      </c>
      <c r="J45" s="550">
        <v>1.4370727746296261</v>
      </c>
      <c r="K45" s="550">
        <v>4.3069610853726514E-2</v>
      </c>
      <c r="L45" s="550">
        <v>3.1212719739142822E-3</v>
      </c>
      <c r="M45" s="550">
        <v>1.3700325235427302E-3</v>
      </c>
      <c r="N45" s="550">
        <v>3.8100197908159363E-2</v>
      </c>
      <c r="O45" s="550">
        <v>2.4970190926756463E-2</v>
      </c>
      <c r="P45" s="550">
        <v>9.1335853048117692E-3</v>
      </c>
      <c r="Q45" s="551">
        <v>2062919.6611799994</v>
      </c>
      <c r="R45" s="551">
        <v>149074.48793766988</v>
      </c>
      <c r="S45" s="551">
        <v>199389.80212000004</v>
      </c>
      <c r="T45" s="551">
        <v>5975.7872650000008</v>
      </c>
      <c r="U45" s="551">
        <v>433.06770000000006</v>
      </c>
      <c r="V45" s="551">
        <v>190.08815600000003</v>
      </c>
      <c r="W45" s="551">
        <v>5286.2952077</v>
      </c>
      <c r="X45" s="551">
        <v>3464.5437000000002</v>
      </c>
      <c r="Y45" s="551">
        <v>1267.2592499999998</v>
      </c>
      <c r="AA45" s="547" t="s">
        <v>476</v>
      </c>
      <c r="AB45" s="547" t="s">
        <v>444</v>
      </c>
      <c r="AC45">
        <v>1</v>
      </c>
      <c r="AD45" s="547" t="s">
        <v>475</v>
      </c>
      <c r="AE45">
        <v>21</v>
      </c>
      <c r="AF45" s="216">
        <v>2000</v>
      </c>
      <c r="AG45" s="549">
        <v>138747.185</v>
      </c>
      <c r="AH45" s="550">
        <v>14.868191100093306</v>
      </c>
      <c r="AI45" s="550">
        <v>1.0744325222718565</v>
      </c>
      <c r="AJ45" s="550">
        <v>1.4370727746296261</v>
      </c>
      <c r="AK45" s="550">
        <v>4.3069610853726514E-2</v>
      </c>
      <c r="AL45" s="550">
        <v>3.1212719739142822E-3</v>
      </c>
      <c r="AM45" s="550">
        <v>1.3700325235427302E-3</v>
      </c>
      <c r="AN45" s="550">
        <v>3.8100197908159363E-2</v>
      </c>
      <c r="AO45" s="550">
        <v>2.4970190926756463E-2</v>
      </c>
      <c r="AP45" s="550">
        <v>9.1335853048117692E-3</v>
      </c>
      <c r="AQ45" s="551">
        <v>2062919.6611799994</v>
      </c>
      <c r="AR45" s="551">
        <v>149074.48793766988</v>
      </c>
      <c r="AS45" s="551">
        <v>199389.80212000004</v>
      </c>
      <c r="AT45" s="551">
        <v>5975.7872650000008</v>
      </c>
      <c r="AU45" s="551">
        <v>433.06770000000006</v>
      </c>
      <c r="AV45" s="551">
        <v>190.08815600000003</v>
      </c>
      <c r="AW45" s="551">
        <v>5286.2952077</v>
      </c>
      <c r="AX45" s="551">
        <v>3464.5437000000002</v>
      </c>
      <c r="AY45" s="551">
        <v>1267.2592499999998</v>
      </c>
    </row>
    <row r="46" spans="1:51" customFormat="1" x14ac:dyDescent="0.35">
      <c r="A46" s="547" t="s">
        <v>477</v>
      </c>
      <c r="B46" s="547" t="s">
        <v>444</v>
      </c>
      <c r="C46">
        <v>1</v>
      </c>
      <c r="D46" s="547" t="s">
        <v>475</v>
      </c>
      <c r="E46">
        <v>21</v>
      </c>
      <c r="F46" s="216">
        <v>2001</v>
      </c>
      <c r="G46" s="549">
        <v>6667.2494000000006</v>
      </c>
      <c r="H46" s="550">
        <v>9.6444956573245904</v>
      </c>
      <c r="I46" s="550">
        <v>0.38288633208646733</v>
      </c>
      <c r="J46" s="550">
        <v>1.2267329974036969</v>
      </c>
      <c r="K46" s="550">
        <v>3.1853289471967264E-2</v>
      </c>
      <c r="L46" s="550">
        <v>3.1212747343754678E-3</v>
      </c>
      <c r="M46" s="550">
        <v>1.3700307356133996E-3</v>
      </c>
      <c r="N46" s="550">
        <v>2.8178034085540569E-2</v>
      </c>
      <c r="O46" s="550">
        <v>2.4970171807282324E-2</v>
      </c>
      <c r="P46" s="550">
        <v>9.1335855832841636E-3</v>
      </c>
      <c r="Q46" s="551">
        <v>64302.257884599989</v>
      </c>
      <c r="R46" s="551">
        <v>2552.7986678717002</v>
      </c>
      <c r="S46" s="551">
        <v>8178.9348409000004</v>
      </c>
      <c r="T46" s="551">
        <v>212.37382512000008</v>
      </c>
      <c r="U46" s="551">
        <v>20.810317099999999</v>
      </c>
      <c r="V46" s="551">
        <v>9.1343365999999975</v>
      </c>
      <c r="W46" s="551">
        <v>187.86998084999993</v>
      </c>
      <c r="X46" s="551">
        <v>166.48236299999999</v>
      </c>
      <c r="Y46" s="551">
        <v>60.895893000000001</v>
      </c>
      <c r="AA46" s="547" t="s">
        <v>477</v>
      </c>
      <c r="AB46" s="547" t="s">
        <v>444</v>
      </c>
      <c r="AC46">
        <v>1</v>
      </c>
      <c r="AD46" s="547" t="s">
        <v>475</v>
      </c>
      <c r="AE46">
        <v>21</v>
      </c>
      <c r="AF46" s="216">
        <v>2001</v>
      </c>
      <c r="AG46" s="549">
        <v>6667.2494000000006</v>
      </c>
      <c r="AH46" s="550">
        <v>9.6444956573245904</v>
      </c>
      <c r="AI46" s="550">
        <v>0.38288633208646733</v>
      </c>
      <c r="AJ46" s="550">
        <v>1.2267329974036969</v>
      </c>
      <c r="AK46" s="550">
        <v>3.1853289471967264E-2</v>
      </c>
      <c r="AL46" s="550">
        <v>3.1212747343754678E-3</v>
      </c>
      <c r="AM46" s="550">
        <v>1.3700307356133996E-3</v>
      </c>
      <c r="AN46" s="550">
        <v>2.8178034085540569E-2</v>
      </c>
      <c r="AO46" s="550">
        <v>2.4970171807282324E-2</v>
      </c>
      <c r="AP46" s="550">
        <v>9.1335855832841636E-3</v>
      </c>
      <c r="AQ46" s="551">
        <v>64302.257884599989</v>
      </c>
      <c r="AR46" s="551">
        <v>2552.7986678717002</v>
      </c>
      <c r="AS46" s="551">
        <v>8178.9348409000004</v>
      </c>
      <c r="AT46" s="551">
        <v>212.37382512000008</v>
      </c>
      <c r="AU46" s="551">
        <v>20.810317099999999</v>
      </c>
      <c r="AV46" s="551">
        <v>9.1343365999999975</v>
      </c>
      <c r="AW46" s="551">
        <v>187.86998084999993</v>
      </c>
      <c r="AX46" s="551">
        <v>166.48236299999999</v>
      </c>
      <c r="AY46" s="551">
        <v>60.895893000000001</v>
      </c>
    </row>
    <row r="47" spans="1:51" customFormat="1" x14ac:dyDescent="0.35">
      <c r="A47" s="547" t="s">
        <v>478</v>
      </c>
      <c r="B47" s="547" t="s">
        <v>444</v>
      </c>
      <c r="C47">
        <v>1</v>
      </c>
      <c r="D47" s="547" t="s">
        <v>475</v>
      </c>
      <c r="E47">
        <v>21</v>
      </c>
      <c r="F47" s="216">
        <v>2002</v>
      </c>
      <c r="G47" s="549">
        <v>8472.4656000000014</v>
      </c>
      <c r="H47" s="550">
        <v>9.2322073568171223</v>
      </c>
      <c r="I47" s="550">
        <v>0.38116838413679704</v>
      </c>
      <c r="J47" s="550">
        <v>1.2095706898119478</v>
      </c>
      <c r="K47" s="550">
        <v>2.8089509373753017E-2</v>
      </c>
      <c r="L47" s="550">
        <v>3.1212738473674062E-3</v>
      </c>
      <c r="M47" s="550">
        <v>1.3700315879712746E-3</v>
      </c>
      <c r="N47" s="550">
        <v>2.4848506692077915E-2</v>
      </c>
      <c r="O47" s="550">
        <v>2.4970165591466077E-2</v>
      </c>
      <c r="P47" s="550">
        <v>9.1335909348513617E-3</v>
      </c>
      <c r="Q47" s="551">
        <v>78219.559242700008</v>
      </c>
      <c r="R47" s="551">
        <v>3229.436022406599</v>
      </c>
      <c r="S47" s="551">
        <v>10248.0460602</v>
      </c>
      <c r="T47" s="551">
        <v>237.98740189</v>
      </c>
      <c r="U47" s="551">
        <v>26.444885300000003</v>
      </c>
      <c r="V47" s="551">
        <v>11.607545500000001</v>
      </c>
      <c r="W47" s="551">
        <v>210.52811815999996</v>
      </c>
      <c r="X47" s="551">
        <v>211.55886900000002</v>
      </c>
      <c r="Y47" s="551">
        <v>77.384035000000011</v>
      </c>
      <c r="AA47" s="547" t="s">
        <v>478</v>
      </c>
      <c r="AB47" s="547" t="s">
        <v>444</v>
      </c>
      <c r="AC47">
        <v>1</v>
      </c>
      <c r="AD47" s="547" t="s">
        <v>475</v>
      </c>
      <c r="AE47">
        <v>21</v>
      </c>
      <c r="AF47" s="216">
        <v>2002</v>
      </c>
      <c r="AG47" s="549">
        <v>8472.4656000000014</v>
      </c>
      <c r="AH47" s="550">
        <v>9.2322073568171223</v>
      </c>
      <c r="AI47" s="550">
        <v>0.38116838413679704</v>
      </c>
      <c r="AJ47" s="550">
        <v>1.2095706898119478</v>
      </c>
      <c r="AK47" s="550">
        <v>2.8089509373753017E-2</v>
      </c>
      <c r="AL47" s="550">
        <v>3.1212738473674062E-3</v>
      </c>
      <c r="AM47" s="550">
        <v>1.3700315879712746E-3</v>
      </c>
      <c r="AN47" s="550">
        <v>2.4848506692077915E-2</v>
      </c>
      <c r="AO47" s="550">
        <v>2.4970165591466077E-2</v>
      </c>
      <c r="AP47" s="550">
        <v>9.1335909348513617E-3</v>
      </c>
      <c r="AQ47" s="551">
        <v>78219.559242700008</v>
      </c>
      <c r="AR47" s="551">
        <v>3229.436022406599</v>
      </c>
      <c r="AS47" s="551">
        <v>10248.0460602</v>
      </c>
      <c r="AT47" s="551">
        <v>237.98740189</v>
      </c>
      <c r="AU47" s="551">
        <v>26.444885300000003</v>
      </c>
      <c r="AV47" s="551">
        <v>11.607545500000001</v>
      </c>
      <c r="AW47" s="551">
        <v>210.52811815999996</v>
      </c>
      <c r="AX47" s="551">
        <v>211.55886900000002</v>
      </c>
      <c r="AY47" s="551">
        <v>77.384035000000011</v>
      </c>
    </row>
    <row r="48" spans="1:51" customFormat="1" x14ac:dyDescent="0.35">
      <c r="A48" s="547" t="s">
        <v>479</v>
      </c>
      <c r="B48" s="547" t="s">
        <v>444</v>
      </c>
      <c r="C48">
        <v>1</v>
      </c>
      <c r="D48" s="547" t="s">
        <v>475</v>
      </c>
      <c r="E48">
        <v>21</v>
      </c>
      <c r="F48" s="216">
        <v>2003</v>
      </c>
      <c r="G48" s="549">
        <v>10925.0738</v>
      </c>
      <c r="H48" s="550">
        <v>8.8350341460485122</v>
      </c>
      <c r="I48" s="550">
        <v>0.33078125629091859</v>
      </c>
      <c r="J48" s="550">
        <v>1.1902484126743382</v>
      </c>
      <c r="K48" s="550">
        <v>3.0054669276467494E-2</v>
      </c>
      <c r="L48" s="550">
        <v>3.1212752997604467E-3</v>
      </c>
      <c r="M48" s="550">
        <v>1.3700315507250854E-3</v>
      </c>
      <c r="N48" s="550">
        <v>2.6586924814182948E-2</v>
      </c>
      <c r="O48" s="550">
        <v>2.4970173656858954E-2</v>
      </c>
      <c r="P48" s="550">
        <v>9.1335902005531527E-3</v>
      </c>
      <c r="Q48" s="551">
        <v>96523.400071099983</v>
      </c>
      <c r="R48" s="551">
        <v>3613.8096366350001</v>
      </c>
      <c r="S48" s="551">
        <v>13003.5517488</v>
      </c>
      <c r="T48" s="551">
        <v>328.34947987999999</v>
      </c>
      <c r="U48" s="551">
        <v>34.100163000000002</v>
      </c>
      <c r="V48" s="551">
        <v>14.967695800000001</v>
      </c>
      <c r="W48" s="551">
        <v>290.46411570999999</v>
      </c>
      <c r="X48" s="551">
        <v>272.80098999999996</v>
      </c>
      <c r="Y48" s="551">
        <v>99.785146999999995</v>
      </c>
      <c r="AA48" s="547" t="s">
        <v>479</v>
      </c>
      <c r="AB48" s="547" t="s">
        <v>444</v>
      </c>
      <c r="AC48">
        <v>1</v>
      </c>
      <c r="AD48" s="547" t="s">
        <v>475</v>
      </c>
      <c r="AE48">
        <v>21</v>
      </c>
      <c r="AF48" s="216">
        <v>2003</v>
      </c>
      <c r="AG48" s="549">
        <v>10925.0738</v>
      </c>
      <c r="AH48" s="550">
        <v>8.8350341460485122</v>
      </c>
      <c r="AI48" s="550">
        <v>0.33078125629091859</v>
      </c>
      <c r="AJ48" s="550">
        <v>1.1902484126743382</v>
      </c>
      <c r="AK48" s="550">
        <v>3.0054669276467494E-2</v>
      </c>
      <c r="AL48" s="550">
        <v>3.1212752997604467E-3</v>
      </c>
      <c r="AM48" s="550">
        <v>1.3700315507250854E-3</v>
      </c>
      <c r="AN48" s="550">
        <v>2.6586924814182948E-2</v>
      </c>
      <c r="AO48" s="550">
        <v>2.4970173656858954E-2</v>
      </c>
      <c r="AP48" s="550">
        <v>9.1335902005531527E-3</v>
      </c>
      <c r="AQ48" s="551">
        <v>96523.400071099983</v>
      </c>
      <c r="AR48" s="551">
        <v>3613.8096366350001</v>
      </c>
      <c r="AS48" s="551">
        <v>13003.5517488</v>
      </c>
      <c r="AT48" s="551">
        <v>328.34947987999999</v>
      </c>
      <c r="AU48" s="551">
        <v>34.100163000000002</v>
      </c>
      <c r="AV48" s="551">
        <v>14.967695800000001</v>
      </c>
      <c r="AW48" s="551">
        <v>290.46411570999999</v>
      </c>
      <c r="AX48" s="551">
        <v>272.80098999999996</v>
      </c>
      <c r="AY48" s="551">
        <v>99.785146999999995</v>
      </c>
    </row>
    <row r="49" spans="1:51" customFormat="1" x14ac:dyDescent="0.35">
      <c r="A49" s="547" t="s">
        <v>480</v>
      </c>
      <c r="B49" s="547" t="s">
        <v>444</v>
      </c>
      <c r="C49">
        <v>1</v>
      </c>
      <c r="D49" s="547" t="s">
        <v>475</v>
      </c>
      <c r="E49">
        <v>21</v>
      </c>
      <c r="F49" s="216">
        <v>2004</v>
      </c>
      <c r="G49" s="549">
        <v>13793.149100000002</v>
      </c>
      <c r="H49" s="550">
        <v>8.603237175686008</v>
      </c>
      <c r="I49" s="550">
        <v>0.25176786215143576</v>
      </c>
      <c r="J49" s="550">
        <v>1.1540446316352804</v>
      </c>
      <c r="K49" s="550">
        <v>9.3755233364366305E-3</v>
      </c>
      <c r="L49" s="550">
        <v>3.1212755468582589E-3</v>
      </c>
      <c r="M49" s="550">
        <v>1.3700323155355432E-3</v>
      </c>
      <c r="N49" s="550">
        <v>8.2937713795901771E-3</v>
      </c>
      <c r="O49" s="550">
        <v>2.4970199154883344E-2</v>
      </c>
      <c r="P49" s="550">
        <v>9.133599592568745E-3</v>
      </c>
      <c r="Q49" s="551">
        <v>118665.73310690002</v>
      </c>
      <c r="R49" s="551">
        <v>3472.6716612430005</v>
      </c>
      <c r="S49" s="551">
        <v>15917.909672200003</v>
      </c>
      <c r="T49" s="551">
        <v>129.31799126999994</v>
      </c>
      <c r="U49" s="551">
        <v>43.052219000000008</v>
      </c>
      <c r="V49" s="551">
        <v>18.897059999999996</v>
      </c>
      <c r="W49" s="551">
        <v>114.39722524000003</v>
      </c>
      <c r="X49" s="551">
        <v>344.41768000000002</v>
      </c>
      <c r="Y49" s="551">
        <v>125.98110099999998</v>
      </c>
      <c r="AA49" s="547" t="s">
        <v>480</v>
      </c>
      <c r="AB49" s="547" t="s">
        <v>444</v>
      </c>
      <c r="AC49">
        <v>1</v>
      </c>
      <c r="AD49" s="547" t="s">
        <v>475</v>
      </c>
      <c r="AE49">
        <v>21</v>
      </c>
      <c r="AF49" s="216">
        <v>2004</v>
      </c>
      <c r="AG49" s="549">
        <v>13793.149100000002</v>
      </c>
      <c r="AH49" s="550">
        <v>8.603237175686008</v>
      </c>
      <c r="AI49" s="550">
        <v>0.25176786215143576</v>
      </c>
      <c r="AJ49" s="550">
        <v>1.1540446316352804</v>
      </c>
      <c r="AK49" s="550">
        <v>9.3755233364366305E-3</v>
      </c>
      <c r="AL49" s="550">
        <v>3.1212755468582589E-3</v>
      </c>
      <c r="AM49" s="550">
        <v>1.3700323155355432E-3</v>
      </c>
      <c r="AN49" s="550">
        <v>8.2937713795901771E-3</v>
      </c>
      <c r="AO49" s="550">
        <v>2.4970199154883344E-2</v>
      </c>
      <c r="AP49" s="550">
        <v>9.133599592568745E-3</v>
      </c>
      <c r="AQ49" s="551">
        <v>118665.73310690002</v>
      </c>
      <c r="AR49" s="551">
        <v>3472.6716612430005</v>
      </c>
      <c r="AS49" s="551">
        <v>15917.909672200003</v>
      </c>
      <c r="AT49" s="551">
        <v>129.31799126999994</v>
      </c>
      <c r="AU49" s="551">
        <v>43.052219000000008</v>
      </c>
      <c r="AV49" s="551">
        <v>18.897059999999996</v>
      </c>
      <c r="AW49" s="551">
        <v>114.39722524000003</v>
      </c>
      <c r="AX49" s="551">
        <v>344.41768000000002</v>
      </c>
      <c r="AY49" s="551">
        <v>125.98110099999998</v>
      </c>
    </row>
    <row r="50" spans="1:51" customFormat="1" x14ac:dyDescent="0.35">
      <c r="A50" s="547" t="s">
        <v>481</v>
      </c>
      <c r="B50" s="547" t="s">
        <v>444</v>
      </c>
      <c r="C50">
        <v>1</v>
      </c>
      <c r="D50" s="547" t="s">
        <v>475</v>
      </c>
      <c r="E50">
        <v>21</v>
      </c>
      <c r="F50" s="216">
        <v>2005</v>
      </c>
      <c r="G50" s="549">
        <v>19098.469399999991</v>
      </c>
      <c r="H50" s="550">
        <v>8.5734102878212894</v>
      </c>
      <c r="I50" s="550">
        <v>0.19913933334521575</v>
      </c>
      <c r="J50" s="550">
        <v>1.135819874900551</v>
      </c>
      <c r="K50" s="550">
        <v>9.3755203183978741E-3</v>
      </c>
      <c r="L50" s="550">
        <v>3.1212746294737117E-3</v>
      </c>
      <c r="M50" s="550">
        <v>1.3700331399331938E-3</v>
      </c>
      <c r="N50" s="550">
        <v>8.2937650563767156E-3</v>
      </c>
      <c r="O50" s="550">
        <v>2.4970203633177025E-2</v>
      </c>
      <c r="P50" s="550">
        <v>9.1335895744608774E-3</v>
      </c>
      <c r="Q50" s="551">
        <v>163739.0140356</v>
      </c>
      <c r="R50" s="551">
        <v>3803.2564642300008</v>
      </c>
      <c r="S50" s="551">
        <v>21692.421124699991</v>
      </c>
      <c r="T50" s="551">
        <v>179.05808790999998</v>
      </c>
      <c r="U50" s="551">
        <v>59.611567999999991</v>
      </c>
      <c r="V50" s="551">
        <v>26.165536000000007</v>
      </c>
      <c r="W50" s="551">
        <v>158.3982181399999</v>
      </c>
      <c r="X50" s="551">
        <v>476.89267000000001</v>
      </c>
      <c r="Y50" s="551">
        <v>174.43758099999999</v>
      </c>
      <c r="AA50" s="547" t="s">
        <v>481</v>
      </c>
      <c r="AB50" s="547" t="s">
        <v>444</v>
      </c>
      <c r="AC50">
        <v>1</v>
      </c>
      <c r="AD50" s="547" t="s">
        <v>475</v>
      </c>
      <c r="AE50">
        <v>21</v>
      </c>
      <c r="AF50" s="216">
        <v>2005</v>
      </c>
      <c r="AG50" s="549">
        <v>19098.469399999991</v>
      </c>
      <c r="AH50" s="550">
        <v>8.5734102878212894</v>
      </c>
      <c r="AI50" s="550">
        <v>0.19913933334521575</v>
      </c>
      <c r="AJ50" s="550">
        <v>1.135819874900551</v>
      </c>
      <c r="AK50" s="550">
        <v>9.3755203183978741E-3</v>
      </c>
      <c r="AL50" s="550">
        <v>3.1212746294737117E-3</v>
      </c>
      <c r="AM50" s="550">
        <v>1.3700331399331938E-3</v>
      </c>
      <c r="AN50" s="550">
        <v>8.2937650563767156E-3</v>
      </c>
      <c r="AO50" s="550">
        <v>2.4970203633177025E-2</v>
      </c>
      <c r="AP50" s="550">
        <v>9.1335895744608774E-3</v>
      </c>
      <c r="AQ50" s="551">
        <v>163739.0140356</v>
      </c>
      <c r="AR50" s="551">
        <v>3803.2564642300008</v>
      </c>
      <c r="AS50" s="551">
        <v>21692.421124699991</v>
      </c>
      <c r="AT50" s="551">
        <v>179.05808790999998</v>
      </c>
      <c r="AU50" s="551">
        <v>59.611567999999991</v>
      </c>
      <c r="AV50" s="551">
        <v>26.165536000000007</v>
      </c>
      <c r="AW50" s="551">
        <v>158.3982181399999</v>
      </c>
      <c r="AX50" s="551">
        <v>476.89267000000001</v>
      </c>
      <c r="AY50" s="551">
        <v>174.43758099999999</v>
      </c>
    </row>
    <row r="51" spans="1:51" customFormat="1" x14ac:dyDescent="0.35">
      <c r="A51" s="547" t="s">
        <v>482</v>
      </c>
      <c r="B51" s="547" t="s">
        <v>444</v>
      </c>
      <c r="C51">
        <v>1</v>
      </c>
      <c r="D51" s="547" t="s">
        <v>475</v>
      </c>
      <c r="E51">
        <v>21</v>
      </c>
      <c r="F51" s="216">
        <v>2006</v>
      </c>
      <c r="G51" s="549">
        <v>23369.672999999999</v>
      </c>
      <c r="H51" s="550">
        <v>8.5655102653982382</v>
      </c>
      <c r="I51" s="550">
        <v>0.16609435170971379</v>
      </c>
      <c r="J51" s="550">
        <v>0.94524824064932322</v>
      </c>
      <c r="K51" s="550">
        <v>9.3755099829595408E-3</v>
      </c>
      <c r="L51" s="550">
        <v>3.1212740118357674E-3</v>
      </c>
      <c r="M51" s="550">
        <v>1.3700305091988237E-3</v>
      </c>
      <c r="N51" s="550">
        <v>8.2937585955952433E-3</v>
      </c>
      <c r="O51" s="550">
        <v>2.497018122589905E-2</v>
      </c>
      <c r="P51" s="550">
        <v>9.1335871494650379E-3</v>
      </c>
      <c r="Q51" s="551">
        <v>200173.17398050003</v>
      </c>
      <c r="R51" s="551">
        <v>3881.5706866030023</v>
      </c>
      <c r="S51" s="551">
        <v>22090.14228779999</v>
      </c>
      <c r="T51" s="551">
        <v>219.10260251000003</v>
      </c>
      <c r="U51" s="551">
        <v>72.943153000000009</v>
      </c>
      <c r="V51" s="551">
        <v>32.017164999999999</v>
      </c>
      <c r="W51" s="551">
        <v>193.82242632000006</v>
      </c>
      <c r="X51" s="551">
        <v>583.54496999999992</v>
      </c>
      <c r="Y51" s="551">
        <v>213.44894500000004</v>
      </c>
      <c r="AA51" s="547" t="s">
        <v>482</v>
      </c>
      <c r="AB51" s="547" t="s">
        <v>444</v>
      </c>
      <c r="AC51">
        <v>1</v>
      </c>
      <c r="AD51" s="547" t="s">
        <v>475</v>
      </c>
      <c r="AE51">
        <v>21</v>
      </c>
      <c r="AF51" s="216">
        <v>2006</v>
      </c>
      <c r="AG51" s="549">
        <v>23369.672999999999</v>
      </c>
      <c r="AH51" s="550">
        <v>8.5655102653982382</v>
      </c>
      <c r="AI51" s="550">
        <v>0.16609435170971379</v>
      </c>
      <c r="AJ51" s="550">
        <v>0.94524824064932322</v>
      </c>
      <c r="AK51" s="550">
        <v>9.3755099829595408E-3</v>
      </c>
      <c r="AL51" s="550">
        <v>3.1212740118357674E-3</v>
      </c>
      <c r="AM51" s="550">
        <v>1.3700305091988237E-3</v>
      </c>
      <c r="AN51" s="550">
        <v>8.2937585955952433E-3</v>
      </c>
      <c r="AO51" s="550">
        <v>2.497018122589905E-2</v>
      </c>
      <c r="AP51" s="550">
        <v>9.1335871494650379E-3</v>
      </c>
      <c r="AQ51" s="551">
        <v>200173.17398050003</v>
      </c>
      <c r="AR51" s="551">
        <v>3881.5706866030023</v>
      </c>
      <c r="AS51" s="551">
        <v>22090.14228779999</v>
      </c>
      <c r="AT51" s="551">
        <v>219.10260251000003</v>
      </c>
      <c r="AU51" s="551">
        <v>72.943153000000009</v>
      </c>
      <c r="AV51" s="551">
        <v>32.017164999999999</v>
      </c>
      <c r="AW51" s="551">
        <v>193.82242632000006</v>
      </c>
      <c r="AX51" s="551">
        <v>583.54496999999992</v>
      </c>
      <c r="AY51" s="551">
        <v>213.44894500000004</v>
      </c>
    </row>
    <row r="52" spans="1:51" customFormat="1" x14ac:dyDescent="0.35">
      <c r="A52" s="547" t="s">
        <v>483</v>
      </c>
      <c r="B52" s="547" t="s">
        <v>444</v>
      </c>
      <c r="C52">
        <v>1</v>
      </c>
      <c r="D52" s="547" t="s">
        <v>475</v>
      </c>
      <c r="E52">
        <v>21</v>
      </c>
      <c r="F52" s="216">
        <v>2007</v>
      </c>
      <c r="G52" s="549">
        <v>32568.728999999996</v>
      </c>
      <c r="H52" s="550">
        <v>8.5389983162990521</v>
      </c>
      <c r="I52" s="550">
        <v>0.13749970041845969</v>
      </c>
      <c r="J52" s="550">
        <v>0.92457444010173095</v>
      </c>
      <c r="K52" s="550">
        <v>9.3755203173571805E-3</v>
      </c>
      <c r="L52" s="550">
        <v>3.1212716652221826E-3</v>
      </c>
      <c r="M52" s="550">
        <v>1.3700320021699343E-3</v>
      </c>
      <c r="N52" s="550">
        <v>8.2937645245536006E-3</v>
      </c>
      <c r="O52" s="550">
        <v>2.4970175225444018E-2</v>
      </c>
      <c r="P52" s="550">
        <v>9.133593146972362E-3</v>
      </c>
      <c r="Q52" s="551">
        <v>278104.32209500007</v>
      </c>
      <c r="R52" s="551">
        <v>4478.1904805099994</v>
      </c>
      <c r="S52" s="551">
        <v>30112.214380000005</v>
      </c>
      <c r="T52" s="551">
        <v>305.34878044999999</v>
      </c>
      <c r="U52" s="551">
        <v>101.65585099999997</v>
      </c>
      <c r="V52" s="551">
        <v>44.620200999999994</v>
      </c>
      <c r="W52" s="551">
        <v>270.11736919000003</v>
      </c>
      <c r="X52" s="551">
        <v>813.24687000000006</v>
      </c>
      <c r="Y52" s="551">
        <v>297.46951999999999</v>
      </c>
      <c r="AA52" s="547" t="s">
        <v>483</v>
      </c>
      <c r="AB52" s="547" t="s">
        <v>444</v>
      </c>
      <c r="AC52">
        <v>1</v>
      </c>
      <c r="AD52" s="547" t="s">
        <v>475</v>
      </c>
      <c r="AE52">
        <v>21</v>
      </c>
      <c r="AF52" s="216">
        <v>2007</v>
      </c>
      <c r="AG52" s="549">
        <v>32568.728999999996</v>
      </c>
      <c r="AH52" s="550">
        <v>8.5389983162990521</v>
      </c>
      <c r="AI52" s="550">
        <v>0.13749970041845969</v>
      </c>
      <c r="AJ52" s="550">
        <v>0.92457444010173095</v>
      </c>
      <c r="AK52" s="550">
        <v>9.3755203173571805E-3</v>
      </c>
      <c r="AL52" s="550">
        <v>3.1212716652221826E-3</v>
      </c>
      <c r="AM52" s="550">
        <v>1.3700320021699343E-3</v>
      </c>
      <c r="AN52" s="550">
        <v>8.2937645245536006E-3</v>
      </c>
      <c r="AO52" s="550">
        <v>2.4970175225444018E-2</v>
      </c>
      <c r="AP52" s="550">
        <v>9.133593146972362E-3</v>
      </c>
      <c r="AQ52" s="551">
        <v>278104.32209500007</v>
      </c>
      <c r="AR52" s="551">
        <v>4478.1904805099994</v>
      </c>
      <c r="AS52" s="551">
        <v>30112.214380000005</v>
      </c>
      <c r="AT52" s="551">
        <v>305.34878044999999</v>
      </c>
      <c r="AU52" s="551">
        <v>101.65585099999997</v>
      </c>
      <c r="AV52" s="551">
        <v>44.620200999999994</v>
      </c>
      <c r="AW52" s="551">
        <v>270.11736919000003</v>
      </c>
      <c r="AX52" s="551">
        <v>813.24687000000006</v>
      </c>
      <c r="AY52" s="551">
        <v>297.46951999999999</v>
      </c>
    </row>
    <row r="53" spans="1:51" customFormat="1" x14ac:dyDescent="0.35">
      <c r="A53" s="547" t="s">
        <v>484</v>
      </c>
      <c r="B53" s="547" t="s">
        <v>444</v>
      </c>
      <c r="C53">
        <v>1</v>
      </c>
      <c r="D53" s="547" t="s">
        <v>475</v>
      </c>
      <c r="E53">
        <v>21</v>
      </c>
      <c r="F53" s="216">
        <v>2008</v>
      </c>
      <c r="G53" s="549">
        <v>39300.596000000005</v>
      </c>
      <c r="H53" s="550">
        <v>8.4220208158166372</v>
      </c>
      <c r="I53" s="550">
        <v>0.13268982570391546</v>
      </c>
      <c r="J53" s="550">
        <v>0.90474123464183642</v>
      </c>
      <c r="K53" s="550">
        <v>1.126354515132544E-2</v>
      </c>
      <c r="L53" s="550">
        <v>3.1212721048810557E-3</v>
      </c>
      <c r="M53" s="550">
        <v>1.3700319964613256E-3</v>
      </c>
      <c r="N53" s="550">
        <v>9.9639543364685862E-3</v>
      </c>
      <c r="O53" s="550">
        <v>2.4970183658283455E-2</v>
      </c>
      <c r="P53" s="550">
        <v>9.1335780251271502E-3</v>
      </c>
      <c r="Q53" s="551">
        <v>330990.43758600013</v>
      </c>
      <c r="R53" s="551">
        <v>5214.7892332999982</v>
      </c>
      <c r="S53" s="551">
        <v>35556.86974720002</v>
      </c>
      <c r="T53" s="551">
        <v>442.66403752000002</v>
      </c>
      <c r="U53" s="551">
        <v>122.66785400000001</v>
      </c>
      <c r="V53" s="551">
        <v>53.843073999999994</v>
      </c>
      <c r="W53" s="551">
        <v>391.58934394000005</v>
      </c>
      <c r="X53" s="551">
        <v>981.34310000000028</v>
      </c>
      <c r="Y53" s="551">
        <v>358.95506</v>
      </c>
      <c r="AA53" s="547" t="s">
        <v>484</v>
      </c>
      <c r="AB53" s="547" t="s">
        <v>444</v>
      </c>
      <c r="AC53">
        <v>1</v>
      </c>
      <c r="AD53" s="547" t="s">
        <v>475</v>
      </c>
      <c r="AE53">
        <v>21</v>
      </c>
      <c r="AF53" s="216">
        <v>2008</v>
      </c>
      <c r="AG53" s="549">
        <v>39300.596000000005</v>
      </c>
      <c r="AH53" s="550">
        <v>8.4220208158166372</v>
      </c>
      <c r="AI53" s="550">
        <v>0.13268982570391546</v>
      </c>
      <c r="AJ53" s="550">
        <v>0.90474123464183642</v>
      </c>
      <c r="AK53" s="550">
        <v>1.126354515132544E-2</v>
      </c>
      <c r="AL53" s="550">
        <v>3.1212721048810557E-3</v>
      </c>
      <c r="AM53" s="550">
        <v>1.3700319964613256E-3</v>
      </c>
      <c r="AN53" s="550">
        <v>9.9639543364685862E-3</v>
      </c>
      <c r="AO53" s="550">
        <v>2.4970183658283455E-2</v>
      </c>
      <c r="AP53" s="550">
        <v>9.1335780251271502E-3</v>
      </c>
      <c r="AQ53" s="551">
        <v>330990.43758600013</v>
      </c>
      <c r="AR53" s="551">
        <v>5214.7892332999982</v>
      </c>
      <c r="AS53" s="551">
        <v>35556.86974720002</v>
      </c>
      <c r="AT53" s="551">
        <v>442.66403752000002</v>
      </c>
      <c r="AU53" s="551">
        <v>122.66785400000001</v>
      </c>
      <c r="AV53" s="551">
        <v>53.843073999999994</v>
      </c>
      <c r="AW53" s="551">
        <v>391.58934394000005</v>
      </c>
      <c r="AX53" s="551">
        <v>981.34310000000028</v>
      </c>
      <c r="AY53" s="551">
        <v>358.95506</v>
      </c>
    </row>
    <row r="54" spans="1:51" customFormat="1" x14ac:dyDescent="0.35">
      <c r="A54" s="547" t="s">
        <v>485</v>
      </c>
      <c r="B54" s="547" t="s">
        <v>444</v>
      </c>
      <c r="C54">
        <v>1</v>
      </c>
      <c r="D54" s="547" t="s">
        <v>475</v>
      </c>
      <c r="E54">
        <v>21</v>
      </c>
      <c r="F54" s="216">
        <v>2009</v>
      </c>
      <c r="G54" s="549">
        <v>38810.647999999994</v>
      </c>
      <c r="H54" s="550">
        <v>8.3435877922471171</v>
      </c>
      <c r="I54" s="550">
        <v>0.12684734259595459</v>
      </c>
      <c r="J54" s="550">
        <v>0.88390204137792272</v>
      </c>
      <c r="K54" s="550">
        <v>1.195176715627114E-2</v>
      </c>
      <c r="L54" s="550">
        <v>3.1212741668214358E-3</v>
      </c>
      <c r="M54" s="550">
        <v>1.3700314666222528E-3</v>
      </c>
      <c r="N54" s="550">
        <v>1.057275927936065E-2</v>
      </c>
      <c r="O54" s="550">
        <v>2.4970179060138344E-2</v>
      </c>
      <c r="P54" s="550">
        <v>9.1335859684692714E-3</v>
      </c>
      <c r="Q54" s="551">
        <v>323820.04886199994</v>
      </c>
      <c r="R54" s="551">
        <v>4923.0275632269986</v>
      </c>
      <c r="S54" s="551">
        <v>34304.810994399988</v>
      </c>
      <c r="T54" s="551">
        <v>463.85582808000015</v>
      </c>
      <c r="U54" s="551">
        <v>121.13867300000001</v>
      </c>
      <c r="V54" s="551">
        <v>53.171808999999996</v>
      </c>
      <c r="W54" s="551">
        <v>410.33563877999978</v>
      </c>
      <c r="X54" s="551">
        <v>969.1088299999999</v>
      </c>
      <c r="Y54" s="551">
        <v>354.48038999999994</v>
      </c>
      <c r="AA54" s="547" t="s">
        <v>485</v>
      </c>
      <c r="AB54" s="547" t="s">
        <v>444</v>
      </c>
      <c r="AC54">
        <v>1</v>
      </c>
      <c r="AD54" s="547" t="s">
        <v>475</v>
      </c>
      <c r="AE54">
        <v>21</v>
      </c>
      <c r="AF54" s="216">
        <v>2009</v>
      </c>
      <c r="AG54" s="549">
        <v>38810.647999999994</v>
      </c>
      <c r="AH54" s="550">
        <v>8.3435877922471171</v>
      </c>
      <c r="AI54" s="550">
        <v>0.12684734259595459</v>
      </c>
      <c r="AJ54" s="550">
        <v>0.88390204137792272</v>
      </c>
      <c r="AK54" s="550">
        <v>1.195176715627114E-2</v>
      </c>
      <c r="AL54" s="550">
        <v>3.1212741668214358E-3</v>
      </c>
      <c r="AM54" s="550">
        <v>1.3700314666222528E-3</v>
      </c>
      <c r="AN54" s="550">
        <v>1.057275927936065E-2</v>
      </c>
      <c r="AO54" s="550">
        <v>2.4970179060138344E-2</v>
      </c>
      <c r="AP54" s="550">
        <v>9.1335859684692714E-3</v>
      </c>
      <c r="AQ54" s="551">
        <v>323820.04886199994</v>
      </c>
      <c r="AR54" s="551">
        <v>4923.0275632269986</v>
      </c>
      <c r="AS54" s="551">
        <v>34304.810994399988</v>
      </c>
      <c r="AT54" s="551">
        <v>463.85582808000015</v>
      </c>
      <c r="AU54" s="551">
        <v>121.13867300000001</v>
      </c>
      <c r="AV54" s="551">
        <v>53.171808999999996</v>
      </c>
      <c r="AW54" s="551">
        <v>410.33563877999978</v>
      </c>
      <c r="AX54" s="551">
        <v>969.1088299999999</v>
      </c>
      <c r="AY54" s="551">
        <v>354.48038999999994</v>
      </c>
    </row>
    <row r="55" spans="1:51" customFormat="1" x14ac:dyDescent="0.35">
      <c r="A55" s="547" t="s">
        <v>486</v>
      </c>
      <c r="B55" s="547" t="s">
        <v>444</v>
      </c>
      <c r="C55">
        <v>1</v>
      </c>
      <c r="D55" s="547" t="s">
        <v>475</v>
      </c>
      <c r="E55">
        <v>21</v>
      </c>
      <c r="F55" s="216">
        <v>2010</v>
      </c>
      <c r="G55" s="549">
        <v>59110.420000000006</v>
      </c>
      <c r="H55" s="550">
        <v>8.1414996809361213</v>
      </c>
      <c r="I55" s="550">
        <v>0.11307481346452963</v>
      </c>
      <c r="J55" s="550">
        <v>0.8310126841646529</v>
      </c>
      <c r="K55" s="550">
        <v>1.4105556592560157E-2</v>
      </c>
      <c r="L55" s="550">
        <v>3.1212700400369336E-3</v>
      </c>
      <c r="M55" s="550">
        <v>1.3700294465848835E-3</v>
      </c>
      <c r="N55" s="550">
        <v>1.2478041265989987E-2</v>
      </c>
      <c r="O55" s="550">
        <v>2.4970180553614732E-2</v>
      </c>
      <c r="P55" s="550">
        <v>9.1335712045355084E-3</v>
      </c>
      <c r="Q55" s="551">
        <v>481247.46557000017</v>
      </c>
      <c r="R55" s="551">
        <v>6683.8997153100026</v>
      </c>
      <c r="S55" s="551">
        <v>49121.508786299986</v>
      </c>
      <c r="T55" s="551">
        <v>833.78537451999989</v>
      </c>
      <c r="U55" s="551">
        <v>184.49958299999997</v>
      </c>
      <c r="V55" s="551">
        <v>80.983016000000035</v>
      </c>
      <c r="W55" s="551">
        <v>737.58226000999991</v>
      </c>
      <c r="X55" s="551">
        <v>1475.9978599999995</v>
      </c>
      <c r="Y55" s="551">
        <v>539.88922999999988</v>
      </c>
      <c r="AA55" s="547" t="s">
        <v>486</v>
      </c>
      <c r="AB55" s="547" t="s">
        <v>444</v>
      </c>
      <c r="AC55">
        <v>1</v>
      </c>
      <c r="AD55" s="547" t="s">
        <v>475</v>
      </c>
      <c r="AE55">
        <v>21</v>
      </c>
      <c r="AF55" s="216">
        <v>2010</v>
      </c>
      <c r="AG55" s="549">
        <v>59110.420000000006</v>
      </c>
      <c r="AH55" s="550">
        <v>8.1414996809361213</v>
      </c>
      <c r="AI55" s="550">
        <v>0.11307481346452963</v>
      </c>
      <c r="AJ55" s="550">
        <v>0.8310126841646529</v>
      </c>
      <c r="AK55" s="550">
        <v>1.4105556592560157E-2</v>
      </c>
      <c r="AL55" s="550">
        <v>3.1212700400369336E-3</v>
      </c>
      <c r="AM55" s="550">
        <v>1.3700294465848835E-3</v>
      </c>
      <c r="AN55" s="550">
        <v>1.2478041265989987E-2</v>
      </c>
      <c r="AO55" s="550">
        <v>2.4970180553614732E-2</v>
      </c>
      <c r="AP55" s="550">
        <v>9.1335712045355084E-3</v>
      </c>
      <c r="AQ55" s="551">
        <v>481247.46557000017</v>
      </c>
      <c r="AR55" s="551">
        <v>6683.8997153100026</v>
      </c>
      <c r="AS55" s="551">
        <v>49121.508786299986</v>
      </c>
      <c r="AT55" s="551">
        <v>833.78537451999989</v>
      </c>
      <c r="AU55" s="551">
        <v>184.49958299999997</v>
      </c>
      <c r="AV55" s="551">
        <v>80.983016000000035</v>
      </c>
      <c r="AW55" s="551">
        <v>737.58226000999991</v>
      </c>
      <c r="AX55" s="551">
        <v>1475.9978599999995</v>
      </c>
      <c r="AY55" s="551">
        <v>539.88922999999988</v>
      </c>
    </row>
    <row r="56" spans="1:51" customFormat="1" x14ac:dyDescent="0.35">
      <c r="A56" s="547" t="s">
        <v>487</v>
      </c>
      <c r="B56" s="547" t="s">
        <v>444</v>
      </c>
      <c r="C56">
        <v>1</v>
      </c>
      <c r="D56" s="547" t="s">
        <v>475</v>
      </c>
      <c r="E56">
        <v>21</v>
      </c>
      <c r="F56" s="216">
        <v>2011</v>
      </c>
      <c r="G56" s="549">
        <v>78178.737000000008</v>
      </c>
      <c r="H56" s="550">
        <v>7.1693751566874253</v>
      </c>
      <c r="I56" s="550">
        <v>0.11250546433337755</v>
      </c>
      <c r="J56" s="550">
        <v>0.4355999804128326</v>
      </c>
      <c r="K56" s="550">
        <v>1.2118287593722573E-2</v>
      </c>
      <c r="L56" s="550">
        <v>3.1212711200489206E-3</v>
      </c>
      <c r="M56" s="550">
        <v>1.3700316621896814E-3</v>
      </c>
      <c r="N56" s="550">
        <v>1.0720068814491088E-2</v>
      </c>
      <c r="O56" s="550">
        <v>2.4970175969969942E-2</v>
      </c>
      <c r="P56" s="550">
        <v>9.1335860286410088E-3</v>
      </c>
      <c r="Q56" s="551">
        <v>560492.69482900004</v>
      </c>
      <c r="R56" s="551">
        <v>8795.5351071820041</v>
      </c>
      <c r="S56" s="551">
        <v>34054.656305899996</v>
      </c>
      <c r="T56" s="551">
        <v>947.39241867999999</v>
      </c>
      <c r="U56" s="551">
        <v>244.01703400000002</v>
      </c>
      <c r="V56" s="551">
        <v>107.10734499999997</v>
      </c>
      <c r="W56" s="551">
        <v>838.08144047000064</v>
      </c>
      <c r="X56" s="551">
        <v>1952.1368200000002</v>
      </c>
      <c r="Y56" s="551">
        <v>714.05222000000003</v>
      </c>
      <c r="AA56" s="547" t="s">
        <v>487</v>
      </c>
      <c r="AB56" s="547" t="s">
        <v>444</v>
      </c>
      <c r="AC56">
        <v>1</v>
      </c>
      <c r="AD56" s="547" t="s">
        <v>475</v>
      </c>
      <c r="AE56">
        <v>21</v>
      </c>
      <c r="AF56" s="216">
        <v>2011</v>
      </c>
      <c r="AG56" s="549">
        <v>78178.737000000008</v>
      </c>
      <c r="AH56" s="550">
        <v>7.1693751566874253</v>
      </c>
      <c r="AI56" s="550">
        <v>0.11250546433337755</v>
      </c>
      <c r="AJ56" s="550">
        <v>0.4355999804128326</v>
      </c>
      <c r="AK56" s="550">
        <v>1.2118287593722573E-2</v>
      </c>
      <c r="AL56" s="550">
        <v>3.1212711200489206E-3</v>
      </c>
      <c r="AM56" s="550">
        <v>1.3700316621896814E-3</v>
      </c>
      <c r="AN56" s="550">
        <v>1.0720068814491088E-2</v>
      </c>
      <c r="AO56" s="550">
        <v>2.4970175969969942E-2</v>
      </c>
      <c r="AP56" s="550">
        <v>9.1335860286410088E-3</v>
      </c>
      <c r="AQ56" s="551">
        <v>560492.69482900004</v>
      </c>
      <c r="AR56" s="551">
        <v>8795.5351071820041</v>
      </c>
      <c r="AS56" s="551">
        <v>34054.656305899996</v>
      </c>
      <c r="AT56" s="551">
        <v>947.39241867999999</v>
      </c>
      <c r="AU56" s="551">
        <v>244.01703400000002</v>
      </c>
      <c r="AV56" s="551">
        <v>107.10734499999997</v>
      </c>
      <c r="AW56" s="551">
        <v>838.08144047000064</v>
      </c>
      <c r="AX56" s="551">
        <v>1952.1368200000002</v>
      </c>
      <c r="AY56" s="551">
        <v>714.05222000000003</v>
      </c>
    </row>
    <row r="57" spans="1:51" customFormat="1" x14ac:dyDescent="0.35">
      <c r="A57" s="547" t="s">
        <v>488</v>
      </c>
      <c r="B57" s="547" t="s">
        <v>444</v>
      </c>
      <c r="C57">
        <v>1</v>
      </c>
      <c r="D57" s="547" t="s">
        <v>475</v>
      </c>
      <c r="E57">
        <v>21</v>
      </c>
      <c r="F57" s="216">
        <v>2012</v>
      </c>
      <c r="G57" s="549">
        <v>138107.33300000001</v>
      </c>
      <c r="H57" s="550">
        <v>6.8867740263509427</v>
      </c>
      <c r="I57" s="550">
        <v>0.11250549736049135</v>
      </c>
      <c r="J57" s="550">
        <v>0.40336114164915476</v>
      </c>
      <c r="K57" s="550">
        <v>1.4186038167140622E-2</v>
      </c>
      <c r="L57" s="550">
        <v>3.1212744510821888E-3</v>
      </c>
      <c r="M57" s="550">
        <v>1.3700322777212709E-3</v>
      </c>
      <c r="N57" s="550">
        <v>1.254923758682676E-2</v>
      </c>
      <c r="O57" s="550">
        <v>2.4970212841630934E-2</v>
      </c>
      <c r="P57" s="550">
        <v>9.1335880767460763E-3</v>
      </c>
      <c r="Q57" s="551">
        <v>951113.99375300051</v>
      </c>
      <c r="R57" s="551">
        <v>15537.834188296001</v>
      </c>
      <c r="S57" s="551">
        <v>55707.131508999992</v>
      </c>
      <c r="T57" s="551">
        <v>1959.1958970999997</v>
      </c>
      <c r="U57" s="551">
        <v>431.07089000000008</v>
      </c>
      <c r="V57" s="551">
        <v>189.21150400000005</v>
      </c>
      <c r="W57" s="551">
        <v>1733.1417343000001</v>
      </c>
      <c r="X57" s="551">
        <v>3448.5695000000001</v>
      </c>
      <c r="Y57" s="551">
        <v>1261.4154900000001</v>
      </c>
      <c r="AA57" s="547" t="s">
        <v>488</v>
      </c>
      <c r="AB57" s="547" t="s">
        <v>444</v>
      </c>
      <c r="AC57">
        <v>1</v>
      </c>
      <c r="AD57" s="547" t="s">
        <v>475</v>
      </c>
      <c r="AE57">
        <v>21</v>
      </c>
      <c r="AF57" s="216">
        <v>2012</v>
      </c>
      <c r="AG57" s="549">
        <v>138107.33300000001</v>
      </c>
      <c r="AH57" s="550">
        <v>6.8867740263509427</v>
      </c>
      <c r="AI57" s="550">
        <v>0.11250549736049135</v>
      </c>
      <c r="AJ57" s="550">
        <v>0.40336114164915476</v>
      </c>
      <c r="AK57" s="550">
        <v>1.4186038167140622E-2</v>
      </c>
      <c r="AL57" s="550">
        <v>3.1212744510821888E-3</v>
      </c>
      <c r="AM57" s="550">
        <v>1.3700322777212709E-3</v>
      </c>
      <c r="AN57" s="550">
        <v>1.254923758682676E-2</v>
      </c>
      <c r="AO57" s="550">
        <v>2.4970212841630934E-2</v>
      </c>
      <c r="AP57" s="550">
        <v>9.1335880767460763E-3</v>
      </c>
      <c r="AQ57" s="551">
        <v>951113.99375300051</v>
      </c>
      <c r="AR57" s="551">
        <v>15537.834188296001</v>
      </c>
      <c r="AS57" s="551">
        <v>55707.131508999992</v>
      </c>
      <c r="AT57" s="551">
        <v>1959.1958970999997</v>
      </c>
      <c r="AU57" s="551">
        <v>431.07089000000008</v>
      </c>
      <c r="AV57" s="551">
        <v>189.21150400000005</v>
      </c>
      <c r="AW57" s="551">
        <v>1733.1417343000001</v>
      </c>
      <c r="AX57" s="551">
        <v>3448.5695000000001</v>
      </c>
      <c r="AY57" s="551">
        <v>1261.4154900000001</v>
      </c>
    </row>
    <row r="58" spans="1:51" customFormat="1" x14ac:dyDescent="0.35">
      <c r="A58" s="547" t="s">
        <v>489</v>
      </c>
      <c r="B58" s="547" t="s">
        <v>444</v>
      </c>
      <c r="C58">
        <v>1</v>
      </c>
      <c r="D58" s="547" t="s">
        <v>475</v>
      </c>
      <c r="E58">
        <v>21</v>
      </c>
      <c r="F58" s="216">
        <v>2013</v>
      </c>
      <c r="G58" s="549">
        <v>219014.03000000003</v>
      </c>
      <c r="H58" s="550">
        <v>6.6041786826350766</v>
      </c>
      <c r="I58" s="550">
        <v>0.1125055964326578</v>
      </c>
      <c r="J58" s="550">
        <v>0.37511438997766472</v>
      </c>
      <c r="K58" s="550">
        <v>1.5964154696847501E-2</v>
      </c>
      <c r="L58" s="550">
        <v>3.1212740571916779E-3</v>
      </c>
      <c r="M58" s="550">
        <v>1.3700312258534304E-3</v>
      </c>
      <c r="N58" s="550">
        <v>1.412219731037322E-2</v>
      </c>
      <c r="O58" s="550">
        <v>2.4970187526342485E-2</v>
      </c>
      <c r="P58" s="550">
        <v>9.1335882454653683E-3</v>
      </c>
      <c r="Q58" s="551">
        <v>1446407.7881239993</v>
      </c>
      <c r="R58" s="551">
        <v>24640.30407227001</v>
      </c>
      <c r="S58" s="551">
        <v>82155.31425999997</v>
      </c>
      <c r="T58" s="551">
        <v>3496.3738556999997</v>
      </c>
      <c r="U58" s="551">
        <v>683.60280999999998</v>
      </c>
      <c r="V58" s="551">
        <v>300.05606</v>
      </c>
      <c r="W58" s="551">
        <v>3092.9593454000001</v>
      </c>
      <c r="X58" s="551">
        <v>5468.8213999999998</v>
      </c>
      <c r="Y58" s="551">
        <v>2000.3839699999999</v>
      </c>
      <c r="AA58" s="547" t="s">
        <v>489</v>
      </c>
      <c r="AB58" s="547" t="s">
        <v>444</v>
      </c>
      <c r="AC58">
        <v>1</v>
      </c>
      <c r="AD58" s="547" t="s">
        <v>475</v>
      </c>
      <c r="AE58">
        <v>21</v>
      </c>
      <c r="AF58" s="216">
        <v>2013</v>
      </c>
      <c r="AG58" s="549">
        <v>219014.03000000003</v>
      </c>
      <c r="AH58" s="550">
        <v>6.6041786826350766</v>
      </c>
      <c r="AI58" s="550">
        <v>0.1125055964326578</v>
      </c>
      <c r="AJ58" s="550">
        <v>0.37511438997766472</v>
      </c>
      <c r="AK58" s="550">
        <v>1.5964154696847501E-2</v>
      </c>
      <c r="AL58" s="550">
        <v>3.1212740571916779E-3</v>
      </c>
      <c r="AM58" s="550">
        <v>1.3700312258534304E-3</v>
      </c>
      <c r="AN58" s="550">
        <v>1.412219731037322E-2</v>
      </c>
      <c r="AO58" s="550">
        <v>2.4970187526342485E-2</v>
      </c>
      <c r="AP58" s="550">
        <v>9.1335882454653683E-3</v>
      </c>
      <c r="AQ58" s="551">
        <v>1446407.7881239993</v>
      </c>
      <c r="AR58" s="551">
        <v>24640.30407227001</v>
      </c>
      <c r="AS58" s="551">
        <v>82155.31425999997</v>
      </c>
      <c r="AT58" s="551">
        <v>3496.3738556999997</v>
      </c>
      <c r="AU58" s="551">
        <v>683.60280999999998</v>
      </c>
      <c r="AV58" s="551">
        <v>300.05606</v>
      </c>
      <c r="AW58" s="551">
        <v>3092.9593454000001</v>
      </c>
      <c r="AX58" s="551">
        <v>5468.8213999999998</v>
      </c>
      <c r="AY58" s="551">
        <v>2000.3839699999999</v>
      </c>
    </row>
    <row r="59" spans="1:51" customFormat="1" x14ac:dyDescent="0.35">
      <c r="A59" s="547" t="s">
        <v>490</v>
      </c>
      <c r="B59" s="547" t="s">
        <v>444</v>
      </c>
      <c r="C59">
        <v>1</v>
      </c>
      <c r="D59" s="547" t="s">
        <v>475</v>
      </c>
      <c r="E59">
        <v>21</v>
      </c>
      <c r="F59" s="216">
        <v>2014</v>
      </c>
      <c r="G59" s="549">
        <v>211804.35199999996</v>
      </c>
      <c r="H59" s="550">
        <v>6.6041774644271722</v>
      </c>
      <c r="I59" s="550">
        <v>0.11250551654679891</v>
      </c>
      <c r="J59" s="550">
        <v>0.36934042391159183</v>
      </c>
      <c r="K59" s="550">
        <v>1.7592562140082937E-2</v>
      </c>
      <c r="L59" s="550">
        <v>3.1212738725972925E-3</v>
      </c>
      <c r="M59" s="550">
        <v>1.3700329443655623E-3</v>
      </c>
      <c r="N59" s="550">
        <v>1.5562720868927193E-2</v>
      </c>
      <c r="O59" s="550">
        <v>2.4970199856894349E-2</v>
      </c>
      <c r="P59" s="550">
        <v>9.1335955174329936E-3</v>
      </c>
      <c r="Q59" s="551">
        <v>1398793.528346</v>
      </c>
      <c r="R59" s="551">
        <v>23829.158028620015</v>
      </c>
      <c r="S59" s="551">
        <v>78227.909153999994</v>
      </c>
      <c r="T59" s="551">
        <v>3726.1812240999993</v>
      </c>
      <c r="U59" s="551">
        <v>661.09938999999997</v>
      </c>
      <c r="V59" s="551">
        <v>290.1789399999999</v>
      </c>
      <c r="W59" s="551">
        <v>3296.2520090000003</v>
      </c>
      <c r="X59" s="551">
        <v>5288.7969999999996</v>
      </c>
      <c r="Y59" s="551">
        <v>1934.5352799999996</v>
      </c>
      <c r="AA59" s="547" t="s">
        <v>490</v>
      </c>
      <c r="AB59" s="547" t="s">
        <v>444</v>
      </c>
      <c r="AC59">
        <v>1</v>
      </c>
      <c r="AD59" s="547" t="s">
        <v>475</v>
      </c>
      <c r="AE59">
        <v>21</v>
      </c>
      <c r="AF59" s="216">
        <v>2014</v>
      </c>
      <c r="AG59" s="549">
        <v>211804.35199999996</v>
      </c>
      <c r="AH59" s="550">
        <v>6.6041774644271722</v>
      </c>
      <c r="AI59" s="550">
        <v>0.11250551654679891</v>
      </c>
      <c r="AJ59" s="550">
        <v>0.36934042391159183</v>
      </c>
      <c r="AK59" s="550">
        <v>1.7592562140082937E-2</v>
      </c>
      <c r="AL59" s="550">
        <v>3.1212738725972925E-3</v>
      </c>
      <c r="AM59" s="550">
        <v>1.3700329443655623E-3</v>
      </c>
      <c r="AN59" s="550">
        <v>1.5562720868927193E-2</v>
      </c>
      <c r="AO59" s="550">
        <v>2.4970199856894349E-2</v>
      </c>
      <c r="AP59" s="550">
        <v>9.1335955174329936E-3</v>
      </c>
      <c r="AQ59" s="551">
        <v>1398793.528346</v>
      </c>
      <c r="AR59" s="551">
        <v>23829.158028620015</v>
      </c>
      <c r="AS59" s="551">
        <v>78227.909153999994</v>
      </c>
      <c r="AT59" s="551">
        <v>3726.1812240999993</v>
      </c>
      <c r="AU59" s="551">
        <v>661.09938999999997</v>
      </c>
      <c r="AV59" s="551">
        <v>290.1789399999999</v>
      </c>
      <c r="AW59" s="551">
        <v>3296.2520090000003</v>
      </c>
      <c r="AX59" s="551">
        <v>5288.7969999999996</v>
      </c>
      <c r="AY59" s="551">
        <v>1934.5352799999996</v>
      </c>
    </row>
    <row r="60" spans="1:51" customFormat="1" x14ac:dyDescent="0.35">
      <c r="A60" s="547" t="s">
        <v>491</v>
      </c>
      <c r="B60" s="547" t="s">
        <v>444</v>
      </c>
      <c r="C60">
        <v>1</v>
      </c>
      <c r="D60" s="547" t="s">
        <v>475</v>
      </c>
      <c r="E60">
        <v>21</v>
      </c>
      <c r="F60" s="216">
        <v>2015</v>
      </c>
      <c r="G60" s="549">
        <v>280541.5</v>
      </c>
      <c r="H60" s="550">
        <v>6.6041873613137483</v>
      </c>
      <c r="I60" s="550">
        <v>0.11250554569826572</v>
      </c>
      <c r="J60" s="550">
        <v>0.36374703282758514</v>
      </c>
      <c r="K60" s="550">
        <v>1.7935546446069487E-2</v>
      </c>
      <c r="L60" s="550">
        <v>3.1212780640297436E-3</v>
      </c>
      <c r="M60" s="550">
        <v>1.370030886695908E-3</v>
      </c>
      <c r="N60" s="550">
        <v>1.5866134349463448E-2</v>
      </c>
      <c r="O60" s="550">
        <v>2.4970217597040011E-2</v>
      </c>
      <c r="P60" s="550">
        <v>9.1335902174901045E-3</v>
      </c>
      <c r="Q60" s="551">
        <v>1852748.6286240008</v>
      </c>
      <c r="R60" s="551">
        <v>31562.474548510014</v>
      </c>
      <c r="S60" s="551">
        <v>102046.13820999998</v>
      </c>
      <c r="T60" s="551">
        <v>5031.6651033000026</v>
      </c>
      <c r="U60" s="551">
        <v>875.64803000000029</v>
      </c>
      <c r="V60" s="551">
        <v>384.35052000000007</v>
      </c>
      <c r="W60" s="551">
        <v>4451.1091296000004</v>
      </c>
      <c r="X60" s="551">
        <v>7005.1823000000004</v>
      </c>
      <c r="Y60" s="551">
        <v>2562.3511000000003</v>
      </c>
      <c r="AA60" s="547" t="s">
        <v>491</v>
      </c>
      <c r="AB60" s="547" t="s">
        <v>444</v>
      </c>
      <c r="AC60">
        <v>1</v>
      </c>
      <c r="AD60" s="547" t="s">
        <v>475</v>
      </c>
      <c r="AE60">
        <v>21</v>
      </c>
      <c r="AF60" s="216">
        <v>2015</v>
      </c>
      <c r="AG60" s="549">
        <v>280541.5</v>
      </c>
      <c r="AH60" s="550">
        <v>6.6041873613137483</v>
      </c>
      <c r="AI60" s="550">
        <v>0.11250554569826572</v>
      </c>
      <c r="AJ60" s="550">
        <v>0.36374703282758514</v>
      </c>
      <c r="AK60" s="550">
        <v>1.7935546446069487E-2</v>
      </c>
      <c r="AL60" s="550">
        <v>3.1212780640297436E-3</v>
      </c>
      <c r="AM60" s="550">
        <v>1.370030886695908E-3</v>
      </c>
      <c r="AN60" s="550">
        <v>1.5866134349463448E-2</v>
      </c>
      <c r="AO60" s="550">
        <v>2.4970217597040011E-2</v>
      </c>
      <c r="AP60" s="550">
        <v>9.1335902174901045E-3</v>
      </c>
      <c r="AQ60" s="551">
        <v>1852748.6286240008</v>
      </c>
      <c r="AR60" s="551">
        <v>31562.474548510014</v>
      </c>
      <c r="AS60" s="551">
        <v>102046.13820999998</v>
      </c>
      <c r="AT60" s="551">
        <v>5031.6651033000026</v>
      </c>
      <c r="AU60" s="551">
        <v>875.64803000000029</v>
      </c>
      <c r="AV60" s="551">
        <v>384.35052000000007</v>
      </c>
      <c r="AW60" s="551">
        <v>4451.1091296000004</v>
      </c>
      <c r="AX60" s="551">
        <v>7005.1823000000004</v>
      </c>
      <c r="AY60" s="551">
        <v>2562.3511000000003</v>
      </c>
    </row>
    <row r="61" spans="1:51" customFormat="1" x14ac:dyDescent="0.35">
      <c r="A61" s="547" t="s">
        <v>492</v>
      </c>
      <c r="B61" s="547" t="s">
        <v>444</v>
      </c>
      <c r="C61">
        <v>1</v>
      </c>
      <c r="D61" s="547" t="s">
        <v>475</v>
      </c>
      <c r="E61">
        <v>21</v>
      </c>
      <c r="F61" s="216">
        <v>2016</v>
      </c>
      <c r="G61" s="549">
        <v>315037.23</v>
      </c>
      <c r="H61" s="550">
        <v>5.441329845599518</v>
      </c>
      <c r="I61" s="550">
        <v>0.11147233062476455</v>
      </c>
      <c r="J61" s="550">
        <v>0.25284554355686789</v>
      </c>
      <c r="K61" s="550">
        <v>1.3371929371014342E-2</v>
      </c>
      <c r="L61" s="550">
        <v>3.1212851573129952E-3</v>
      </c>
      <c r="M61" s="550">
        <v>1.370032551390831E-3</v>
      </c>
      <c r="N61" s="550">
        <v>1.1829061180483335E-2</v>
      </c>
      <c r="O61" s="550">
        <v>2.4970273830810411E-2</v>
      </c>
      <c r="P61" s="550">
        <v>9.1335919249924836E-3</v>
      </c>
      <c r="Q61" s="551">
        <v>1714221.4820739997</v>
      </c>
      <c r="R61" s="551">
        <v>35117.934261669994</v>
      </c>
      <c r="S61" s="551">
        <v>79655.759659999996</v>
      </c>
      <c r="T61" s="551">
        <v>4212.6555888000003</v>
      </c>
      <c r="U61" s="551">
        <v>983.32103000000018</v>
      </c>
      <c r="V61" s="551">
        <v>431.61126000000002</v>
      </c>
      <c r="W61" s="551">
        <v>3726.5946677999996</v>
      </c>
      <c r="X61" s="551">
        <v>7866.5659000000005</v>
      </c>
      <c r="Y61" s="551">
        <v>2877.4214999999995</v>
      </c>
      <c r="AA61" s="547" t="s">
        <v>492</v>
      </c>
      <c r="AB61" s="547" t="s">
        <v>444</v>
      </c>
      <c r="AC61">
        <v>1</v>
      </c>
      <c r="AD61" s="547" t="s">
        <v>475</v>
      </c>
      <c r="AE61">
        <v>21</v>
      </c>
      <c r="AF61" s="216">
        <v>2016</v>
      </c>
      <c r="AG61" s="549">
        <v>315037.23</v>
      </c>
      <c r="AH61" s="550">
        <v>5.441329845599518</v>
      </c>
      <c r="AI61" s="550">
        <v>0.11147233062476455</v>
      </c>
      <c r="AJ61" s="550">
        <v>0.25284554355686789</v>
      </c>
      <c r="AK61" s="550">
        <v>1.3371929371014342E-2</v>
      </c>
      <c r="AL61" s="550">
        <v>3.1212851573129952E-3</v>
      </c>
      <c r="AM61" s="550">
        <v>1.370032551390831E-3</v>
      </c>
      <c r="AN61" s="550">
        <v>1.1829061180483335E-2</v>
      </c>
      <c r="AO61" s="550">
        <v>2.4970273830810411E-2</v>
      </c>
      <c r="AP61" s="550">
        <v>9.1335919249924836E-3</v>
      </c>
      <c r="AQ61" s="551">
        <v>1714221.4820739997</v>
      </c>
      <c r="AR61" s="551">
        <v>35117.934261669994</v>
      </c>
      <c r="AS61" s="551">
        <v>79655.759659999996</v>
      </c>
      <c r="AT61" s="551">
        <v>4212.6555888000003</v>
      </c>
      <c r="AU61" s="551">
        <v>983.32103000000018</v>
      </c>
      <c r="AV61" s="551">
        <v>431.61126000000002</v>
      </c>
      <c r="AW61" s="551">
        <v>3726.5946677999996</v>
      </c>
      <c r="AX61" s="551">
        <v>7866.5659000000005</v>
      </c>
      <c r="AY61" s="551">
        <v>2877.4214999999995</v>
      </c>
    </row>
    <row r="62" spans="1:51" customFormat="1" x14ac:dyDescent="0.35">
      <c r="A62" s="547" t="s">
        <v>493</v>
      </c>
      <c r="B62" s="547" t="s">
        <v>444</v>
      </c>
      <c r="C62">
        <v>1</v>
      </c>
      <c r="D62" s="547" t="s">
        <v>475</v>
      </c>
      <c r="E62">
        <v>21</v>
      </c>
      <c r="F62" s="216">
        <v>2017</v>
      </c>
      <c r="G62" s="549">
        <v>349483.84</v>
      </c>
      <c r="H62" s="550">
        <v>3.7802726666760904</v>
      </c>
      <c r="I62" s="550">
        <v>9.263703109892002E-2</v>
      </c>
      <c r="J62" s="550">
        <v>0.24126032664915195</v>
      </c>
      <c r="K62" s="550">
        <v>1.3574457747459792E-2</v>
      </c>
      <c r="L62" s="550">
        <v>3.1212677816519351E-3</v>
      </c>
      <c r="M62" s="550">
        <v>1.3700306142910644E-3</v>
      </c>
      <c r="N62" s="550">
        <v>1.200821957261314E-2</v>
      </c>
      <c r="O62" s="550">
        <v>2.4970131666173744E-2</v>
      </c>
      <c r="P62" s="550">
        <v>9.1335782507139668E-3</v>
      </c>
      <c r="Q62" s="551">
        <v>1321144.2077970002</v>
      </c>
      <c r="R62" s="551">
        <v>32375.145354649991</v>
      </c>
      <c r="S62" s="551">
        <v>84316.585396999959</v>
      </c>
      <c r="T62" s="551">
        <v>4744.0536194999986</v>
      </c>
      <c r="U62" s="551">
        <v>1090.8326499999998</v>
      </c>
      <c r="V62" s="551">
        <v>478.80356000000006</v>
      </c>
      <c r="W62" s="551">
        <v>4196.6786877999994</v>
      </c>
      <c r="X62" s="551">
        <v>8726.6574999999993</v>
      </c>
      <c r="Y62" s="551">
        <v>3192.038</v>
      </c>
      <c r="AA62" s="547" t="s">
        <v>493</v>
      </c>
      <c r="AB62" s="547" t="s">
        <v>444</v>
      </c>
      <c r="AC62">
        <v>1</v>
      </c>
      <c r="AD62" s="547" t="s">
        <v>475</v>
      </c>
      <c r="AE62">
        <v>21</v>
      </c>
      <c r="AF62" s="216">
        <v>2017</v>
      </c>
      <c r="AG62" s="549">
        <v>349483.84</v>
      </c>
      <c r="AH62" s="550">
        <v>3.7802726666760904</v>
      </c>
      <c r="AI62" s="550">
        <v>9.263703109892002E-2</v>
      </c>
      <c r="AJ62" s="550">
        <v>0.24126032664915195</v>
      </c>
      <c r="AK62" s="550">
        <v>1.3574457747459792E-2</v>
      </c>
      <c r="AL62" s="550">
        <v>3.1212677816519351E-3</v>
      </c>
      <c r="AM62" s="550">
        <v>1.3700306142910644E-3</v>
      </c>
      <c r="AN62" s="550">
        <v>1.200821957261314E-2</v>
      </c>
      <c r="AO62" s="550">
        <v>2.4970131666173744E-2</v>
      </c>
      <c r="AP62" s="550">
        <v>9.1335782507139668E-3</v>
      </c>
      <c r="AQ62" s="551">
        <v>1321144.2077970002</v>
      </c>
      <c r="AR62" s="551">
        <v>32375.145354649991</v>
      </c>
      <c r="AS62" s="551">
        <v>84316.585396999959</v>
      </c>
      <c r="AT62" s="551">
        <v>4744.0536194999986</v>
      </c>
      <c r="AU62" s="551">
        <v>1090.8326499999998</v>
      </c>
      <c r="AV62" s="551">
        <v>478.80356000000006</v>
      </c>
      <c r="AW62" s="551">
        <v>4196.6786877999994</v>
      </c>
      <c r="AX62" s="551">
        <v>8726.6574999999993</v>
      </c>
      <c r="AY62" s="551">
        <v>3192.038</v>
      </c>
    </row>
    <row r="63" spans="1:51" customFormat="1" x14ac:dyDescent="0.35">
      <c r="A63" s="547" t="s">
        <v>494</v>
      </c>
      <c r="B63" s="547" t="s">
        <v>444</v>
      </c>
      <c r="C63">
        <v>1</v>
      </c>
      <c r="D63" s="547" t="s">
        <v>475</v>
      </c>
      <c r="E63">
        <v>21</v>
      </c>
      <c r="F63" s="216">
        <v>2018</v>
      </c>
      <c r="G63" s="549">
        <v>310291.43</v>
      </c>
      <c r="H63" s="550">
        <v>3.62639570945933</v>
      </c>
      <c r="I63" s="550">
        <v>8.7214213198572699E-2</v>
      </c>
      <c r="J63" s="550">
        <v>0.2326539533947167</v>
      </c>
      <c r="K63" s="550">
        <v>1.4397323501006778E-2</v>
      </c>
      <c r="L63" s="550">
        <v>3.1212700266971603E-3</v>
      </c>
      <c r="M63" s="550">
        <v>1.3700303936850591E-3</v>
      </c>
      <c r="N63" s="550">
        <v>1.2736142434227079E-2</v>
      </c>
      <c r="O63" s="550">
        <v>2.4970159826844068E-2</v>
      </c>
      <c r="P63" s="550">
        <v>9.1335809693487181E-3</v>
      </c>
      <c r="Q63" s="551">
        <v>1125239.5104340001</v>
      </c>
      <c r="R63" s="551">
        <v>27061.822929709997</v>
      </c>
      <c r="S63" s="551">
        <v>72190.527893999999</v>
      </c>
      <c r="T63" s="551">
        <v>4467.3660972999996</v>
      </c>
      <c r="U63" s="551">
        <v>968.50334000000009</v>
      </c>
      <c r="V63" s="551">
        <v>425.10868999999997</v>
      </c>
      <c r="W63" s="551">
        <v>3951.915848600001</v>
      </c>
      <c r="X63" s="551">
        <v>7748.0265999999983</v>
      </c>
      <c r="Y63" s="551">
        <v>2834.0718999999999</v>
      </c>
      <c r="AA63" s="547" t="s">
        <v>494</v>
      </c>
      <c r="AB63" s="547" t="s">
        <v>444</v>
      </c>
      <c r="AC63">
        <v>1</v>
      </c>
      <c r="AD63" s="547" t="s">
        <v>475</v>
      </c>
      <c r="AE63">
        <v>21</v>
      </c>
      <c r="AF63" s="216">
        <v>2018</v>
      </c>
      <c r="AG63" s="549">
        <v>310291.43</v>
      </c>
      <c r="AH63" s="550">
        <v>3.62639570945933</v>
      </c>
      <c r="AI63" s="550">
        <v>8.7214213198572699E-2</v>
      </c>
      <c r="AJ63" s="550">
        <v>0.2326539533947167</v>
      </c>
      <c r="AK63" s="550">
        <v>1.4397323501006778E-2</v>
      </c>
      <c r="AL63" s="550">
        <v>3.1212700266971603E-3</v>
      </c>
      <c r="AM63" s="550">
        <v>1.3700303936850591E-3</v>
      </c>
      <c r="AN63" s="550">
        <v>1.2736142434227079E-2</v>
      </c>
      <c r="AO63" s="550">
        <v>2.4970159826844068E-2</v>
      </c>
      <c r="AP63" s="550">
        <v>9.1335809693487181E-3</v>
      </c>
      <c r="AQ63" s="551">
        <v>1125239.5104340001</v>
      </c>
      <c r="AR63" s="551">
        <v>27061.822929709997</v>
      </c>
      <c r="AS63" s="551">
        <v>72190.527893999999</v>
      </c>
      <c r="AT63" s="551">
        <v>4467.3660972999996</v>
      </c>
      <c r="AU63" s="551">
        <v>968.50334000000009</v>
      </c>
      <c r="AV63" s="551">
        <v>425.10868999999997</v>
      </c>
      <c r="AW63" s="551">
        <v>3951.915848600001</v>
      </c>
      <c r="AX63" s="551">
        <v>7748.0265999999983</v>
      </c>
      <c r="AY63" s="551">
        <v>2834.0718999999999</v>
      </c>
    </row>
    <row r="64" spans="1:51" customFormat="1" x14ac:dyDescent="0.35">
      <c r="A64" s="547" t="s">
        <v>495</v>
      </c>
      <c r="B64" s="547" t="s">
        <v>444</v>
      </c>
      <c r="C64">
        <v>1</v>
      </c>
      <c r="D64" s="547" t="s">
        <v>475</v>
      </c>
      <c r="E64">
        <v>21</v>
      </c>
      <c r="F64" s="216">
        <v>2019</v>
      </c>
      <c r="G64" s="549">
        <v>436926.59000000008</v>
      </c>
      <c r="H64" s="550">
        <v>3.4727002863089642</v>
      </c>
      <c r="I64" s="550">
        <v>8.1797779868970633E-2</v>
      </c>
      <c r="J64" s="550">
        <v>0.22814468555461453</v>
      </c>
      <c r="K64" s="550">
        <v>1.4394026273154949E-2</v>
      </c>
      <c r="L64" s="550">
        <v>3.1212735988441443E-3</v>
      </c>
      <c r="M64" s="550">
        <v>1.3700298029469891E-3</v>
      </c>
      <c r="N64" s="550">
        <v>1.2733226855339702E-2</v>
      </c>
      <c r="O64" s="550">
        <v>2.4970161692379492E-2</v>
      </c>
      <c r="P64" s="550">
        <v>9.1335773361836368E-3</v>
      </c>
      <c r="Q64" s="551">
        <v>1517315.0941889996</v>
      </c>
      <c r="R64" s="551">
        <v>35739.625027719994</v>
      </c>
      <c r="S64" s="551">
        <v>99682.479486000011</v>
      </c>
      <c r="T64" s="551">
        <v>6289.1328159000013</v>
      </c>
      <c r="U64" s="551">
        <v>1363.7674300000001</v>
      </c>
      <c r="V64" s="551">
        <v>598.60244999999998</v>
      </c>
      <c r="W64" s="551">
        <v>5563.4853896000004</v>
      </c>
      <c r="X64" s="551">
        <v>10910.127600000002</v>
      </c>
      <c r="Y64" s="551">
        <v>3990.7028000000005</v>
      </c>
      <c r="AA64" s="547" t="s">
        <v>495</v>
      </c>
      <c r="AB64" s="547" t="s">
        <v>444</v>
      </c>
      <c r="AC64">
        <v>1</v>
      </c>
      <c r="AD64" s="547" t="s">
        <v>475</v>
      </c>
      <c r="AE64">
        <v>21</v>
      </c>
      <c r="AF64" s="216">
        <v>2019</v>
      </c>
      <c r="AG64" s="549">
        <v>436926.59000000008</v>
      </c>
      <c r="AH64" s="550">
        <v>3.4727002863089642</v>
      </c>
      <c r="AI64" s="550">
        <v>8.1797779868970633E-2</v>
      </c>
      <c r="AJ64" s="550">
        <v>0.22814468555461453</v>
      </c>
      <c r="AK64" s="550">
        <v>1.4394026273154949E-2</v>
      </c>
      <c r="AL64" s="550">
        <v>3.1212735988441443E-3</v>
      </c>
      <c r="AM64" s="550">
        <v>1.3700298029469891E-3</v>
      </c>
      <c r="AN64" s="550">
        <v>1.2733226855339702E-2</v>
      </c>
      <c r="AO64" s="550">
        <v>2.4970161692379492E-2</v>
      </c>
      <c r="AP64" s="550">
        <v>9.1335773361836368E-3</v>
      </c>
      <c r="AQ64" s="551">
        <v>1517315.0941889996</v>
      </c>
      <c r="AR64" s="551">
        <v>35739.625027719994</v>
      </c>
      <c r="AS64" s="551">
        <v>99682.479486000011</v>
      </c>
      <c r="AT64" s="551">
        <v>6289.1328159000013</v>
      </c>
      <c r="AU64" s="551">
        <v>1363.7674300000001</v>
      </c>
      <c r="AV64" s="551">
        <v>598.60244999999998</v>
      </c>
      <c r="AW64" s="551">
        <v>5563.4853896000004</v>
      </c>
      <c r="AX64" s="551">
        <v>10910.127600000002</v>
      </c>
      <c r="AY64" s="551">
        <v>3990.7028000000005</v>
      </c>
    </row>
    <row r="65" spans="1:51" customFormat="1" x14ac:dyDescent="0.35">
      <c r="A65" s="547" t="s">
        <v>496</v>
      </c>
      <c r="B65" s="547" t="s">
        <v>444</v>
      </c>
      <c r="C65">
        <v>1</v>
      </c>
      <c r="D65" s="547" t="s">
        <v>475</v>
      </c>
      <c r="E65">
        <v>21</v>
      </c>
      <c r="F65" s="216">
        <v>2020</v>
      </c>
      <c r="G65" s="549">
        <v>795607.62000000011</v>
      </c>
      <c r="H65" s="550">
        <v>3.3188852587661217</v>
      </c>
      <c r="I65" s="550">
        <v>7.6377088056233014E-2</v>
      </c>
      <c r="J65" s="550">
        <v>0.22017447120981576</v>
      </c>
      <c r="K65" s="550">
        <v>1.338564289982542E-2</v>
      </c>
      <c r="L65" s="550">
        <v>3.1212717645916961E-3</v>
      </c>
      <c r="M65" s="550">
        <v>1.3700308702422929E-3</v>
      </c>
      <c r="N65" s="550">
        <v>1.1841198286411586E-2</v>
      </c>
      <c r="O65" s="550">
        <v>2.4970174493803864E-2</v>
      </c>
      <c r="P65" s="550">
        <v>9.1335852213180139E-3</v>
      </c>
      <c r="Q65" s="551">
        <v>2640530.4017799986</v>
      </c>
      <c r="R65" s="551">
        <v>60766.193250949982</v>
      </c>
      <c r="S65" s="551">
        <v>175172.48702400006</v>
      </c>
      <c r="T65" s="551">
        <v>10649.719489700003</v>
      </c>
      <c r="U65" s="551">
        <v>2483.3076000000001</v>
      </c>
      <c r="V65" s="551">
        <v>1090.0069999999996</v>
      </c>
      <c r="W65" s="551">
        <v>9420.9475866000012</v>
      </c>
      <c r="X65" s="551">
        <v>19866.4611</v>
      </c>
      <c r="Y65" s="551">
        <v>7266.7499999999991</v>
      </c>
      <c r="AA65" s="547" t="s">
        <v>496</v>
      </c>
      <c r="AB65" s="547" t="s">
        <v>444</v>
      </c>
      <c r="AC65">
        <v>1</v>
      </c>
      <c r="AD65" s="547" t="s">
        <v>475</v>
      </c>
      <c r="AE65">
        <v>21</v>
      </c>
      <c r="AF65" s="216">
        <v>2020</v>
      </c>
      <c r="AG65" s="549">
        <v>795607.62000000011</v>
      </c>
      <c r="AH65" s="550">
        <v>3.3188852587661217</v>
      </c>
      <c r="AI65" s="550">
        <v>7.6377088056233014E-2</v>
      </c>
      <c r="AJ65" s="550">
        <v>0.22017447120981576</v>
      </c>
      <c r="AK65" s="550">
        <v>1.338564289982542E-2</v>
      </c>
      <c r="AL65" s="550">
        <v>3.1212717645916961E-3</v>
      </c>
      <c r="AM65" s="550">
        <v>1.3700308702422929E-3</v>
      </c>
      <c r="AN65" s="550">
        <v>1.1841198286411586E-2</v>
      </c>
      <c r="AO65" s="550">
        <v>2.4970174493803864E-2</v>
      </c>
      <c r="AP65" s="550">
        <v>9.1335852213180139E-3</v>
      </c>
      <c r="AQ65" s="551">
        <v>2640530.4017799986</v>
      </c>
      <c r="AR65" s="551">
        <v>60766.193250949982</v>
      </c>
      <c r="AS65" s="551">
        <v>175172.48702400006</v>
      </c>
      <c r="AT65" s="551">
        <v>10649.719489700003</v>
      </c>
      <c r="AU65" s="551">
        <v>2483.3076000000001</v>
      </c>
      <c r="AV65" s="551">
        <v>1090.0069999999996</v>
      </c>
      <c r="AW65" s="551">
        <v>9420.9475866000012</v>
      </c>
      <c r="AX65" s="551">
        <v>19866.4611</v>
      </c>
      <c r="AY65" s="551">
        <v>7266.7499999999991</v>
      </c>
    </row>
    <row r="66" spans="1:51" customFormat="1" x14ac:dyDescent="0.35">
      <c r="A66" s="547" t="s">
        <v>497</v>
      </c>
      <c r="B66" s="547" t="s">
        <v>444</v>
      </c>
      <c r="C66">
        <v>1</v>
      </c>
      <c r="D66" s="547" t="s">
        <v>475</v>
      </c>
      <c r="E66">
        <v>21</v>
      </c>
      <c r="F66" s="216">
        <v>2021</v>
      </c>
      <c r="G66" s="549">
        <v>847735.12000000011</v>
      </c>
      <c r="H66" s="550">
        <v>2.5604172949328792</v>
      </c>
      <c r="I66" s="550">
        <v>6.5888218057298373E-2</v>
      </c>
      <c r="J66" s="550">
        <v>0.18829596627658876</v>
      </c>
      <c r="K66" s="550">
        <v>9.5489643625947702E-3</v>
      </c>
      <c r="L66" s="550">
        <v>3.1212741663929175E-3</v>
      </c>
      <c r="M66" s="550">
        <v>1.3700306057863919E-3</v>
      </c>
      <c r="N66" s="550">
        <v>8.4471959998542925E-3</v>
      </c>
      <c r="O66" s="550">
        <v>2.4970169337799754E-2</v>
      </c>
      <c r="P66" s="550">
        <v>9.1335801918882385E-3</v>
      </c>
      <c r="Q66" s="551">
        <v>2170555.6627699998</v>
      </c>
      <c r="R66" s="551">
        <v>55855.756441390011</v>
      </c>
      <c r="S66" s="551">
        <v>159625.10356699995</v>
      </c>
      <c r="T66" s="551">
        <v>8094.9924498000028</v>
      </c>
      <c r="U66" s="551">
        <v>2646.0137300000001</v>
      </c>
      <c r="V66" s="551">
        <v>1161.4230599999999</v>
      </c>
      <c r="W66" s="551">
        <v>7160.9847146000002</v>
      </c>
      <c r="X66" s="551">
        <v>21168.089499999998</v>
      </c>
      <c r="Y66" s="551">
        <v>7742.8566999999994</v>
      </c>
      <c r="AA66" s="547" t="s">
        <v>497</v>
      </c>
      <c r="AB66" s="547" t="s">
        <v>444</v>
      </c>
      <c r="AC66">
        <v>1</v>
      </c>
      <c r="AD66" s="547" t="s">
        <v>475</v>
      </c>
      <c r="AE66">
        <v>21</v>
      </c>
      <c r="AF66" s="216">
        <v>2021</v>
      </c>
      <c r="AG66" s="549">
        <v>847735.12000000011</v>
      </c>
      <c r="AH66" s="550">
        <v>2.5604172949328792</v>
      </c>
      <c r="AI66" s="550">
        <v>6.5888218057298373E-2</v>
      </c>
      <c r="AJ66" s="550">
        <v>0.18829596627658876</v>
      </c>
      <c r="AK66" s="550">
        <v>9.5489643625947702E-3</v>
      </c>
      <c r="AL66" s="550">
        <v>3.1212741663929175E-3</v>
      </c>
      <c r="AM66" s="550">
        <v>1.3700306057863919E-3</v>
      </c>
      <c r="AN66" s="550">
        <v>8.4471959998542925E-3</v>
      </c>
      <c r="AO66" s="550">
        <v>2.4970169337799754E-2</v>
      </c>
      <c r="AP66" s="550">
        <v>9.1335801918882385E-3</v>
      </c>
      <c r="AQ66" s="551">
        <v>2170555.6627699998</v>
      </c>
      <c r="AR66" s="551">
        <v>55855.756441390011</v>
      </c>
      <c r="AS66" s="551">
        <v>159625.10356699995</v>
      </c>
      <c r="AT66" s="551">
        <v>8094.9924498000028</v>
      </c>
      <c r="AU66" s="551">
        <v>2646.0137300000001</v>
      </c>
      <c r="AV66" s="551">
        <v>1161.4230599999999</v>
      </c>
      <c r="AW66" s="551">
        <v>7160.9847146000002</v>
      </c>
      <c r="AX66" s="551">
        <v>21168.089499999998</v>
      </c>
      <c r="AY66" s="551">
        <v>7742.8566999999994</v>
      </c>
    </row>
    <row r="67" spans="1:51" customFormat="1" x14ac:dyDescent="0.35">
      <c r="A67" s="547" t="s">
        <v>498</v>
      </c>
      <c r="B67" s="547" t="s">
        <v>444</v>
      </c>
      <c r="C67">
        <v>1</v>
      </c>
      <c r="D67" s="547" t="s">
        <v>475</v>
      </c>
      <c r="E67">
        <v>21</v>
      </c>
      <c r="F67" s="216">
        <v>2022</v>
      </c>
      <c r="G67" s="549">
        <v>899032.48999999987</v>
      </c>
      <c r="H67" s="550">
        <v>2.4508064432131924</v>
      </c>
      <c r="I67" s="550">
        <v>6.1258069583358436E-2</v>
      </c>
      <c r="J67" s="550">
        <v>0.1834298613290381</v>
      </c>
      <c r="K67" s="550">
        <v>9.5883006581886747E-3</v>
      </c>
      <c r="L67" s="550">
        <v>3.1212715126680232E-3</v>
      </c>
      <c r="M67" s="550">
        <v>1.3700307983307704E-3</v>
      </c>
      <c r="N67" s="550">
        <v>8.4819967283941006E-3</v>
      </c>
      <c r="O67" s="550">
        <v>2.4970175994418177E-2</v>
      </c>
      <c r="P67" s="550">
        <v>9.1335874858093306E-3</v>
      </c>
      <c r="Q67" s="551">
        <v>2203354.6191499997</v>
      </c>
      <c r="R67" s="551">
        <v>55072.994830119991</v>
      </c>
      <c r="S67" s="551">
        <v>164909.40497099981</v>
      </c>
      <c r="T67" s="551">
        <v>8620.1938156000015</v>
      </c>
      <c r="U67" s="551">
        <v>2806.124499999999</v>
      </c>
      <c r="V67" s="551">
        <v>1231.7022000000002</v>
      </c>
      <c r="W67" s="551">
        <v>7625.5906389000011</v>
      </c>
      <c r="X67" s="551">
        <v>22448.999499999998</v>
      </c>
      <c r="Y67" s="551">
        <v>8211.3919000000005</v>
      </c>
      <c r="AA67" s="547" t="s">
        <v>498</v>
      </c>
      <c r="AB67" s="547" t="s">
        <v>444</v>
      </c>
      <c r="AC67">
        <v>1</v>
      </c>
      <c r="AD67" s="547" t="s">
        <v>475</v>
      </c>
      <c r="AE67">
        <v>21</v>
      </c>
      <c r="AF67" s="216">
        <v>2022</v>
      </c>
      <c r="AG67" s="549">
        <v>899032.48999999987</v>
      </c>
      <c r="AH67" s="550">
        <v>2.4508064432131924</v>
      </c>
      <c r="AI67" s="550">
        <v>6.1258069583358436E-2</v>
      </c>
      <c r="AJ67" s="550">
        <v>0.1834298613290381</v>
      </c>
      <c r="AK67" s="550">
        <v>9.5883006581886747E-3</v>
      </c>
      <c r="AL67" s="550">
        <v>3.1212715126680232E-3</v>
      </c>
      <c r="AM67" s="550">
        <v>1.3700307983307704E-3</v>
      </c>
      <c r="AN67" s="550">
        <v>8.4819967283941006E-3</v>
      </c>
      <c r="AO67" s="550">
        <v>2.4970175994418177E-2</v>
      </c>
      <c r="AP67" s="550">
        <v>9.1335874858093306E-3</v>
      </c>
      <c r="AQ67" s="551">
        <v>2203354.6191499997</v>
      </c>
      <c r="AR67" s="551">
        <v>55072.994830119991</v>
      </c>
      <c r="AS67" s="551">
        <v>164909.40497099981</v>
      </c>
      <c r="AT67" s="551">
        <v>8620.1938156000015</v>
      </c>
      <c r="AU67" s="551">
        <v>2806.124499999999</v>
      </c>
      <c r="AV67" s="551">
        <v>1231.7022000000002</v>
      </c>
      <c r="AW67" s="551">
        <v>7625.5906389000011</v>
      </c>
      <c r="AX67" s="551">
        <v>22448.999499999998</v>
      </c>
      <c r="AY67" s="551">
        <v>8211.3919000000005</v>
      </c>
    </row>
    <row r="68" spans="1:51" customFormat="1" x14ac:dyDescent="0.35">
      <c r="A68" s="547" t="s">
        <v>499</v>
      </c>
      <c r="B68" s="547" t="s">
        <v>444</v>
      </c>
      <c r="C68">
        <v>1</v>
      </c>
      <c r="D68" s="547" t="s">
        <v>475</v>
      </c>
      <c r="E68">
        <v>21</v>
      </c>
      <c r="F68" s="216">
        <v>2023</v>
      </c>
      <c r="G68" s="549">
        <v>946074.86</v>
      </c>
      <c r="H68" s="550">
        <v>2.1700861689634161</v>
      </c>
      <c r="I68" s="550">
        <v>5.5206088425920133E-2</v>
      </c>
      <c r="J68" s="550">
        <v>0.17831361496171666</v>
      </c>
      <c r="K68" s="550">
        <v>8.4450393639040368E-3</v>
      </c>
      <c r="L68" s="550">
        <v>3.1212743566613739E-3</v>
      </c>
      <c r="M68" s="550">
        <v>1.3700308451278366E-3</v>
      </c>
      <c r="N68" s="550">
        <v>7.4706460372491032E-3</v>
      </c>
      <c r="O68" s="550">
        <v>2.4970194853290998E-2</v>
      </c>
      <c r="P68" s="550">
        <v>9.1335828329694741E-3</v>
      </c>
      <c r="Q68" s="551">
        <v>2053063.9684900001</v>
      </c>
      <c r="R68" s="551">
        <v>52229.092378700007</v>
      </c>
      <c r="S68" s="551">
        <v>168698.028311</v>
      </c>
      <c r="T68" s="551">
        <v>7989.6394338999999</v>
      </c>
      <c r="U68" s="551">
        <v>2952.9591999999993</v>
      </c>
      <c r="V68" s="551">
        <v>1296.1517399999996</v>
      </c>
      <c r="W68" s="551">
        <v>7067.7904037999997</v>
      </c>
      <c r="X68" s="551">
        <v>23623.673600000002</v>
      </c>
      <c r="Y68" s="551">
        <v>8641.0530999999992</v>
      </c>
      <c r="AA68" s="547" t="s">
        <v>499</v>
      </c>
      <c r="AB68" s="547" t="s">
        <v>444</v>
      </c>
      <c r="AC68">
        <v>1</v>
      </c>
      <c r="AD68" s="547" t="s">
        <v>475</v>
      </c>
      <c r="AE68">
        <v>21</v>
      </c>
      <c r="AF68" s="216">
        <v>2023</v>
      </c>
      <c r="AG68" s="549">
        <v>946074.86</v>
      </c>
      <c r="AH68" s="550">
        <v>2.1700861689634161</v>
      </c>
      <c r="AI68" s="550">
        <v>5.5206088425920133E-2</v>
      </c>
      <c r="AJ68" s="550">
        <v>0.17831361496171666</v>
      </c>
      <c r="AK68" s="550">
        <v>8.4450393639040368E-3</v>
      </c>
      <c r="AL68" s="550">
        <v>3.1212743566613739E-3</v>
      </c>
      <c r="AM68" s="550">
        <v>1.3700308451278366E-3</v>
      </c>
      <c r="AN68" s="550">
        <v>7.4706460372491032E-3</v>
      </c>
      <c r="AO68" s="550">
        <v>2.4970194853290998E-2</v>
      </c>
      <c r="AP68" s="550">
        <v>9.1335828329694741E-3</v>
      </c>
      <c r="AQ68" s="551">
        <v>2053063.9684900001</v>
      </c>
      <c r="AR68" s="551">
        <v>52229.092378700007</v>
      </c>
      <c r="AS68" s="551">
        <v>168698.028311</v>
      </c>
      <c r="AT68" s="551">
        <v>7989.6394338999999</v>
      </c>
      <c r="AU68" s="551">
        <v>2952.9591999999993</v>
      </c>
      <c r="AV68" s="551">
        <v>1296.1517399999996</v>
      </c>
      <c r="AW68" s="551">
        <v>7067.7904037999997</v>
      </c>
      <c r="AX68" s="551">
        <v>23623.673600000002</v>
      </c>
      <c r="AY68" s="551">
        <v>8641.0530999999992</v>
      </c>
    </row>
    <row r="69" spans="1:51" customFormat="1" x14ac:dyDescent="0.35">
      <c r="A69" s="547" t="s">
        <v>500</v>
      </c>
      <c r="B69" s="547" t="s">
        <v>444</v>
      </c>
      <c r="C69">
        <v>1</v>
      </c>
      <c r="D69" s="547" t="s">
        <v>475</v>
      </c>
      <c r="E69">
        <v>21</v>
      </c>
      <c r="F69" s="216">
        <v>2024</v>
      </c>
      <c r="G69" s="549">
        <v>987778.7699999999</v>
      </c>
      <c r="H69" s="550">
        <v>2.0886037598682146</v>
      </c>
      <c r="I69" s="550">
        <v>5.1503156793873975E-2</v>
      </c>
      <c r="J69" s="550">
        <v>0.17595902463463545</v>
      </c>
      <c r="K69" s="550">
        <v>8.4617403037524318E-3</v>
      </c>
      <c r="L69" s="550">
        <v>3.1212704642356302E-3</v>
      </c>
      <c r="M69" s="550">
        <v>1.3700303155938455E-3</v>
      </c>
      <c r="N69" s="550">
        <v>7.4854161120510802E-3</v>
      </c>
      <c r="O69" s="550">
        <v>2.4970156829752486E-2</v>
      </c>
      <c r="P69" s="550">
        <v>9.1335787668325782E-3</v>
      </c>
      <c r="Q69" s="551">
        <v>2063078.4529400002</v>
      </c>
      <c r="R69" s="551">
        <v>50873.72486896997</v>
      </c>
      <c r="S69" s="551">
        <v>173808.58892399989</v>
      </c>
      <c r="T69" s="551">
        <v>8358.3274293000031</v>
      </c>
      <c r="U69" s="551">
        <v>3083.1246999999994</v>
      </c>
      <c r="V69" s="551">
        <v>1353.2868600000004</v>
      </c>
      <c r="W69" s="551">
        <v>7393.9351200999972</v>
      </c>
      <c r="X69" s="551">
        <v>24664.990800000007</v>
      </c>
      <c r="Y69" s="551">
        <v>9021.9552000000003</v>
      </c>
      <c r="AA69" s="547" t="s">
        <v>500</v>
      </c>
      <c r="AB69" s="547" t="s">
        <v>444</v>
      </c>
      <c r="AC69">
        <v>1</v>
      </c>
      <c r="AD69" s="547" t="s">
        <v>475</v>
      </c>
      <c r="AE69">
        <v>21</v>
      </c>
      <c r="AF69" s="216">
        <v>2024</v>
      </c>
      <c r="AG69" s="549">
        <v>987778.7699999999</v>
      </c>
      <c r="AH69" s="550">
        <v>2.0886037598682146</v>
      </c>
      <c r="AI69" s="550">
        <v>5.1503156793873975E-2</v>
      </c>
      <c r="AJ69" s="550">
        <v>0.17595902463463545</v>
      </c>
      <c r="AK69" s="550">
        <v>8.4617403037524318E-3</v>
      </c>
      <c r="AL69" s="550">
        <v>3.1212704642356302E-3</v>
      </c>
      <c r="AM69" s="550">
        <v>1.3700303155938455E-3</v>
      </c>
      <c r="AN69" s="550">
        <v>7.4854161120510802E-3</v>
      </c>
      <c r="AO69" s="550">
        <v>2.4970156829752486E-2</v>
      </c>
      <c r="AP69" s="550">
        <v>9.1335787668325782E-3</v>
      </c>
      <c r="AQ69" s="551">
        <v>2063078.4529400002</v>
      </c>
      <c r="AR69" s="551">
        <v>50873.72486896997</v>
      </c>
      <c r="AS69" s="551">
        <v>173808.58892399989</v>
      </c>
      <c r="AT69" s="551">
        <v>8358.3274293000031</v>
      </c>
      <c r="AU69" s="551">
        <v>3083.1246999999994</v>
      </c>
      <c r="AV69" s="551">
        <v>1353.2868600000004</v>
      </c>
      <c r="AW69" s="551">
        <v>7393.9351200999972</v>
      </c>
      <c r="AX69" s="551">
        <v>24664.990800000007</v>
      </c>
      <c r="AY69" s="551">
        <v>9021.9552000000003</v>
      </c>
    </row>
    <row r="70" spans="1:51" customFormat="1" x14ac:dyDescent="0.35">
      <c r="A70" s="547" t="s">
        <v>501</v>
      </c>
      <c r="B70" s="547" t="s">
        <v>444</v>
      </c>
      <c r="C70">
        <v>1</v>
      </c>
      <c r="D70" s="547" t="s">
        <v>475</v>
      </c>
      <c r="E70">
        <v>21</v>
      </c>
      <c r="F70" s="216">
        <v>2025</v>
      </c>
      <c r="G70" s="549">
        <v>1043358.6699999998</v>
      </c>
      <c r="H70" s="550">
        <v>1.8230233048430033</v>
      </c>
      <c r="I70" s="550">
        <v>4.5615654550510434E-2</v>
      </c>
      <c r="J70" s="550">
        <v>0.17026793298319948</v>
      </c>
      <c r="K70" s="550">
        <v>7.4592659305739986E-3</v>
      </c>
      <c r="L70" s="550">
        <v>3.1212721891696175E-3</v>
      </c>
      <c r="M70" s="550">
        <v>1.3700314006112593E-3</v>
      </c>
      <c r="N70" s="550">
        <v>6.5986094380180889E-3</v>
      </c>
      <c r="O70" s="550">
        <v>2.4970154319032021E-2</v>
      </c>
      <c r="P70" s="550">
        <v>9.1335807848321234E-3</v>
      </c>
      <c r="Q70" s="551">
        <v>1902067.1707200003</v>
      </c>
      <c r="R70" s="551">
        <v>47593.488663000004</v>
      </c>
      <c r="S70" s="551">
        <v>177650.5241010001</v>
      </c>
      <c r="T70" s="551">
        <v>7782.6897804999981</v>
      </c>
      <c r="U70" s="551">
        <v>3256.6064000000001</v>
      </c>
      <c r="V70" s="551">
        <v>1429.4341400000005</v>
      </c>
      <c r="W70" s="551">
        <v>6884.7163670999998</v>
      </c>
      <c r="X70" s="551">
        <v>26052.827000000001</v>
      </c>
      <c r="Y70" s="551">
        <v>9529.6006999999991</v>
      </c>
      <c r="AA70" s="547" t="s">
        <v>501</v>
      </c>
      <c r="AB70" s="547" t="s">
        <v>444</v>
      </c>
      <c r="AC70">
        <v>1</v>
      </c>
      <c r="AD70" s="547" t="s">
        <v>475</v>
      </c>
      <c r="AE70">
        <v>21</v>
      </c>
      <c r="AF70" s="216">
        <v>2025</v>
      </c>
      <c r="AG70" s="549">
        <v>1043358.6699999998</v>
      </c>
      <c r="AH70" s="550">
        <v>1.8230233048430033</v>
      </c>
      <c r="AI70" s="550">
        <v>4.5615654550510434E-2</v>
      </c>
      <c r="AJ70" s="550">
        <v>0.17026793298319948</v>
      </c>
      <c r="AK70" s="550">
        <v>7.4592659305739986E-3</v>
      </c>
      <c r="AL70" s="550">
        <v>3.1212721891696175E-3</v>
      </c>
      <c r="AM70" s="550">
        <v>1.3700314006112593E-3</v>
      </c>
      <c r="AN70" s="550">
        <v>6.5986094380180889E-3</v>
      </c>
      <c r="AO70" s="550">
        <v>2.4970154319032021E-2</v>
      </c>
      <c r="AP70" s="550">
        <v>9.1335807848321234E-3</v>
      </c>
      <c r="AQ70" s="551">
        <v>1902067.1707200003</v>
      </c>
      <c r="AR70" s="551">
        <v>47593.488663000004</v>
      </c>
      <c r="AS70" s="551">
        <v>177650.5241010001</v>
      </c>
      <c r="AT70" s="551">
        <v>7782.6897804999981</v>
      </c>
      <c r="AU70" s="551">
        <v>3256.6064000000001</v>
      </c>
      <c r="AV70" s="551">
        <v>1429.4341400000005</v>
      </c>
      <c r="AW70" s="551">
        <v>6884.7163670999998</v>
      </c>
      <c r="AX70" s="551">
        <v>26052.827000000001</v>
      </c>
      <c r="AY70" s="551">
        <v>9529.6006999999991</v>
      </c>
    </row>
    <row r="71" spans="1:51" customFormat="1" x14ac:dyDescent="0.35">
      <c r="A71" s="547" t="s">
        <v>502</v>
      </c>
      <c r="B71" s="547" t="s">
        <v>444</v>
      </c>
      <c r="C71">
        <v>1</v>
      </c>
      <c r="D71" s="547" t="s">
        <v>475</v>
      </c>
      <c r="E71">
        <v>21</v>
      </c>
      <c r="F71" s="216">
        <v>2026</v>
      </c>
      <c r="G71" s="549">
        <v>1085349.2500000002</v>
      </c>
      <c r="H71" s="550">
        <v>1.8230235900379528</v>
      </c>
      <c r="I71" s="550">
        <v>4.5615664706084226E-2</v>
      </c>
      <c r="J71" s="550">
        <v>0.1699323831531647</v>
      </c>
      <c r="K71" s="550">
        <v>7.4662898083727404E-3</v>
      </c>
      <c r="L71" s="550">
        <v>3.1212723462056098E-3</v>
      </c>
      <c r="M71" s="550">
        <v>1.3700308449100596E-3</v>
      </c>
      <c r="N71" s="550">
        <v>6.6048231184570308E-3</v>
      </c>
      <c r="O71" s="550">
        <v>2.4970167621159726E-2</v>
      </c>
      <c r="P71" s="550">
        <v>9.1335860783982661E-3</v>
      </c>
      <c r="Q71" s="551">
        <v>1978617.2861800001</v>
      </c>
      <c r="R71" s="551">
        <v>49508.927476999997</v>
      </c>
      <c r="S71" s="551">
        <v>184435.98460599998</v>
      </c>
      <c r="T71" s="551">
        <v>8103.532043799999</v>
      </c>
      <c r="U71" s="551">
        <v>3387.6705999999995</v>
      </c>
      <c r="V71" s="551">
        <v>1486.9619499999999</v>
      </c>
      <c r="W71" s="551">
        <v>7168.5398180000011</v>
      </c>
      <c r="X71" s="551">
        <v>27101.352699999999</v>
      </c>
      <c r="Y71" s="551">
        <v>9913.1308000000008</v>
      </c>
      <c r="AA71" s="547" t="s">
        <v>502</v>
      </c>
      <c r="AB71" s="547" t="s">
        <v>444</v>
      </c>
      <c r="AC71">
        <v>1</v>
      </c>
      <c r="AD71" s="547" t="s">
        <v>475</v>
      </c>
      <c r="AE71">
        <v>21</v>
      </c>
      <c r="AF71" s="216">
        <v>2026</v>
      </c>
      <c r="AG71" s="549">
        <v>1085349.2500000002</v>
      </c>
      <c r="AH71" s="550">
        <v>1.8230235900379528</v>
      </c>
      <c r="AI71" s="550">
        <v>4.5615664706084226E-2</v>
      </c>
      <c r="AJ71" s="550">
        <v>0.1699323831531647</v>
      </c>
      <c r="AK71" s="550">
        <v>7.4662898083727404E-3</v>
      </c>
      <c r="AL71" s="550">
        <v>3.1212723462056098E-3</v>
      </c>
      <c r="AM71" s="550">
        <v>1.3700308449100596E-3</v>
      </c>
      <c r="AN71" s="550">
        <v>6.6048231184570308E-3</v>
      </c>
      <c r="AO71" s="550">
        <v>2.4970167621159726E-2</v>
      </c>
      <c r="AP71" s="550">
        <v>9.1335860783982661E-3</v>
      </c>
      <c r="AQ71" s="551">
        <v>1978617.2861800001</v>
      </c>
      <c r="AR71" s="551">
        <v>49508.927476999997</v>
      </c>
      <c r="AS71" s="551">
        <v>184435.98460599998</v>
      </c>
      <c r="AT71" s="551">
        <v>8103.532043799999</v>
      </c>
      <c r="AU71" s="551">
        <v>3387.6705999999995</v>
      </c>
      <c r="AV71" s="551">
        <v>1486.9619499999999</v>
      </c>
      <c r="AW71" s="551">
        <v>7168.5398180000011</v>
      </c>
      <c r="AX71" s="551">
        <v>27101.352699999999</v>
      </c>
      <c r="AY71" s="551">
        <v>9913.1308000000008</v>
      </c>
    </row>
    <row r="72" spans="1:51" customFormat="1" x14ac:dyDescent="0.35">
      <c r="A72" s="547" t="s">
        <v>1196</v>
      </c>
      <c r="B72" s="547" t="s">
        <v>444</v>
      </c>
      <c r="C72">
        <v>1</v>
      </c>
      <c r="D72" s="547" t="s">
        <v>475</v>
      </c>
      <c r="E72">
        <v>21</v>
      </c>
      <c r="F72" s="216">
        <v>2027</v>
      </c>
      <c r="G72" s="549">
        <v>1133135.82</v>
      </c>
      <c r="H72" s="550">
        <v>1.6385271344436003</v>
      </c>
      <c r="I72" s="550">
        <v>4.3870046443311599E-2</v>
      </c>
      <c r="J72" s="550">
        <v>0.166362718658916</v>
      </c>
      <c r="K72" s="550">
        <v>6.169747492935136E-3</v>
      </c>
      <c r="L72" s="550">
        <v>3.1212749942014888E-3</v>
      </c>
      <c r="M72" s="550">
        <v>1.3700313171637272E-3</v>
      </c>
      <c r="N72" s="550">
        <v>5.4578738974997735E-3</v>
      </c>
      <c r="O72" s="550">
        <v>2.4970175243423154E-2</v>
      </c>
      <c r="P72" s="550">
        <v>9.1335872693531113E-3</v>
      </c>
      <c r="Q72" s="551">
        <v>1856673.7880799994</v>
      </c>
      <c r="R72" s="551">
        <v>49710.721049979977</v>
      </c>
      <c r="S72" s="551">
        <v>188511.5556250001</v>
      </c>
      <c r="T72" s="551">
        <v>6991.1618846000001</v>
      </c>
      <c r="U72" s="551">
        <v>3536.8284999999996</v>
      </c>
      <c r="V72" s="551">
        <v>1552.4315600000002</v>
      </c>
      <c r="W72" s="551">
        <v>6184.5124143000021</v>
      </c>
      <c r="X72" s="551">
        <v>28294.6</v>
      </c>
      <c r="Y72" s="551">
        <v>10349.5949</v>
      </c>
      <c r="AA72" s="547" t="s">
        <v>1196</v>
      </c>
      <c r="AB72" s="547" t="s">
        <v>444</v>
      </c>
      <c r="AC72">
        <v>1</v>
      </c>
      <c r="AD72" s="547" t="s">
        <v>475</v>
      </c>
      <c r="AE72">
        <v>21</v>
      </c>
      <c r="AF72" s="216">
        <v>2027</v>
      </c>
      <c r="AG72" s="549">
        <v>1133135.82</v>
      </c>
      <c r="AH72" s="550">
        <v>1.6385271344436003</v>
      </c>
      <c r="AI72" s="550">
        <v>4.3870046443311599E-2</v>
      </c>
      <c r="AJ72" s="550">
        <v>0.166362718658916</v>
      </c>
      <c r="AK72" s="550">
        <v>6.169747492935136E-3</v>
      </c>
      <c r="AL72" s="550">
        <v>3.1212749942014888E-3</v>
      </c>
      <c r="AM72" s="550">
        <v>1.3700313171637272E-3</v>
      </c>
      <c r="AN72" s="550">
        <v>5.4578738974997735E-3</v>
      </c>
      <c r="AO72" s="550">
        <v>2.4970175243423154E-2</v>
      </c>
      <c r="AP72" s="550">
        <v>9.1335872693531113E-3</v>
      </c>
      <c r="AQ72" s="551">
        <v>1856673.7880799994</v>
      </c>
      <c r="AR72" s="551">
        <v>49710.721049979977</v>
      </c>
      <c r="AS72" s="551">
        <v>188511.5556250001</v>
      </c>
      <c r="AT72" s="551">
        <v>6991.1618846000001</v>
      </c>
      <c r="AU72" s="551">
        <v>3536.8284999999996</v>
      </c>
      <c r="AV72" s="551">
        <v>1552.4315600000002</v>
      </c>
      <c r="AW72" s="551">
        <v>6184.5124143000021</v>
      </c>
      <c r="AX72" s="551">
        <v>28294.6</v>
      </c>
      <c r="AY72" s="551">
        <v>10349.5949</v>
      </c>
    </row>
    <row r="73" spans="1:51" customFormat="1" x14ac:dyDescent="0.35">
      <c r="A73" s="547" t="s">
        <v>1197</v>
      </c>
      <c r="B73" s="547" t="s">
        <v>444</v>
      </c>
      <c r="C73">
        <v>1</v>
      </c>
      <c r="D73" s="547" t="s">
        <v>475</v>
      </c>
      <c r="E73">
        <v>21</v>
      </c>
      <c r="F73" s="216">
        <v>2028</v>
      </c>
      <c r="G73" s="549">
        <v>1169240.3899999994</v>
      </c>
      <c r="H73" s="550">
        <v>1.6385258419528257</v>
      </c>
      <c r="I73" s="550">
        <v>4.3870060461864507E-2</v>
      </c>
      <c r="J73" s="550">
        <v>0.16617715524093382</v>
      </c>
      <c r="K73" s="550">
        <v>6.1724810671311171E-3</v>
      </c>
      <c r="L73" s="550">
        <v>3.1212730343672113E-3</v>
      </c>
      <c r="M73" s="550">
        <v>1.3700321368474114E-3</v>
      </c>
      <c r="N73" s="550">
        <v>5.4602945695367243E-3</v>
      </c>
      <c r="O73" s="550">
        <v>2.4970167169815274E-2</v>
      </c>
      <c r="P73" s="550">
        <v>9.133586122525246E-3</v>
      </c>
      <c r="Q73" s="551">
        <v>1915830.5944699994</v>
      </c>
      <c r="R73" s="551">
        <v>51294.646603754009</v>
      </c>
      <c r="S73" s="551">
        <v>194301.04180299991</v>
      </c>
      <c r="T73" s="551">
        <v>7217.1141702000004</v>
      </c>
      <c r="U73" s="551">
        <v>3649.5184999999997</v>
      </c>
      <c r="V73" s="551">
        <v>1601.8969099999999</v>
      </c>
      <c r="W73" s="551">
        <v>6384.3969519999982</v>
      </c>
      <c r="X73" s="551">
        <v>29196.127999999993</v>
      </c>
      <c r="Y73" s="551">
        <v>10679.357800000002</v>
      </c>
      <c r="AA73" s="547" t="s">
        <v>1197</v>
      </c>
      <c r="AB73" s="547" t="s">
        <v>444</v>
      </c>
      <c r="AC73">
        <v>1</v>
      </c>
      <c r="AD73" s="547" t="s">
        <v>475</v>
      </c>
      <c r="AE73">
        <v>21</v>
      </c>
      <c r="AF73" s="216">
        <v>2028</v>
      </c>
      <c r="AG73" s="549">
        <v>1169240.3899999994</v>
      </c>
      <c r="AH73" s="550">
        <v>1.6385258419528257</v>
      </c>
      <c r="AI73" s="550">
        <v>4.3870060461864507E-2</v>
      </c>
      <c r="AJ73" s="550">
        <v>0.16617715524093382</v>
      </c>
      <c r="AK73" s="550">
        <v>6.1724810671311171E-3</v>
      </c>
      <c r="AL73" s="550">
        <v>3.1212730343672113E-3</v>
      </c>
      <c r="AM73" s="550">
        <v>1.3700321368474114E-3</v>
      </c>
      <c r="AN73" s="550">
        <v>5.4602945695367243E-3</v>
      </c>
      <c r="AO73" s="550">
        <v>2.4970167169815274E-2</v>
      </c>
      <c r="AP73" s="550">
        <v>9.133586122525246E-3</v>
      </c>
      <c r="AQ73" s="551">
        <v>1915830.5944699994</v>
      </c>
      <c r="AR73" s="551">
        <v>51294.646603754009</v>
      </c>
      <c r="AS73" s="551">
        <v>194301.04180299991</v>
      </c>
      <c r="AT73" s="551">
        <v>7217.1141702000004</v>
      </c>
      <c r="AU73" s="551">
        <v>3649.5184999999997</v>
      </c>
      <c r="AV73" s="551">
        <v>1601.8969099999999</v>
      </c>
      <c r="AW73" s="551">
        <v>6384.3969519999982</v>
      </c>
      <c r="AX73" s="551">
        <v>29196.127999999993</v>
      </c>
      <c r="AY73" s="551">
        <v>10679.357800000002</v>
      </c>
    </row>
    <row r="74" spans="1:51" customFormat="1" x14ac:dyDescent="0.35">
      <c r="A74" s="547" t="s">
        <v>1495</v>
      </c>
      <c r="B74" s="547" t="s">
        <v>444</v>
      </c>
      <c r="C74">
        <v>1</v>
      </c>
      <c r="D74" s="547" t="s">
        <v>475</v>
      </c>
      <c r="E74">
        <v>21</v>
      </c>
      <c r="F74" s="216">
        <v>2029</v>
      </c>
      <c r="G74" s="549">
        <v>1201366.17</v>
      </c>
      <c r="H74" s="550">
        <v>1.6385273463793308</v>
      </c>
      <c r="I74" s="550">
        <v>4.387003928765449E-2</v>
      </c>
      <c r="J74" s="550">
        <v>0.16601087587641994</v>
      </c>
      <c r="K74" s="550">
        <v>6.1743686359172264E-3</v>
      </c>
      <c r="L74" s="550">
        <v>3.121275172914184E-3</v>
      </c>
      <c r="M74" s="550">
        <v>1.3700314201456167E-3</v>
      </c>
      <c r="N74" s="550">
        <v>5.461963354436725E-3</v>
      </c>
      <c r="O74" s="550">
        <v>2.4970187898665397E-2</v>
      </c>
      <c r="P74" s="550">
        <v>9.1335913013099075E-3</v>
      </c>
      <c r="Q74" s="551">
        <v>1968471.32256</v>
      </c>
      <c r="R74" s="551">
        <v>52703.981076759002</v>
      </c>
      <c r="S74" s="551">
        <v>199439.85013000001</v>
      </c>
      <c r="T74" s="551">
        <v>7417.6776003000023</v>
      </c>
      <c r="U74" s="551">
        <v>3749.7944000000007</v>
      </c>
      <c r="V74" s="551">
        <v>1645.9094000000002</v>
      </c>
      <c r="W74" s="551">
        <v>6561.8179958000001</v>
      </c>
      <c r="X74" s="551">
        <v>29998.338999999993</v>
      </c>
      <c r="Y74" s="551">
        <v>10972.7876</v>
      </c>
      <c r="AA74" s="547" t="s">
        <v>1495</v>
      </c>
      <c r="AB74" s="547" t="s">
        <v>444</v>
      </c>
      <c r="AC74">
        <v>1</v>
      </c>
      <c r="AD74" s="547" t="s">
        <v>475</v>
      </c>
      <c r="AE74">
        <v>21</v>
      </c>
      <c r="AF74" s="216">
        <v>2029</v>
      </c>
      <c r="AG74" s="549">
        <v>1201366.17</v>
      </c>
      <c r="AH74" s="550">
        <v>1.6385273463793308</v>
      </c>
      <c r="AI74" s="550">
        <v>4.387003928765449E-2</v>
      </c>
      <c r="AJ74" s="550">
        <v>0.16601087587641994</v>
      </c>
      <c r="AK74" s="550">
        <v>6.1743686359172264E-3</v>
      </c>
      <c r="AL74" s="550">
        <v>3.121275172914184E-3</v>
      </c>
      <c r="AM74" s="550">
        <v>1.3700314201456167E-3</v>
      </c>
      <c r="AN74" s="550">
        <v>5.461963354436725E-3</v>
      </c>
      <c r="AO74" s="550">
        <v>2.4970187898665397E-2</v>
      </c>
      <c r="AP74" s="550">
        <v>9.1335913013099075E-3</v>
      </c>
      <c r="AQ74" s="551">
        <v>1968471.32256</v>
      </c>
      <c r="AR74" s="551">
        <v>52703.981076759002</v>
      </c>
      <c r="AS74" s="551">
        <v>199439.85013000001</v>
      </c>
      <c r="AT74" s="551">
        <v>7417.6776003000023</v>
      </c>
      <c r="AU74" s="551">
        <v>3749.7944000000007</v>
      </c>
      <c r="AV74" s="551">
        <v>1645.9094000000002</v>
      </c>
      <c r="AW74" s="551">
        <v>6561.8179958000001</v>
      </c>
      <c r="AX74" s="551">
        <v>29998.338999999993</v>
      </c>
      <c r="AY74" s="551">
        <v>10972.7876</v>
      </c>
    </row>
    <row r="75" spans="1:51" customFormat="1" x14ac:dyDescent="0.35">
      <c r="A75" s="547" t="s">
        <v>1496</v>
      </c>
      <c r="B75" s="547" t="s">
        <v>444</v>
      </c>
      <c r="C75">
        <v>1</v>
      </c>
      <c r="D75" s="547" t="s">
        <v>475</v>
      </c>
      <c r="E75">
        <v>21</v>
      </c>
      <c r="F75" s="216">
        <v>2030</v>
      </c>
      <c r="G75" s="549">
        <v>1235947.1100000001</v>
      </c>
      <c r="H75" s="550">
        <v>1.6385251232392948</v>
      </c>
      <c r="I75" s="550">
        <v>4.3870028996879154E-2</v>
      </c>
      <c r="J75" s="550">
        <v>0.16586303436560482</v>
      </c>
      <c r="K75" s="550">
        <v>6.1757275165277917E-3</v>
      </c>
      <c r="L75" s="550">
        <v>3.1212706181253983E-3</v>
      </c>
      <c r="M75" s="550">
        <v>1.3700303324468306E-3</v>
      </c>
      <c r="N75" s="550">
        <v>5.4631674366712995E-3</v>
      </c>
      <c r="O75" s="550">
        <v>2.4970180156010068E-2</v>
      </c>
      <c r="P75" s="550">
        <v>9.1335807241784001E-3</v>
      </c>
      <c r="Q75" s="551">
        <v>2025130.3907300003</v>
      </c>
      <c r="R75" s="551">
        <v>54221.03555430899</v>
      </c>
      <c r="S75" s="551">
        <v>204997.93797999999</v>
      </c>
      <c r="T75" s="551">
        <v>7632.8725762000022</v>
      </c>
      <c r="U75" s="551">
        <v>3857.7253999999998</v>
      </c>
      <c r="V75" s="551">
        <v>1693.2850299999998</v>
      </c>
      <c r="W75" s="551">
        <v>6752.1860048000017</v>
      </c>
      <c r="X75" s="551">
        <v>30861.821999999996</v>
      </c>
      <c r="Y75" s="551">
        <v>11288.622700000002</v>
      </c>
      <c r="AA75" s="547" t="s">
        <v>1496</v>
      </c>
      <c r="AB75" s="547" t="s">
        <v>444</v>
      </c>
      <c r="AC75">
        <v>1</v>
      </c>
      <c r="AD75" s="547" t="s">
        <v>475</v>
      </c>
      <c r="AE75">
        <v>21</v>
      </c>
      <c r="AF75" s="216">
        <v>2030</v>
      </c>
      <c r="AG75" s="549">
        <v>1235947.1100000001</v>
      </c>
      <c r="AH75" s="550">
        <v>1.6385251232392948</v>
      </c>
      <c r="AI75" s="550">
        <v>4.3870028996879154E-2</v>
      </c>
      <c r="AJ75" s="550">
        <v>0.16586303436560482</v>
      </c>
      <c r="AK75" s="550">
        <v>6.1757275165277917E-3</v>
      </c>
      <c r="AL75" s="550">
        <v>3.1212706181253983E-3</v>
      </c>
      <c r="AM75" s="550">
        <v>1.3700303324468306E-3</v>
      </c>
      <c r="AN75" s="550">
        <v>5.4631674366712995E-3</v>
      </c>
      <c r="AO75" s="550">
        <v>2.4970180156010068E-2</v>
      </c>
      <c r="AP75" s="550">
        <v>9.1335807241784001E-3</v>
      </c>
      <c r="AQ75" s="551">
        <v>2025130.3907300003</v>
      </c>
      <c r="AR75" s="551">
        <v>54221.03555430899</v>
      </c>
      <c r="AS75" s="551">
        <v>204997.93797999999</v>
      </c>
      <c r="AT75" s="551">
        <v>7632.8725762000022</v>
      </c>
      <c r="AU75" s="551">
        <v>3857.7253999999998</v>
      </c>
      <c r="AV75" s="551">
        <v>1693.2850299999998</v>
      </c>
      <c r="AW75" s="551">
        <v>6752.1860048000017</v>
      </c>
      <c r="AX75" s="551">
        <v>30861.821999999996</v>
      </c>
      <c r="AY75" s="551">
        <v>11288.622700000002</v>
      </c>
    </row>
    <row r="76" spans="1:51" customFormat="1" x14ac:dyDescent="0.35">
      <c r="A76" s="547" t="s">
        <v>503</v>
      </c>
      <c r="B76" s="547" t="s">
        <v>444</v>
      </c>
      <c r="C76">
        <v>1</v>
      </c>
      <c r="D76" s="547" t="s">
        <v>504</v>
      </c>
      <c r="E76">
        <v>31</v>
      </c>
      <c r="F76" s="216">
        <v>31</v>
      </c>
      <c r="G76" s="549">
        <v>8590292.1852000002</v>
      </c>
      <c r="H76" s="550">
        <v>2.7515035818176772</v>
      </c>
      <c r="I76" s="550">
        <v>8.5255406032348408E-2</v>
      </c>
      <c r="J76" s="550">
        <v>0.20935687959604932</v>
      </c>
      <c r="K76" s="550">
        <v>1.2660272840003282E-2</v>
      </c>
      <c r="L76" s="550">
        <v>3.4746022325671424E-3</v>
      </c>
      <c r="M76" s="550">
        <v>1.3739301993515619E-3</v>
      </c>
      <c r="N76" s="550">
        <v>1.1199518459800804E-2</v>
      </c>
      <c r="O76" s="550">
        <v>2.7796812342587466E-2</v>
      </c>
      <c r="P76" s="550">
        <v>9.159580792090144E-3</v>
      </c>
      <c r="Q76" s="551">
        <v>23636219.7164382</v>
      </c>
      <c r="R76" s="551">
        <v>732368.84818573552</v>
      </c>
      <c r="S76" s="551">
        <v>1798436.7667117999</v>
      </c>
      <c r="T76" s="551">
        <v>108755.44283998001</v>
      </c>
      <c r="U76" s="551">
        <v>29847.848405099998</v>
      </c>
      <c r="V76" s="551">
        <v>11802.461854500001</v>
      </c>
      <c r="W76" s="551">
        <v>96207.135903229981</v>
      </c>
      <c r="X76" s="551">
        <v>238782.73984000002</v>
      </c>
      <c r="Y76" s="551">
        <v>78683.47529799999</v>
      </c>
      <c r="AA76" s="547" t="s">
        <v>503</v>
      </c>
      <c r="AB76" s="547" t="s">
        <v>444</v>
      </c>
      <c r="AC76">
        <v>1</v>
      </c>
      <c r="AD76" s="547" t="s">
        <v>504</v>
      </c>
      <c r="AE76">
        <v>31</v>
      </c>
      <c r="AF76" s="216">
        <v>31</v>
      </c>
      <c r="AG76" s="549">
        <v>8590292.1852000002</v>
      </c>
      <c r="AH76" s="550">
        <v>2.7515035818176772</v>
      </c>
      <c r="AI76" s="550">
        <v>8.5255406032348408E-2</v>
      </c>
      <c r="AJ76" s="550">
        <v>0.20935687959604932</v>
      </c>
      <c r="AK76" s="550">
        <v>1.2660272840003282E-2</v>
      </c>
      <c r="AL76" s="550">
        <v>3.4746022325671424E-3</v>
      </c>
      <c r="AM76" s="550">
        <v>1.3739301993515619E-3</v>
      </c>
      <c r="AN76" s="550">
        <v>1.1199518459800804E-2</v>
      </c>
      <c r="AO76" s="550">
        <v>2.7796812342587466E-2</v>
      </c>
      <c r="AP76" s="550">
        <v>9.159580792090144E-3</v>
      </c>
      <c r="AQ76" s="551">
        <v>23636219.7164382</v>
      </c>
      <c r="AR76" s="551">
        <v>732368.84818573552</v>
      </c>
      <c r="AS76" s="551">
        <v>1798436.7667117999</v>
      </c>
      <c r="AT76" s="551">
        <v>108755.44283998001</v>
      </c>
      <c r="AU76" s="551">
        <v>29847.848405099998</v>
      </c>
      <c r="AV76" s="551">
        <v>11802.461854500001</v>
      </c>
      <c r="AW76" s="551">
        <v>96207.135903229981</v>
      </c>
      <c r="AX76" s="551">
        <v>238782.73984000002</v>
      </c>
      <c r="AY76" s="551">
        <v>78683.47529799999</v>
      </c>
    </row>
    <row r="77" spans="1:51" customFormat="1" x14ac:dyDescent="0.35">
      <c r="A77" s="547" t="s">
        <v>505</v>
      </c>
      <c r="B77" s="547" t="s">
        <v>444</v>
      </c>
      <c r="C77">
        <v>1</v>
      </c>
      <c r="D77" s="547" t="s">
        <v>504</v>
      </c>
      <c r="E77">
        <v>31</v>
      </c>
      <c r="F77" s="216">
        <v>2000</v>
      </c>
      <c r="G77" s="549">
        <v>64103.670999999995</v>
      </c>
      <c r="H77" s="550">
        <v>16.312448214908002</v>
      </c>
      <c r="I77" s="550">
        <v>2.0122527430310511</v>
      </c>
      <c r="J77" s="550">
        <v>1.5054442310799967</v>
      </c>
      <c r="K77" s="550">
        <v>5.1578485363186162E-2</v>
      </c>
      <c r="L77" s="550">
        <v>3.4975172950703556E-3</v>
      </c>
      <c r="M77" s="550">
        <v>1.3975842506741933E-3</v>
      </c>
      <c r="N77" s="550">
        <v>4.5627325466274793E-2</v>
      </c>
      <c r="O77" s="550">
        <v>2.7980152805913414E-2</v>
      </c>
      <c r="P77" s="550">
        <v>9.3172735770467828E-3</v>
      </c>
      <c r="Q77" s="551">
        <v>1045687.8135729999</v>
      </c>
      <c r="R77" s="551">
        <v>128992.78780811002</v>
      </c>
      <c r="S77" s="551">
        <v>96504.50169800008</v>
      </c>
      <c r="T77" s="551">
        <v>3306.3702564000009</v>
      </c>
      <c r="U77" s="551">
        <v>224.20369799999997</v>
      </c>
      <c r="V77" s="551">
        <v>89.590281000000004</v>
      </c>
      <c r="W77" s="551">
        <v>2924.8790603000007</v>
      </c>
      <c r="X77" s="551">
        <v>1793.6305100000002</v>
      </c>
      <c r="Y77" s="551">
        <v>597.2714400000001</v>
      </c>
      <c r="AA77" s="547" t="s">
        <v>505</v>
      </c>
      <c r="AB77" s="547" t="s">
        <v>444</v>
      </c>
      <c r="AC77">
        <v>1</v>
      </c>
      <c r="AD77" s="547" t="s">
        <v>504</v>
      </c>
      <c r="AE77">
        <v>31</v>
      </c>
      <c r="AF77" s="216">
        <v>2000</v>
      </c>
      <c r="AG77" s="549">
        <v>64103.670999999995</v>
      </c>
      <c r="AH77" s="550">
        <v>16.312448214908002</v>
      </c>
      <c r="AI77" s="550">
        <v>2.0122527430310511</v>
      </c>
      <c r="AJ77" s="550">
        <v>1.5054442310799967</v>
      </c>
      <c r="AK77" s="550">
        <v>5.1578485363186162E-2</v>
      </c>
      <c r="AL77" s="550">
        <v>3.4975172950703556E-3</v>
      </c>
      <c r="AM77" s="550">
        <v>1.3975842506741933E-3</v>
      </c>
      <c r="AN77" s="550">
        <v>4.5627325466274793E-2</v>
      </c>
      <c r="AO77" s="550">
        <v>2.7980152805913414E-2</v>
      </c>
      <c r="AP77" s="550">
        <v>9.3172735770467828E-3</v>
      </c>
      <c r="AQ77" s="551">
        <v>1045687.8135729999</v>
      </c>
      <c r="AR77" s="551">
        <v>128992.78780811002</v>
      </c>
      <c r="AS77" s="551">
        <v>96504.50169800008</v>
      </c>
      <c r="AT77" s="551">
        <v>3306.3702564000009</v>
      </c>
      <c r="AU77" s="551">
        <v>224.20369799999997</v>
      </c>
      <c r="AV77" s="551">
        <v>89.590281000000004</v>
      </c>
      <c r="AW77" s="551">
        <v>2924.8790603000007</v>
      </c>
      <c r="AX77" s="551">
        <v>1793.6305100000002</v>
      </c>
      <c r="AY77" s="551">
        <v>597.2714400000001</v>
      </c>
    </row>
    <row r="78" spans="1:51" customFormat="1" x14ac:dyDescent="0.35">
      <c r="A78" s="547" t="s">
        <v>506</v>
      </c>
      <c r="B78" s="547" t="s">
        <v>444</v>
      </c>
      <c r="C78">
        <v>1</v>
      </c>
      <c r="D78" s="547" t="s">
        <v>504</v>
      </c>
      <c r="E78">
        <v>31</v>
      </c>
      <c r="F78" s="216">
        <v>2001</v>
      </c>
      <c r="G78" s="549">
        <v>7479.2438999999986</v>
      </c>
      <c r="H78" s="550">
        <v>12.047441150501857</v>
      </c>
      <c r="I78" s="550">
        <v>0.70353945660929751</v>
      </c>
      <c r="J78" s="550">
        <v>1.2145271538878419</v>
      </c>
      <c r="K78" s="550">
        <v>3.4318047848392805E-2</v>
      </c>
      <c r="L78" s="550">
        <v>3.4947543427484703E-3</v>
      </c>
      <c r="M78" s="550">
        <v>1.3948574935495825E-3</v>
      </c>
      <c r="N78" s="550">
        <v>3.0358404092156975E-2</v>
      </c>
      <c r="O78" s="550">
        <v>2.795802754874728E-2</v>
      </c>
      <c r="P78" s="550">
        <v>9.2990951932988859E-3</v>
      </c>
      <c r="Q78" s="551">
        <v>90105.750735499983</v>
      </c>
      <c r="R78" s="551">
        <v>5261.9431892544017</v>
      </c>
      <c r="S78" s="551">
        <v>9083.7448071000017</v>
      </c>
      <c r="T78" s="551">
        <v>256.67305002999996</v>
      </c>
      <c r="U78" s="551">
        <v>26.138120100000002</v>
      </c>
      <c r="V78" s="551">
        <v>10.432479400000002</v>
      </c>
      <c r="W78" s="551">
        <v>227.05790862000006</v>
      </c>
      <c r="X78" s="551">
        <v>209.104907</v>
      </c>
      <c r="Y78" s="551">
        <v>69.550201000000001</v>
      </c>
      <c r="AA78" s="547" t="s">
        <v>506</v>
      </c>
      <c r="AB78" s="547" t="s">
        <v>444</v>
      </c>
      <c r="AC78">
        <v>1</v>
      </c>
      <c r="AD78" s="547" t="s">
        <v>504</v>
      </c>
      <c r="AE78">
        <v>31</v>
      </c>
      <c r="AF78" s="216">
        <v>2001</v>
      </c>
      <c r="AG78" s="549">
        <v>7479.2438999999986</v>
      </c>
      <c r="AH78" s="550">
        <v>12.047441150501857</v>
      </c>
      <c r="AI78" s="550">
        <v>0.70353945660929751</v>
      </c>
      <c r="AJ78" s="550">
        <v>1.2145271538878419</v>
      </c>
      <c r="AK78" s="550">
        <v>3.4318047848392805E-2</v>
      </c>
      <c r="AL78" s="550">
        <v>3.4947543427484703E-3</v>
      </c>
      <c r="AM78" s="550">
        <v>1.3948574935495825E-3</v>
      </c>
      <c r="AN78" s="550">
        <v>3.0358404092156975E-2</v>
      </c>
      <c r="AO78" s="550">
        <v>2.795802754874728E-2</v>
      </c>
      <c r="AP78" s="550">
        <v>9.2990951932988859E-3</v>
      </c>
      <c r="AQ78" s="551">
        <v>90105.750735499983</v>
      </c>
      <c r="AR78" s="551">
        <v>5261.9431892544017</v>
      </c>
      <c r="AS78" s="551">
        <v>9083.7448071000017</v>
      </c>
      <c r="AT78" s="551">
        <v>256.67305002999996</v>
      </c>
      <c r="AU78" s="551">
        <v>26.138120100000002</v>
      </c>
      <c r="AV78" s="551">
        <v>10.432479400000002</v>
      </c>
      <c r="AW78" s="551">
        <v>227.05790862000006</v>
      </c>
      <c r="AX78" s="551">
        <v>209.104907</v>
      </c>
      <c r="AY78" s="551">
        <v>69.550201000000001</v>
      </c>
    </row>
    <row r="79" spans="1:51" customFormat="1" x14ac:dyDescent="0.35">
      <c r="A79" s="547" t="s">
        <v>507</v>
      </c>
      <c r="B79" s="547" t="s">
        <v>444</v>
      </c>
      <c r="C79">
        <v>1</v>
      </c>
      <c r="D79" s="547" t="s">
        <v>504</v>
      </c>
      <c r="E79">
        <v>31</v>
      </c>
      <c r="F79" s="216">
        <v>2002</v>
      </c>
      <c r="G79" s="549">
        <v>8405.9832000000006</v>
      </c>
      <c r="H79" s="550">
        <v>11.872505427836213</v>
      </c>
      <c r="I79" s="550">
        <v>0.68777843727643906</v>
      </c>
      <c r="J79" s="550">
        <v>1.1679447084310146</v>
      </c>
      <c r="K79" s="550">
        <v>3.2477885464962608E-2</v>
      </c>
      <c r="L79" s="550">
        <v>3.4896969577574224E-3</v>
      </c>
      <c r="M79" s="550">
        <v>1.3898589756876983E-3</v>
      </c>
      <c r="N79" s="550">
        <v>2.8730571262621615E-2</v>
      </c>
      <c r="O79" s="550">
        <v>2.7917581729166436E-2</v>
      </c>
      <c r="P79" s="550">
        <v>9.265774050083754E-3</v>
      </c>
      <c r="Q79" s="551">
        <v>99800.081168300021</v>
      </c>
      <c r="R79" s="551">
        <v>5781.4539890680007</v>
      </c>
      <c r="S79" s="551">
        <v>9817.7235976000084</v>
      </c>
      <c r="T79" s="551">
        <v>273.00855958999989</v>
      </c>
      <c r="U79" s="551">
        <v>29.334334000000005</v>
      </c>
      <c r="V79" s="551">
        <v>11.683131200000002</v>
      </c>
      <c r="W79" s="551">
        <v>241.50869936000009</v>
      </c>
      <c r="X79" s="551">
        <v>234.67472300000003</v>
      </c>
      <c r="Y79" s="551">
        <v>77.887940999999998</v>
      </c>
      <c r="AA79" s="547" t="s">
        <v>507</v>
      </c>
      <c r="AB79" s="547" t="s">
        <v>444</v>
      </c>
      <c r="AC79">
        <v>1</v>
      </c>
      <c r="AD79" s="547" t="s">
        <v>504</v>
      </c>
      <c r="AE79">
        <v>31</v>
      </c>
      <c r="AF79" s="216">
        <v>2002</v>
      </c>
      <c r="AG79" s="549">
        <v>8405.9832000000006</v>
      </c>
      <c r="AH79" s="550">
        <v>11.872505427836213</v>
      </c>
      <c r="AI79" s="550">
        <v>0.68777843727643906</v>
      </c>
      <c r="AJ79" s="550">
        <v>1.1679447084310146</v>
      </c>
      <c r="AK79" s="550">
        <v>3.2477885464962608E-2</v>
      </c>
      <c r="AL79" s="550">
        <v>3.4896969577574224E-3</v>
      </c>
      <c r="AM79" s="550">
        <v>1.3898589756876983E-3</v>
      </c>
      <c r="AN79" s="550">
        <v>2.8730571262621615E-2</v>
      </c>
      <c r="AO79" s="550">
        <v>2.7917581729166436E-2</v>
      </c>
      <c r="AP79" s="550">
        <v>9.265774050083754E-3</v>
      </c>
      <c r="AQ79" s="551">
        <v>99800.081168300021</v>
      </c>
      <c r="AR79" s="551">
        <v>5781.4539890680007</v>
      </c>
      <c r="AS79" s="551">
        <v>9817.7235976000084</v>
      </c>
      <c r="AT79" s="551">
        <v>273.00855958999989</v>
      </c>
      <c r="AU79" s="551">
        <v>29.334334000000005</v>
      </c>
      <c r="AV79" s="551">
        <v>11.683131200000002</v>
      </c>
      <c r="AW79" s="551">
        <v>241.50869936000009</v>
      </c>
      <c r="AX79" s="551">
        <v>234.67472300000003</v>
      </c>
      <c r="AY79" s="551">
        <v>77.887940999999998</v>
      </c>
    </row>
    <row r="80" spans="1:51" customFormat="1" x14ac:dyDescent="0.35">
      <c r="A80" s="547" t="s">
        <v>508</v>
      </c>
      <c r="B80" s="547" t="s">
        <v>444</v>
      </c>
      <c r="C80">
        <v>1</v>
      </c>
      <c r="D80" s="547" t="s">
        <v>504</v>
      </c>
      <c r="E80">
        <v>31</v>
      </c>
      <c r="F80" s="216">
        <v>2003</v>
      </c>
      <c r="G80" s="549">
        <v>9840.752199999999</v>
      </c>
      <c r="H80" s="550">
        <v>11.266800751237291</v>
      </c>
      <c r="I80" s="550">
        <v>0.56539558305949411</v>
      </c>
      <c r="J80" s="550">
        <v>1.1499472668562878</v>
      </c>
      <c r="K80" s="550">
        <v>3.2099604879797697E-2</v>
      </c>
      <c r="L80" s="550">
        <v>3.4937326234065732E-3</v>
      </c>
      <c r="M80" s="550">
        <v>1.3938403001347802E-3</v>
      </c>
      <c r="N80" s="550">
        <v>2.8395922061730191E-2</v>
      </c>
      <c r="O80" s="550">
        <v>2.7949855296630681E-2</v>
      </c>
      <c r="P80" s="550">
        <v>9.2923154797048962E-3</v>
      </c>
      <c r="Q80" s="551">
        <v>110873.79427970001</v>
      </c>
      <c r="R80" s="551">
        <v>5563.9178278629988</v>
      </c>
      <c r="S80" s="551">
        <v>11316.346096200001</v>
      </c>
      <c r="T80" s="551">
        <v>315.88425733999986</v>
      </c>
      <c r="U80" s="551">
        <v>34.380957000000002</v>
      </c>
      <c r="V80" s="551">
        <v>13.716436999999997</v>
      </c>
      <c r="W80" s="551">
        <v>279.43723249999988</v>
      </c>
      <c r="X80" s="551">
        <v>275.04759999999999</v>
      </c>
      <c r="Y80" s="551">
        <v>91.443374000000006</v>
      </c>
      <c r="AA80" s="547" t="s">
        <v>508</v>
      </c>
      <c r="AB80" s="547" t="s">
        <v>444</v>
      </c>
      <c r="AC80">
        <v>1</v>
      </c>
      <c r="AD80" s="547" t="s">
        <v>504</v>
      </c>
      <c r="AE80">
        <v>31</v>
      </c>
      <c r="AF80" s="216">
        <v>2003</v>
      </c>
      <c r="AG80" s="549">
        <v>9840.752199999999</v>
      </c>
      <c r="AH80" s="550">
        <v>11.266800751237291</v>
      </c>
      <c r="AI80" s="550">
        <v>0.56539558305949411</v>
      </c>
      <c r="AJ80" s="550">
        <v>1.1499472668562878</v>
      </c>
      <c r="AK80" s="550">
        <v>3.2099604879797697E-2</v>
      </c>
      <c r="AL80" s="550">
        <v>3.4937326234065732E-3</v>
      </c>
      <c r="AM80" s="550">
        <v>1.3938403001347802E-3</v>
      </c>
      <c r="AN80" s="550">
        <v>2.8395922061730191E-2</v>
      </c>
      <c r="AO80" s="550">
        <v>2.7949855296630681E-2</v>
      </c>
      <c r="AP80" s="550">
        <v>9.2923154797048962E-3</v>
      </c>
      <c r="AQ80" s="551">
        <v>110873.79427970001</v>
      </c>
      <c r="AR80" s="551">
        <v>5563.9178278629988</v>
      </c>
      <c r="AS80" s="551">
        <v>11316.346096200001</v>
      </c>
      <c r="AT80" s="551">
        <v>315.88425733999986</v>
      </c>
      <c r="AU80" s="551">
        <v>34.380957000000002</v>
      </c>
      <c r="AV80" s="551">
        <v>13.716436999999997</v>
      </c>
      <c r="AW80" s="551">
        <v>279.43723249999988</v>
      </c>
      <c r="AX80" s="551">
        <v>275.04759999999999</v>
      </c>
      <c r="AY80" s="551">
        <v>91.443374000000006</v>
      </c>
    </row>
    <row r="81" spans="1:51" customFormat="1" x14ac:dyDescent="0.35">
      <c r="A81" s="547" t="s">
        <v>509</v>
      </c>
      <c r="B81" s="547" t="s">
        <v>444</v>
      </c>
      <c r="C81">
        <v>1</v>
      </c>
      <c r="D81" s="547" t="s">
        <v>504</v>
      </c>
      <c r="E81">
        <v>31</v>
      </c>
      <c r="F81" s="216">
        <v>2004</v>
      </c>
      <c r="G81" s="549">
        <v>12856.2071</v>
      </c>
      <c r="H81" s="550">
        <v>9.6814368501733306</v>
      </c>
      <c r="I81" s="550">
        <v>0.39623158242604839</v>
      </c>
      <c r="J81" s="550">
        <v>1.0923866939729061</v>
      </c>
      <c r="K81" s="550">
        <v>1.4975174982985451E-2</v>
      </c>
      <c r="L81" s="550">
        <v>3.489604955103749E-3</v>
      </c>
      <c r="M81" s="550">
        <v>1.3897707123899706E-3</v>
      </c>
      <c r="N81" s="550">
        <v>1.3247321936031975E-2</v>
      </c>
      <c r="O81" s="550">
        <v>2.7916868265135533E-2</v>
      </c>
      <c r="P81" s="550">
        <v>9.2651800856568319E-3</v>
      </c>
      <c r="Q81" s="551">
        <v>124466.5571714</v>
      </c>
      <c r="R81" s="551">
        <v>5094.0352832299986</v>
      </c>
      <c r="S81" s="551">
        <v>14043.949571000003</v>
      </c>
      <c r="T81" s="551">
        <v>192.52395093999993</v>
      </c>
      <c r="U81" s="551">
        <v>44.863084000000001</v>
      </c>
      <c r="V81" s="551">
        <v>17.867180099999999</v>
      </c>
      <c r="W81" s="551">
        <v>170.31031433000001</v>
      </c>
      <c r="X81" s="551">
        <v>358.9050400000001</v>
      </c>
      <c r="Y81" s="551">
        <v>119.11507399999996</v>
      </c>
      <c r="AA81" s="547" t="s">
        <v>509</v>
      </c>
      <c r="AB81" s="547" t="s">
        <v>444</v>
      </c>
      <c r="AC81">
        <v>1</v>
      </c>
      <c r="AD81" s="547" t="s">
        <v>504</v>
      </c>
      <c r="AE81">
        <v>31</v>
      </c>
      <c r="AF81" s="216">
        <v>2004</v>
      </c>
      <c r="AG81" s="549">
        <v>12856.2071</v>
      </c>
      <c r="AH81" s="550">
        <v>9.6814368501733306</v>
      </c>
      <c r="AI81" s="550">
        <v>0.39623158242604839</v>
      </c>
      <c r="AJ81" s="550">
        <v>1.0923866939729061</v>
      </c>
      <c r="AK81" s="550">
        <v>1.4975174982985451E-2</v>
      </c>
      <c r="AL81" s="550">
        <v>3.489604955103749E-3</v>
      </c>
      <c r="AM81" s="550">
        <v>1.3897707123899706E-3</v>
      </c>
      <c r="AN81" s="550">
        <v>1.3247321936031975E-2</v>
      </c>
      <c r="AO81" s="550">
        <v>2.7916868265135533E-2</v>
      </c>
      <c r="AP81" s="550">
        <v>9.2651800856568319E-3</v>
      </c>
      <c r="AQ81" s="551">
        <v>124466.5571714</v>
      </c>
      <c r="AR81" s="551">
        <v>5094.0352832299986</v>
      </c>
      <c r="AS81" s="551">
        <v>14043.949571000003</v>
      </c>
      <c r="AT81" s="551">
        <v>192.52395093999993</v>
      </c>
      <c r="AU81" s="551">
        <v>44.863084000000001</v>
      </c>
      <c r="AV81" s="551">
        <v>17.867180099999999</v>
      </c>
      <c r="AW81" s="551">
        <v>170.31031433000001</v>
      </c>
      <c r="AX81" s="551">
        <v>358.9050400000001</v>
      </c>
      <c r="AY81" s="551">
        <v>119.11507399999996</v>
      </c>
    </row>
    <row r="82" spans="1:51" customFormat="1" x14ac:dyDescent="0.35">
      <c r="A82" s="547" t="s">
        <v>510</v>
      </c>
      <c r="B82" s="547" t="s">
        <v>444</v>
      </c>
      <c r="C82">
        <v>1</v>
      </c>
      <c r="D82" s="547" t="s">
        <v>504</v>
      </c>
      <c r="E82">
        <v>31</v>
      </c>
      <c r="F82" s="216">
        <v>2005</v>
      </c>
      <c r="G82" s="549">
        <v>14354.747300000001</v>
      </c>
      <c r="H82" s="550">
        <v>9.4193739501774409</v>
      </c>
      <c r="I82" s="550">
        <v>0.30658988011485233</v>
      </c>
      <c r="J82" s="550">
        <v>1.0601178324748362</v>
      </c>
      <c r="K82" s="550">
        <v>1.4487478279049879E-2</v>
      </c>
      <c r="L82" s="550">
        <v>3.4844401614788439E-3</v>
      </c>
      <c r="M82" s="550">
        <v>1.3846746922532029E-3</v>
      </c>
      <c r="N82" s="550">
        <v>1.2815902789873558E-2</v>
      </c>
      <c r="O82" s="550">
        <v>2.787553146268203E-2</v>
      </c>
      <c r="P82" s="550">
        <v>9.231206947126128E-3</v>
      </c>
      <c r="Q82" s="551">
        <v>135212.73277899995</v>
      </c>
      <c r="R82" s="551">
        <v>4401.0202537860005</v>
      </c>
      <c r="S82" s="551">
        <v>15217.723593400007</v>
      </c>
      <c r="T82" s="551">
        <v>207.96408970999991</v>
      </c>
      <c r="U82" s="551">
        <v>50.018258000000003</v>
      </c>
      <c r="V82" s="551">
        <v>19.876655299999996</v>
      </c>
      <c r="W82" s="551">
        <v>183.96904596999994</v>
      </c>
      <c r="X82" s="551">
        <v>400.14620999999994</v>
      </c>
      <c r="Y82" s="551">
        <v>132.51164300000005</v>
      </c>
      <c r="AA82" s="547" t="s">
        <v>510</v>
      </c>
      <c r="AB82" s="547" t="s">
        <v>444</v>
      </c>
      <c r="AC82">
        <v>1</v>
      </c>
      <c r="AD82" s="547" t="s">
        <v>504</v>
      </c>
      <c r="AE82">
        <v>31</v>
      </c>
      <c r="AF82" s="216">
        <v>2005</v>
      </c>
      <c r="AG82" s="549">
        <v>14354.747300000001</v>
      </c>
      <c r="AH82" s="550">
        <v>9.4193739501774409</v>
      </c>
      <c r="AI82" s="550">
        <v>0.30658988011485233</v>
      </c>
      <c r="AJ82" s="550">
        <v>1.0601178324748362</v>
      </c>
      <c r="AK82" s="550">
        <v>1.4487478279049879E-2</v>
      </c>
      <c r="AL82" s="550">
        <v>3.4844401614788439E-3</v>
      </c>
      <c r="AM82" s="550">
        <v>1.3846746922532029E-3</v>
      </c>
      <c r="AN82" s="550">
        <v>1.2815902789873558E-2</v>
      </c>
      <c r="AO82" s="550">
        <v>2.787553146268203E-2</v>
      </c>
      <c r="AP82" s="550">
        <v>9.231206947126128E-3</v>
      </c>
      <c r="AQ82" s="551">
        <v>135212.73277899995</v>
      </c>
      <c r="AR82" s="551">
        <v>4401.0202537860005</v>
      </c>
      <c r="AS82" s="551">
        <v>15217.723593400007</v>
      </c>
      <c r="AT82" s="551">
        <v>207.96408970999991</v>
      </c>
      <c r="AU82" s="551">
        <v>50.018258000000003</v>
      </c>
      <c r="AV82" s="551">
        <v>19.876655299999996</v>
      </c>
      <c r="AW82" s="551">
        <v>183.96904596999994</v>
      </c>
      <c r="AX82" s="551">
        <v>400.14620999999994</v>
      </c>
      <c r="AY82" s="551">
        <v>132.51164300000005</v>
      </c>
    </row>
    <row r="83" spans="1:51" customFormat="1" x14ac:dyDescent="0.35">
      <c r="A83" s="547" t="s">
        <v>511</v>
      </c>
      <c r="B83" s="547" t="s">
        <v>444</v>
      </c>
      <c r="C83">
        <v>1</v>
      </c>
      <c r="D83" s="547" t="s">
        <v>504</v>
      </c>
      <c r="E83">
        <v>31</v>
      </c>
      <c r="F83" s="216">
        <v>2006</v>
      </c>
      <c r="G83" s="549">
        <v>19109.436200000004</v>
      </c>
      <c r="H83" s="550">
        <v>9.2994706952578756</v>
      </c>
      <c r="I83" s="550">
        <v>0.25440916288184373</v>
      </c>
      <c r="J83" s="550">
        <v>0.88119861999382232</v>
      </c>
      <c r="K83" s="550">
        <v>1.4400752968316248E-2</v>
      </c>
      <c r="L83" s="550">
        <v>3.4835288861112504E-3</v>
      </c>
      <c r="M83" s="550">
        <v>1.3837688733066855E-3</v>
      </c>
      <c r="N83" s="550">
        <v>1.273918253747329E-2</v>
      </c>
      <c r="O83" s="550">
        <v>2.7868226169854238E-2</v>
      </c>
      <c r="P83" s="550">
        <v>9.2251604471721687E-3</v>
      </c>
      <c r="Q83" s="551">
        <v>177707.64194480004</v>
      </c>
      <c r="R83" s="551">
        <v>4861.6156667860014</v>
      </c>
      <c r="S83" s="551">
        <v>16839.208808299994</v>
      </c>
      <c r="T83" s="551">
        <v>275.19027008</v>
      </c>
      <c r="U83" s="551">
        <v>66.568273000000019</v>
      </c>
      <c r="V83" s="551">
        <v>26.443042999999996</v>
      </c>
      <c r="W83" s="551">
        <v>243.43859594</v>
      </c>
      <c r="X83" s="551">
        <v>532.54609000000005</v>
      </c>
      <c r="Y83" s="551">
        <v>176.28761500000007</v>
      </c>
      <c r="AA83" s="547" t="s">
        <v>511</v>
      </c>
      <c r="AB83" s="547" t="s">
        <v>444</v>
      </c>
      <c r="AC83">
        <v>1</v>
      </c>
      <c r="AD83" s="547" t="s">
        <v>504</v>
      </c>
      <c r="AE83">
        <v>31</v>
      </c>
      <c r="AF83" s="216">
        <v>2006</v>
      </c>
      <c r="AG83" s="549">
        <v>19109.436200000004</v>
      </c>
      <c r="AH83" s="550">
        <v>9.2994706952578756</v>
      </c>
      <c r="AI83" s="550">
        <v>0.25440916288184373</v>
      </c>
      <c r="AJ83" s="550">
        <v>0.88119861999382232</v>
      </c>
      <c r="AK83" s="550">
        <v>1.4400752968316248E-2</v>
      </c>
      <c r="AL83" s="550">
        <v>3.4835288861112504E-3</v>
      </c>
      <c r="AM83" s="550">
        <v>1.3837688733066855E-3</v>
      </c>
      <c r="AN83" s="550">
        <v>1.273918253747329E-2</v>
      </c>
      <c r="AO83" s="550">
        <v>2.7868226169854238E-2</v>
      </c>
      <c r="AP83" s="550">
        <v>9.2251604471721687E-3</v>
      </c>
      <c r="AQ83" s="551">
        <v>177707.64194480004</v>
      </c>
      <c r="AR83" s="551">
        <v>4861.6156667860014</v>
      </c>
      <c r="AS83" s="551">
        <v>16839.208808299994</v>
      </c>
      <c r="AT83" s="551">
        <v>275.19027008</v>
      </c>
      <c r="AU83" s="551">
        <v>66.568273000000019</v>
      </c>
      <c r="AV83" s="551">
        <v>26.443042999999996</v>
      </c>
      <c r="AW83" s="551">
        <v>243.43859594</v>
      </c>
      <c r="AX83" s="551">
        <v>532.54609000000005</v>
      </c>
      <c r="AY83" s="551">
        <v>176.28761500000007</v>
      </c>
    </row>
    <row r="84" spans="1:51" customFormat="1" x14ac:dyDescent="0.35">
      <c r="A84" s="547" t="s">
        <v>512</v>
      </c>
      <c r="B84" s="547" t="s">
        <v>444</v>
      </c>
      <c r="C84">
        <v>1</v>
      </c>
      <c r="D84" s="547" t="s">
        <v>504</v>
      </c>
      <c r="E84">
        <v>31</v>
      </c>
      <c r="F84" s="216">
        <v>2007</v>
      </c>
      <c r="G84" s="549">
        <v>21122.2637</v>
      </c>
      <c r="H84" s="550">
        <v>9.126179121345789</v>
      </c>
      <c r="I84" s="550">
        <v>0.22726763839422193</v>
      </c>
      <c r="J84" s="550">
        <v>0.86769280825709905</v>
      </c>
      <c r="K84" s="550">
        <v>1.4022866350257715E-2</v>
      </c>
      <c r="L84" s="550">
        <v>3.4795284276277648E-3</v>
      </c>
      <c r="M84" s="550">
        <v>1.3798210937021869E-3</v>
      </c>
      <c r="N84" s="550">
        <v>1.2404891258885289E-2</v>
      </c>
      <c r="O84" s="550">
        <v>2.7836222876054712E-2</v>
      </c>
      <c r="P84" s="550">
        <v>9.1988459077897052E-3</v>
      </c>
      <c r="Q84" s="551">
        <v>192765.56197450004</v>
      </c>
      <c r="R84" s="551">
        <v>4800.4069886389998</v>
      </c>
      <c r="S84" s="551">
        <v>18327.636306599983</v>
      </c>
      <c r="T84" s="551">
        <v>296.19468088000002</v>
      </c>
      <c r="U84" s="551">
        <v>73.495517000000007</v>
      </c>
      <c r="V84" s="551">
        <v>29.144945</v>
      </c>
      <c r="W84" s="551">
        <v>262.01938434000004</v>
      </c>
      <c r="X84" s="551">
        <v>587.96404000000007</v>
      </c>
      <c r="Y84" s="551">
        <v>194.30044900000001</v>
      </c>
      <c r="AA84" s="547" t="s">
        <v>512</v>
      </c>
      <c r="AB84" s="547" t="s">
        <v>444</v>
      </c>
      <c r="AC84">
        <v>1</v>
      </c>
      <c r="AD84" s="547" t="s">
        <v>504</v>
      </c>
      <c r="AE84">
        <v>31</v>
      </c>
      <c r="AF84" s="216">
        <v>2007</v>
      </c>
      <c r="AG84" s="549">
        <v>21122.2637</v>
      </c>
      <c r="AH84" s="550">
        <v>9.126179121345789</v>
      </c>
      <c r="AI84" s="550">
        <v>0.22726763839422193</v>
      </c>
      <c r="AJ84" s="550">
        <v>0.86769280825709905</v>
      </c>
      <c r="AK84" s="550">
        <v>1.4022866350257715E-2</v>
      </c>
      <c r="AL84" s="550">
        <v>3.4795284276277648E-3</v>
      </c>
      <c r="AM84" s="550">
        <v>1.3798210937021869E-3</v>
      </c>
      <c r="AN84" s="550">
        <v>1.2404891258885289E-2</v>
      </c>
      <c r="AO84" s="550">
        <v>2.7836222876054712E-2</v>
      </c>
      <c r="AP84" s="550">
        <v>9.1988459077897052E-3</v>
      </c>
      <c r="AQ84" s="551">
        <v>192765.56197450004</v>
      </c>
      <c r="AR84" s="551">
        <v>4800.4069886389998</v>
      </c>
      <c r="AS84" s="551">
        <v>18327.636306599983</v>
      </c>
      <c r="AT84" s="551">
        <v>296.19468088000002</v>
      </c>
      <c r="AU84" s="551">
        <v>73.495517000000007</v>
      </c>
      <c r="AV84" s="551">
        <v>29.144945</v>
      </c>
      <c r="AW84" s="551">
        <v>262.01938434000004</v>
      </c>
      <c r="AX84" s="551">
        <v>587.96404000000007</v>
      </c>
      <c r="AY84" s="551">
        <v>194.30044900000001</v>
      </c>
    </row>
    <row r="85" spans="1:51" customFormat="1" x14ac:dyDescent="0.35">
      <c r="A85" s="547" t="s">
        <v>513</v>
      </c>
      <c r="B85" s="547" t="s">
        <v>444</v>
      </c>
      <c r="C85">
        <v>1</v>
      </c>
      <c r="D85" s="547" t="s">
        <v>504</v>
      </c>
      <c r="E85">
        <v>31</v>
      </c>
      <c r="F85" s="216">
        <v>2008</v>
      </c>
      <c r="G85" s="549">
        <v>23447.774999999994</v>
      </c>
      <c r="H85" s="550">
        <v>8.4198062314995763</v>
      </c>
      <c r="I85" s="550">
        <v>0.17931409031283371</v>
      </c>
      <c r="J85" s="550">
        <v>0.84833071273926808</v>
      </c>
      <c r="K85" s="550">
        <v>1.4843747377309799E-2</v>
      </c>
      <c r="L85" s="550">
        <v>3.4789349096022975E-3</v>
      </c>
      <c r="M85" s="550">
        <v>1.3792327843473425E-3</v>
      </c>
      <c r="N85" s="550">
        <v>1.3131062976337846E-2</v>
      </c>
      <c r="O85" s="550">
        <v>2.7831488488779855E-2</v>
      </c>
      <c r="P85" s="550">
        <v>9.1949231430274343E-3</v>
      </c>
      <c r="Q85" s="551">
        <v>197425.72205979994</v>
      </c>
      <c r="R85" s="551">
        <v>4204.5164439850032</v>
      </c>
      <c r="S85" s="551">
        <v>19891.467677899986</v>
      </c>
      <c r="T85" s="551">
        <v>348.05284866000017</v>
      </c>
      <c r="U85" s="551">
        <v>81.573282999999989</v>
      </c>
      <c r="V85" s="551">
        <v>32.339939999999999</v>
      </c>
      <c r="W85" s="551">
        <v>307.89421018000007</v>
      </c>
      <c r="X85" s="551">
        <v>652.58647999999994</v>
      </c>
      <c r="Y85" s="551">
        <v>215.60048900000004</v>
      </c>
      <c r="AA85" s="547" t="s">
        <v>513</v>
      </c>
      <c r="AB85" s="547" t="s">
        <v>444</v>
      </c>
      <c r="AC85">
        <v>1</v>
      </c>
      <c r="AD85" s="547" t="s">
        <v>504</v>
      </c>
      <c r="AE85">
        <v>31</v>
      </c>
      <c r="AF85" s="216">
        <v>2008</v>
      </c>
      <c r="AG85" s="549">
        <v>23447.774999999994</v>
      </c>
      <c r="AH85" s="550">
        <v>8.4198062314995763</v>
      </c>
      <c r="AI85" s="550">
        <v>0.17931409031283371</v>
      </c>
      <c r="AJ85" s="550">
        <v>0.84833071273926808</v>
      </c>
      <c r="AK85" s="550">
        <v>1.4843747377309799E-2</v>
      </c>
      <c r="AL85" s="550">
        <v>3.4789349096022975E-3</v>
      </c>
      <c r="AM85" s="550">
        <v>1.3792327843473425E-3</v>
      </c>
      <c r="AN85" s="550">
        <v>1.3131062976337846E-2</v>
      </c>
      <c r="AO85" s="550">
        <v>2.7831488488779855E-2</v>
      </c>
      <c r="AP85" s="550">
        <v>9.1949231430274343E-3</v>
      </c>
      <c r="AQ85" s="551">
        <v>197425.72205979994</v>
      </c>
      <c r="AR85" s="551">
        <v>4204.5164439850032</v>
      </c>
      <c r="AS85" s="551">
        <v>19891.467677899986</v>
      </c>
      <c r="AT85" s="551">
        <v>348.05284866000017</v>
      </c>
      <c r="AU85" s="551">
        <v>81.573282999999989</v>
      </c>
      <c r="AV85" s="551">
        <v>32.339939999999999</v>
      </c>
      <c r="AW85" s="551">
        <v>307.89421018000007</v>
      </c>
      <c r="AX85" s="551">
        <v>652.58647999999994</v>
      </c>
      <c r="AY85" s="551">
        <v>215.60048900000004</v>
      </c>
    </row>
    <row r="86" spans="1:51" customFormat="1" x14ac:dyDescent="0.35">
      <c r="A86" s="547" t="s">
        <v>514</v>
      </c>
      <c r="B86" s="547" t="s">
        <v>444</v>
      </c>
      <c r="C86">
        <v>1</v>
      </c>
      <c r="D86" s="547" t="s">
        <v>504</v>
      </c>
      <c r="E86">
        <v>31</v>
      </c>
      <c r="F86" s="216">
        <v>2009</v>
      </c>
      <c r="G86" s="549">
        <v>14322.7186</v>
      </c>
      <c r="H86" s="550">
        <v>8.2883297780283147</v>
      </c>
      <c r="I86" s="550">
        <v>0.15062240205195407</v>
      </c>
      <c r="J86" s="550">
        <v>0.8320839056979028</v>
      </c>
      <c r="K86" s="550">
        <v>1.7450718793009034E-2</v>
      </c>
      <c r="L86" s="550">
        <v>3.480295493622278E-3</v>
      </c>
      <c r="M86" s="550">
        <v>1.3805729241933163E-3</v>
      </c>
      <c r="N86" s="550">
        <v>1.5437236790367433E-2</v>
      </c>
      <c r="O86" s="550">
        <v>2.7842376237148154E-2</v>
      </c>
      <c r="P86" s="550">
        <v>9.2038741164683618E-3</v>
      </c>
      <c r="Q86" s="551">
        <v>118711.41507470001</v>
      </c>
      <c r="R86" s="551">
        <v>2157.3222794462008</v>
      </c>
      <c r="S86" s="551">
        <v>11917.703632899998</v>
      </c>
      <c r="T86" s="551">
        <v>249.94173464000002</v>
      </c>
      <c r="U86" s="551">
        <v>49.847292999999986</v>
      </c>
      <c r="V86" s="551">
        <v>19.773557500000003</v>
      </c>
      <c r="W86" s="551">
        <v>221.10319850999994</v>
      </c>
      <c r="X86" s="551">
        <v>398.7785199999999</v>
      </c>
      <c r="Y86" s="551">
        <v>131.82449899999997</v>
      </c>
      <c r="AA86" s="547" t="s">
        <v>514</v>
      </c>
      <c r="AB86" s="547" t="s">
        <v>444</v>
      </c>
      <c r="AC86">
        <v>1</v>
      </c>
      <c r="AD86" s="547" t="s">
        <v>504</v>
      </c>
      <c r="AE86">
        <v>31</v>
      </c>
      <c r="AF86" s="216">
        <v>2009</v>
      </c>
      <c r="AG86" s="549">
        <v>14322.7186</v>
      </c>
      <c r="AH86" s="550">
        <v>8.2883297780283147</v>
      </c>
      <c r="AI86" s="550">
        <v>0.15062240205195407</v>
      </c>
      <c r="AJ86" s="550">
        <v>0.8320839056979028</v>
      </c>
      <c r="AK86" s="550">
        <v>1.7450718793009034E-2</v>
      </c>
      <c r="AL86" s="550">
        <v>3.480295493622278E-3</v>
      </c>
      <c r="AM86" s="550">
        <v>1.3805729241933163E-3</v>
      </c>
      <c r="AN86" s="550">
        <v>1.5437236790367433E-2</v>
      </c>
      <c r="AO86" s="550">
        <v>2.7842376237148154E-2</v>
      </c>
      <c r="AP86" s="550">
        <v>9.2038741164683618E-3</v>
      </c>
      <c r="AQ86" s="551">
        <v>118711.41507470001</v>
      </c>
      <c r="AR86" s="551">
        <v>2157.3222794462008</v>
      </c>
      <c r="AS86" s="551">
        <v>11917.703632899998</v>
      </c>
      <c r="AT86" s="551">
        <v>249.94173464000002</v>
      </c>
      <c r="AU86" s="551">
        <v>49.847292999999986</v>
      </c>
      <c r="AV86" s="551">
        <v>19.773557500000003</v>
      </c>
      <c r="AW86" s="551">
        <v>221.10319850999994</v>
      </c>
      <c r="AX86" s="551">
        <v>398.7785199999999</v>
      </c>
      <c r="AY86" s="551">
        <v>131.82449899999997</v>
      </c>
    </row>
    <row r="87" spans="1:51" customFormat="1" x14ac:dyDescent="0.35">
      <c r="A87" s="547" t="s">
        <v>515</v>
      </c>
      <c r="B87" s="547" t="s">
        <v>444</v>
      </c>
      <c r="C87">
        <v>1</v>
      </c>
      <c r="D87" s="547" t="s">
        <v>504</v>
      </c>
      <c r="E87">
        <v>31</v>
      </c>
      <c r="F87" s="216">
        <v>2010</v>
      </c>
      <c r="G87" s="549">
        <v>21881.981</v>
      </c>
      <c r="H87" s="550">
        <v>7.847182931705313</v>
      </c>
      <c r="I87" s="550">
        <v>0.13304967913896831</v>
      </c>
      <c r="J87" s="550">
        <v>0.78401927995915888</v>
      </c>
      <c r="K87" s="550">
        <v>1.7628777652717999E-2</v>
      </c>
      <c r="L87" s="550">
        <v>3.4741514947846828E-3</v>
      </c>
      <c r="M87" s="550">
        <v>1.3734881224876305E-3</v>
      </c>
      <c r="N87" s="550">
        <v>1.5594754569981578E-2</v>
      </c>
      <c r="O87" s="550">
        <v>2.7793218539034461E-2</v>
      </c>
      <c r="P87" s="550">
        <v>9.1566359097012273E-3</v>
      </c>
      <c r="Q87" s="551">
        <v>171711.90781509996</v>
      </c>
      <c r="R87" s="551">
        <v>2911.3905509750011</v>
      </c>
      <c r="S87" s="551">
        <v>17155.894987699994</v>
      </c>
      <c r="T87" s="551">
        <v>385.75257764999986</v>
      </c>
      <c r="U87" s="551">
        <v>76.021317000000025</v>
      </c>
      <c r="V87" s="551">
        <v>30.054641000000004</v>
      </c>
      <c r="W87" s="551">
        <v>341.24412320000005</v>
      </c>
      <c r="X87" s="551">
        <v>608.17067999999983</v>
      </c>
      <c r="Y87" s="551">
        <v>200.36533299999996</v>
      </c>
      <c r="AA87" s="547" t="s">
        <v>515</v>
      </c>
      <c r="AB87" s="547" t="s">
        <v>444</v>
      </c>
      <c r="AC87">
        <v>1</v>
      </c>
      <c r="AD87" s="547" t="s">
        <v>504</v>
      </c>
      <c r="AE87">
        <v>31</v>
      </c>
      <c r="AF87" s="216">
        <v>2010</v>
      </c>
      <c r="AG87" s="549">
        <v>21881.981</v>
      </c>
      <c r="AH87" s="550">
        <v>7.847182931705313</v>
      </c>
      <c r="AI87" s="550">
        <v>0.13304967913896831</v>
      </c>
      <c r="AJ87" s="550">
        <v>0.78401927995915888</v>
      </c>
      <c r="AK87" s="550">
        <v>1.7628777652717999E-2</v>
      </c>
      <c r="AL87" s="550">
        <v>3.4741514947846828E-3</v>
      </c>
      <c r="AM87" s="550">
        <v>1.3734881224876305E-3</v>
      </c>
      <c r="AN87" s="550">
        <v>1.5594754569981578E-2</v>
      </c>
      <c r="AO87" s="550">
        <v>2.7793218539034461E-2</v>
      </c>
      <c r="AP87" s="550">
        <v>9.1566359097012273E-3</v>
      </c>
      <c r="AQ87" s="551">
        <v>171711.90781509996</v>
      </c>
      <c r="AR87" s="551">
        <v>2911.3905509750011</v>
      </c>
      <c r="AS87" s="551">
        <v>17155.894987699994</v>
      </c>
      <c r="AT87" s="551">
        <v>385.75257764999986</v>
      </c>
      <c r="AU87" s="551">
        <v>76.021317000000025</v>
      </c>
      <c r="AV87" s="551">
        <v>30.054641000000004</v>
      </c>
      <c r="AW87" s="551">
        <v>341.24412320000005</v>
      </c>
      <c r="AX87" s="551">
        <v>608.17067999999983</v>
      </c>
      <c r="AY87" s="551">
        <v>200.36533299999996</v>
      </c>
    </row>
    <row r="88" spans="1:51" customFormat="1" x14ac:dyDescent="0.35">
      <c r="A88" s="547" t="s">
        <v>516</v>
      </c>
      <c r="B88" s="547" t="s">
        <v>444</v>
      </c>
      <c r="C88">
        <v>1</v>
      </c>
      <c r="D88" s="547" t="s">
        <v>504</v>
      </c>
      <c r="E88">
        <v>31</v>
      </c>
      <c r="F88" s="216">
        <v>2011</v>
      </c>
      <c r="G88" s="549">
        <v>35538.338000000003</v>
      </c>
      <c r="H88" s="550">
        <v>7.0164425536782273</v>
      </c>
      <c r="I88" s="550">
        <v>0.14294867273252904</v>
      </c>
      <c r="J88" s="550">
        <v>0.411292630569837</v>
      </c>
      <c r="K88" s="550">
        <v>1.4892779270375562E-2</v>
      </c>
      <c r="L88" s="550">
        <v>3.4753277713774912E-3</v>
      </c>
      <c r="M88" s="550">
        <v>1.3743806758774143E-3</v>
      </c>
      <c r="N88" s="550">
        <v>1.3174443567957512E-2</v>
      </c>
      <c r="O88" s="550">
        <v>2.7802609396083748E-2</v>
      </c>
      <c r="P88" s="550">
        <v>9.1625846430972661E-3</v>
      </c>
      <c r="Q88" s="551">
        <v>249352.70703020002</v>
      </c>
      <c r="R88" s="551">
        <v>5080.158248220001</v>
      </c>
      <c r="S88" s="551">
        <v>14616.656522100002</v>
      </c>
      <c r="T88" s="551">
        <v>529.26462347000017</v>
      </c>
      <c r="U88" s="551">
        <v>123.50737300000002</v>
      </c>
      <c r="V88" s="551">
        <v>48.843204999999998</v>
      </c>
      <c r="W88" s="551">
        <v>468.19782848000006</v>
      </c>
      <c r="X88" s="551">
        <v>988.05853000000025</v>
      </c>
      <c r="Y88" s="551">
        <v>325.62303000000003</v>
      </c>
      <c r="AA88" s="547" t="s">
        <v>516</v>
      </c>
      <c r="AB88" s="547" t="s">
        <v>444</v>
      </c>
      <c r="AC88">
        <v>1</v>
      </c>
      <c r="AD88" s="547" t="s">
        <v>504</v>
      </c>
      <c r="AE88">
        <v>31</v>
      </c>
      <c r="AF88" s="216">
        <v>2011</v>
      </c>
      <c r="AG88" s="549">
        <v>35538.338000000003</v>
      </c>
      <c r="AH88" s="550">
        <v>7.0164425536782273</v>
      </c>
      <c r="AI88" s="550">
        <v>0.14294867273252904</v>
      </c>
      <c r="AJ88" s="550">
        <v>0.411292630569837</v>
      </c>
      <c r="AK88" s="550">
        <v>1.4892779270375562E-2</v>
      </c>
      <c r="AL88" s="550">
        <v>3.4753277713774912E-3</v>
      </c>
      <c r="AM88" s="550">
        <v>1.3743806758774143E-3</v>
      </c>
      <c r="AN88" s="550">
        <v>1.3174443567957512E-2</v>
      </c>
      <c r="AO88" s="550">
        <v>2.7802609396083748E-2</v>
      </c>
      <c r="AP88" s="550">
        <v>9.1625846430972661E-3</v>
      </c>
      <c r="AQ88" s="551">
        <v>249352.70703020002</v>
      </c>
      <c r="AR88" s="551">
        <v>5080.158248220001</v>
      </c>
      <c r="AS88" s="551">
        <v>14616.656522100002</v>
      </c>
      <c r="AT88" s="551">
        <v>529.26462347000017</v>
      </c>
      <c r="AU88" s="551">
        <v>123.50737300000002</v>
      </c>
      <c r="AV88" s="551">
        <v>48.843204999999998</v>
      </c>
      <c r="AW88" s="551">
        <v>468.19782848000006</v>
      </c>
      <c r="AX88" s="551">
        <v>988.05853000000025</v>
      </c>
      <c r="AY88" s="551">
        <v>325.62303000000003</v>
      </c>
    </row>
    <row r="89" spans="1:51" customFormat="1" x14ac:dyDescent="0.35">
      <c r="A89" s="547" t="s">
        <v>517</v>
      </c>
      <c r="B89" s="547" t="s">
        <v>444</v>
      </c>
      <c r="C89">
        <v>1</v>
      </c>
      <c r="D89" s="547" t="s">
        <v>504</v>
      </c>
      <c r="E89">
        <v>31</v>
      </c>
      <c r="F89" s="216">
        <v>2012</v>
      </c>
      <c r="G89" s="549">
        <v>45831.695999999989</v>
      </c>
      <c r="H89" s="550">
        <v>6.7563951394074548</v>
      </c>
      <c r="I89" s="550">
        <v>0.14344771765795009</v>
      </c>
      <c r="J89" s="550">
        <v>0.38269692241369418</v>
      </c>
      <c r="K89" s="550">
        <v>1.4939312180810412E-2</v>
      </c>
      <c r="L89" s="550">
        <v>3.4786810202267009E-3</v>
      </c>
      <c r="M89" s="550">
        <v>1.3769451167593713E-3</v>
      </c>
      <c r="N89" s="550">
        <v>1.3215606151253934E-2</v>
      </c>
      <c r="O89" s="550">
        <v>2.7829480061134986E-2</v>
      </c>
      <c r="P89" s="550">
        <v>9.1796827680127764E-3</v>
      </c>
      <c r="Q89" s="551">
        <v>309657.04808520002</v>
      </c>
      <c r="R89" s="551">
        <v>6574.4521875929986</v>
      </c>
      <c r="S89" s="551">
        <v>17539.649008200013</v>
      </c>
      <c r="T89" s="551">
        <v>684.69401431999961</v>
      </c>
      <c r="U89" s="551">
        <v>159.43385099999998</v>
      </c>
      <c r="V89" s="551">
        <v>63.107729999999997</v>
      </c>
      <c r="W89" s="551">
        <v>605.69364358000018</v>
      </c>
      <c r="X89" s="551">
        <v>1275.4722699999998</v>
      </c>
      <c r="Y89" s="551">
        <v>420.72043000000002</v>
      </c>
      <c r="AA89" s="547" t="s">
        <v>517</v>
      </c>
      <c r="AB89" s="547" t="s">
        <v>444</v>
      </c>
      <c r="AC89">
        <v>1</v>
      </c>
      <c r="AD89" s="547" t="s">
        <v>504</v>
      </c>
      <c r="AE89">
        <v>31</v>
      </c>
      <c r="AF89" s="216">
        <v>2012</v>
      </c>
      <c r="AG89" s="549">
        <v>45831.695999999989</v>
      </c>
      <c r="AH89" s="550">
        <v>6.7563951394074548</v>
      </c>
      <c r="AI89" s="550">
        <v>0.14344771765795009</v>
      </c>
      <c r="AJ89" s="550">
        <v>0.38269692241369418</v>
      </c>
      <c r="AK89" s="550">
        <v>1.4939312180810412E-2</v>
      </c>
      <c r="AL89" s="550">
        <v>3.4786810202267009E-3</v>
      </c>
      <c r="AM89" s="550">
        <v>1.3769451167593713E-3</v>
      </c>
      <c r="AN89" s="550">
        <v>1.3215606151253934E-2</v>
      </c>
      <c r="AO89" s="550">
        <v>2.7829480061134986E-2</v>
      </c>
      <c r="AP89" s="550">
        <v>9.1796827680127764E-3</v>
      </c>
      <c r="AQ89" s="551">
        <v>309657.04808520002</v>
      </c>
      <c r="AR89" s="551">
        <v>6574.4521875929986</v>
      </c>
      <c r="AS89" s="551">
        <v>17539.649008200013</v>
      </c>
      <c r="AT89" s="551">
        <v>684.69401431999961</v>
      </c>
      <c r="AU89" s="551">
        <v>159.43385099999998</v>
      </c>
      <c r="AV89" s="551">
        <v>63.107729999999997</v>
      </c>
      <c r="AW89" s="551">
        <v>605.69364358000018</v>
      </c>
      <c r="AX89" s="551">
        <v>1275.4722699999998</v>
      </c>
      <c r="AY89" s="551">
        <v>420.72043000000002</v>
      </c>
    </row>
    <row r="90" spans="1:51" customFormat="1" x14ac:dyDescent="0.35">
      <c r="A90" s="547" t="s">
        <v>518</v>
      </c>
      <c r="B90" s="547" t="s">
        <v>444</v>
      </c>
      <c r="C90">
        <v>1</v>
      </c>
      <c r="D90" s="547" t="s">
        <v>504</v>
      </c>
      <c r="E90">
        <v>31</v>
      </c>
      <c r="F90" s="216">
        <v>2013</v>
      </c>
      <c r="G90" s="549">
        <v>67485.912000000011</v>
      </c>
      <c r="H90" s="550">
        <v>6.4958046285867779</v>
      </c>
      <c r="I90" s="550">
        <v>0.14280257131426183</v>
      </c>
      <c r="J90" s="550">
        <v>0.35534233609823629</v>
      </c>
      <c r="K90" s="550">
        <v>1.5784214990974703E-2</v>
      </c>
      <c r="L90" s="550">
        <v>3.4743305684303413E-3</v>
      </c>
      <c r="M90" s="550">
        <v>1.3736282914869702E-3</v>
      </c>
      <c r="N90" s="550">
        <v>1.3963014844046263E-2</v>
      </c>
      <c r="O90" s="550">
        <v>2.7794699432972018E-2</v>
      </c>
      <c r="P90" s="550">
        <v>9.1575681751177914E-3</v>
      </c>
      <c r="Q90" s="551">
        <v>438375.29953400005</v>
      </c>
      <c r="R90" s="551">
        <v>9637.1617610880003</v>
      </c>
      <c r="S90" s="551">
        <v>23980.601623800001</v>
      </c>
      <c r="T90" s="551">
        <v>1065.2121438699999</v>
      </c>
      <c r="U90" s="551">
        <v>234.46836700000003</v>
      </c>
      <c r="V90" s="551">
        <v>92.700558000000029</v>
      </c>
      <c r="W90" s="551">
        <v>942.30679101999999</v>
      </c>
      <c r="X90" s="551">
        <v>1875.7506399999997</v>
      </c>
      <c r="Y90" s="551">
        <v>618.00684000000001</v>
      </c>
      <c r="AA90" s="547" t="s">
        <v>518</v>
      </c>
      <c r="AB90" s="547" t="s">
        <v>444</v>
      </c>
      <c r="AC90">
        <v>1</v>
      </c>
      <c r="AD90" s="547" t="s">
        <v>504</v>
      </c>
      <c r="AE90">
        <v>31</v>
      </c>
      <c r="AF90" s="216">
        <v>2013</v>
      </c>
      <c r="AG90" s="549">
        <v>67485.912000000011</v>
      </c>
      <c r="AH90" s="550">
        <v>6.4958046285867779</v>
      </c>
      <c r="AI90" s="550">
        <v>0.14280257131426183</v>
      </c>
      <c r="AJ90" s="550">
        <v>0.35534233609823629</v>
      </c>
      <c r="AK90" s="550">
        <v>1.5784214990974703E-2</v>
      </c>
      <c r="AL90" s="550">
        <v>3.4743305684303413E-3</v>
      </c>
      <c r="AM90" s="550">
        <v>1.3736282914869702E-3</v>
      </c>
      <c r="AN90" s="550">
        <v>1.3963014844046263E-2</v>
      </c>
      <c r="AO90" s="550">
        <v>2.7794699432972018E-2</v>
      </c>
      <c r="AP90" s="550">
        <v>9.1575681751177914E-3</v>
      </c>
      <c r="AQ90" s="551">
        <v>438375.29953400005</v>
      </c>
      <c r="AR90" s="551">
        <v>9637.1617610880003</v>
      </c>
      <c r="AS90" s="551">
        <v>23980.601623800001</v>
      </c>
      <c r="AT90" s="551">
        <v>1065.2121438699999</v>
      </c>
      <c r="AU90" s="551">
        <v>234.46836700000003</v>
      </c>
      <c r="AV90" s="551">
        <v>92.700558000000029</v>
      </c>
      <c r="AW90" s="551">
        <v>942.30679101999999</v>
      </c>
      <c r="AX90" s="551">
        <v>1875.7506399999997</v>
      </c>
      <c r="AY90" s="551">
        <v>618.00684000000001</v>
      </c>
    </row>
    <row r="91" spans="1:51" customFormat="1" x14ac:dyDescent="0.35">
      <c r="A91" s="547" t="s">
        <v>519</v>
      </c>
      <c r="B91" s="547" t="s">
        <v>444</v>
      </c>
      <c r="C91">
        <v>1</v>
      </c>
      <c r="D91" s="547" t="s">
        <v>504</v>
      </c>
      <c r="E91">
        <v>31</v>
      </c>
      <c r="F91" s="216">
        <v>2014</v>
      </c>
      <c r="G91" s="549">
        <v>124245.709</v>
      </c>
      <c r="H91" s="550">
        <v>6.4957671239736738</v>
      </c>
      <c r="I91" s="550">
        <v>0.14273782166431184</v>
      </c>
      <c r="J91" s="550">
        <v>0.34964905432669724</v>
      </c>
      <c r="K91" s="550">
        <v>2.0614551829713494E-2</v>
      </c>
      <c r="L91" s="550">
        <v>3.4739062095094169E-3</v>
      </c>
      <c r="M91" s="550">
        <v>1.3732969321298652E-3</v>
      </c>
      <c r="N91" s="550">
        <v>1.8236025590227824E-2</v>
      </c>
      <c r="O91" s="550">
        <v>2.7791229393684731E-2</v>
      </c>
      <c r="P91" s="550">
        <v>9.1553560211886289E-3</v>
      </c>
      <c r="Q91" s="551">
        <v>807071.19181700004</v>
      </c>
      <c r="R91" s="551">
        <v>17734.561853797986</v>
      </c>
      <c r="S91" s="551">
        <v>43442.394656000019</v>
      </c>
      <c r="T91" s="551">
        <v>2561.2696078000004</v>
      </c>
      <c r="U91" s="551">
        <v>431.61794000000003</v>
      </c>
      <c r="V91" s="551">
        <v>170.626251</v>
      </c>
      <c r="W91" s="551">
        <v>2265.7479287999995</v>
      </c>
      <c r="X91" s="551">
        <v>3452.9409999999998</v>
      </c>
      <c r="Y91" s="551">
        <v>1137.5137000000002</v>
      </c>
      <c r="AA91" s="547" t="s">
        <v>519</v>
      </c>
      <c r="AB91" s="547" t="s">
        <v>444</v>
      </c>
      <c r="AC91">
        <v>1</v>
      </c>
      <c r="AD91" s="547" t="s">
        <v>504</v>
      </c>
      <c r="AE91">
        <v>31</v>
      </c>
      <c r="AF91" s="216">
        <v>2014</v>
      </c>
      <c r="AG91" s="549">
        <v>124245.709</v>
      </c>
      <c r="AH91" s="550">
        <v>6.4957671239736738</v>
      </c>
      <c r="AI91" s="550">
        <v>0.14273782166431184</v>
      </c>
      <c r="AJ91" s="550">
        <v>0.34964905432669724</v>
      </c>
      <c r="AK91" s="550">
        <v>2.0614551829713494E-2</v>
      </c>
      <c r="AL91" s="550">
        <v>3.4739062095094169E-3</v>
      </c>
      <c r="AM91" s="550">
        <v>1.3732969321298652E-3</v>
      </c>
      <c r="AN91" s="550">
        <v>1.8236025590227824E-2</v>
      </c>
      <c r="AO91" s="550">
        <v>2.7791229393684731E-2</v>
      </c>
      <c r="AP91" s="550">
        <v>9.1553560211886289E-3</v>
      </c>
      <c r="AQ91" s="551">
        <v>807071.19181700004</v>
      </c>
      <c r="AR91" s="551">
        <v>17734.561853797986</v>
      </c>
      <c r="AS91" s="551">
        <v>43442.394656000019</v>
      </c>
      <c r="AT91" s="551">
        <v>2561.2696078000004</v>
      </c>
      <c r="AU91" s="551">
        <v>431.61794000000003</v>
      </c>
      <c r="AV91" s="551">
        <v>170.626251</v>
      </c>
      <c r="AW91" s="551">
        <v>2265.7479287999995</v>
      </c>
      <c r="AX91" s="551">
        <v>3452.9409999999998</v>
      </c>
      <c r="AY91" s="551">
        <v>1137.5137000000002</v>
      </c>
    </row>
    <row r="92" spans="1:51" customFormat="1" x14ac:dyDescent="0.35">
      <c r="A92" s="547" t="s">
        <v>520</v>
      </c>
      <c r="B92" s="547" t="s">
        <v>444</v>
      </c>
      <c r="C92">
        <v>1</v>
      </c>
      <c r="D92" s="547" t="s">
        <v>504</v>
      </c>
      <c r="E92">
        <v>31</v>
      </c>
      <c r="F92" s="216">
        <v>2015</v>
      </c>
      <c r="G92" s="549">
        <v>172789.19099999999</v>
      </c>
      <c r="H92" s="550">
        <v>6.49577321123056</v>
      </c>
      <c r="I92" s="550">
        <v>0.14273797487548856</v>
      </c>
      <c r="J92" s="550">
        <v>0.34417305392094816</v>
      </c>
      <c r="K92" s="550">
        <v>2.4645874973741832E-2</v>
      </c>
      <c r="L92" s="550">
        <v>3.4738970448678123E-3</v>
      </c>
      <c r="M92" s="550">
        <v>1.3732972451963156E-3</v>
      </c>
      <c r="N92" s="550">
        <v>2.1802203420235939E-2</v>
      </c>
      <c r="O92" s="550">
        <v>2.7791173002251049E-2</v>
      </c>
      <c r="P92" s="550">
        <v>9.1553604183493165E-3</v>
      </c>
      <c r="Q92" s="551">
        <v>1122399.3980880005</v>
      </c>
      <c r="R92" s="551">
        <v>24663.579203713995</v>
      </c>
      <c r="S92" s="551">
        <v>59469.383551000006</v>
      </c>
      <c r="T92" s="551">
        <v>4258.540798199997</v>
      </c>
      <c r="U92" s="551">
        <v>600.25185999999997</v>
      </c>
      <c r="V92" s="551">
        <v>237.29092</v>
      </c>
      <c r="W92" s="551">
        <v>3767.1850910000007</v>
      </c>
      <c r="X92" s="551">
        <v>4802.0142999999998</v>
      </c>
      <c r="Y92" s="551">
        <v>1581.94732</v>
      </c>
      <c r="AA92" s="547" t="s">
        <v>520</v>
      </c>
      <c r="AB92" s="547" t="s">
        <v>444</v>
      </c>
      <c r="AC92">
        <v>1</v>
      </c>
      <c r="AD92" s="547" t="s">
        <v>504</v>
      </c>
      <c r="AE92">
        <v>31</v>
      </c>
      <c r="AF92" s="216">
        <v>2015</v>
      </c>
      <c r="AG92" s="549">
        <v>172789.19099999999</v>
      </c>
      <c r="AH92" s="550">
        <v>6.49577321123056</v>
      </c>
      <c r="AI92" s="550">
        <v>0.14273797487548856</v>
      </c>
      <c r="AJ92" s="550">
        <v>0.34417305392094816</v>
      </c>
      <c r="AK92" s="550">
        <v>2.4645874973741832E-2</v>
      </c>
      <c r="AL92" s="550">
        <v>3.4738970448678123E-3</v>
      </c>
      <c r="AM92" s="550">
        <v>1.3732972451963156E-3</v>
      </c>
      <c r="AN92" s="550">
        <v>2.1802203420235939E-2</v>
      </c>
      <c r="AO92" s="550">
        <v>2.7791173002251049E-2</v>
      </c>
      <c r="AP92" s="550">
        <v>9.1553604183493165E-3</v>
      </c>
      <c r="AQ92" s="551">
        <v>1122399.3980880005</v>
      </c>
      <c r="AR92" s="551">
        <v>24663.579203713995</v>
      </c>
      <c r="AS92" s="551">
        <v>59469.383551000006</v>
      </c>
      <c r="AT92" s="551">
        <v>4258.540798199997</v>
      </c>
      <c r="AU92" s="551">
        <v>600.25185999999997</v>
      </c>
      <c r="AV92" s="551">
        <v>237.29092</v>
      </c>
      <c r="AW92" s="551">
        <v>3767.1850910000007</v>
      </c>
      <c r="AX92" s="551">
        <v>4802.0142999999998</v>
      </c>
      <c r="AY92" s="551">
        <v>1581.94732</v>
      </c>
    </row>
    <row r="93" spans="1:51" customFormat="1" x14ac:dyDescent="0.35">
      <c r="A93" s="547" t="s">
        <v>521</v>
      </c>
      <c r="B93" s="547" t="s">
        <v>444</v>
      </c>
      <c r="C93">
        <v>1</v>
      </c>
      <c r="D93" s="547" t="s">
        <v>504</v>
      </c>
      <c r="E93">
        <v>31</v>
      </c>
      <c r="F93" s="216">
        <v>2016</v>
      </c>
      <c r="G93" s="549">
        <v>223627.29</v>
      </c>
      <c r="H93" s="550">
        <v>5.4769232687298599</v>
      </c>
      <c r="I93" s="550">
        <v>0.14092018149238406</v>
      </c>
      <c r="J93" s="550">
        <v>0.24243151151185535</v>
      </c>
      <c r="K93" s="550">
        <v>2.0225692007446852E-2</v>
      </c>
      <c r="L93" s="550">
        <v>3.4741695434398904E-3</v>
      </c>
      <c r="M93" s="550">
        <v>1.3734999426948298E-3</v>
      </c>
      <c r="N93" s="550">
        <v>1.7892028986265501E-2</v>
      </c>
      <c r="O93" s="550">
        <v>2.7793354737697711E-2</v>
      </c>
      <c r="P93" s="550">
        <v>9.1567148177666511E-3</v>
      </c>
      <c r="Q93" s="551">
        <v>1224789.5081240004</v>
      </c>
      <c r="R93" s="551">
        <v>31513.598293450003</v>
      </c>
      <c r="S93" s="551">
        <v>54214.301930000016</v>
      </c>
      <c r="T93" s="551">
        <v>4523.0166919999992</v>
      </c>
      <c r="U93" s="551">
        <v>776.91912000000002</v>
      </c>
      <c r="V93" s="551">
        <v>307.15207000000009</v>
      </c>
      <c r="W93" s="551">
        <v>4001.1459548000016</v>
      </c>
      <c r="X93" s="551">
        <v>6215.3526000000002</v>
      </c>
      <c r="Y93" s="551">
        <v>2047.6913200000001</v>
      </c>
      <c r="AA93" s="547" t="s">
        <v>521</v>
      </c>
      <c r="AB93" s="547" t="s">
        <v>444</v>
      </c>
      <c r="AC93">
        <v>1</v>
      </c>
      <c r="AD93" s="547" t="s">
        <v>504</v>
      </c>
      <c r="AE93">
        <v>31</v>
      </c>
      <c r="AF93" s="216">
        <v>2016</v>
      </c>
      <c r="AG93" s="549">
        <v>223627.29</v>
      </c>
      <c r="AH93" s="550">
        <v>5.4769232687298599</v>
      </c>
      <c r="AI93" s="550">
        <v>0.14092018149238406</v>
      </c>
      <c r="AJ93" s="550">
        <v>0.24243151151185535</v>
      </c>
      <c r="AK93" s="550">
        <v>2.0225692007446852E-2</v>
      </c>
      <c r="AL93" s="550">
        <v>3.4741695434398904E-3</v>
      </c>
      <c r="AM93" s="550">
        <v>1.3734999426948298E-3</v>
      </c>
      <c r="AN93" s="550">
        <v>1.7892028986265501E-2</v>
      </c>
      <c r="AO93" s="550">
        <v>2.7793354737697711E-2</v>
      </c>
      <c r="AP93" s="550">
        <v>9.1567148177666511E-3</v>
      </c>
      <c r="AQ93" s="551">
        <v>1224789.5081240004</v>
      </c>
      <c r="AR93" s="551">
        <v>31513.598293450003</v>
      </c>
      <c r="AS93" s="551">
        <v>54214.301930000016</v>
      </c>
      <c r="AT93" s="551">
        <v>4523.0166919999992</v>
      </c>
      <c r="AU93" s="551">
        <v>776.91912000000002</v>
      </c>
      <c r="AV93" s="551">
        <v>307.15207000000009</v>
      </c>
      <c r="AW93" s="551">
        <v>4001.1459548000016</v>
      </c>
      <c r="AX93" s="551">
        <v>6215.3526000000002</v>
      </c>
      <c r="AY93" s="551">
        <v>2047.6913200000001</v>
      </c>
    </row>
    <row r="94" spans="1:51" customFormat="1" x14ac:dyDescent="0.35">
      <c r="A94" s="547" t="s">
        <v>522</v>
      </c>
      <c r="B94" s="547" t="s">
        <v>444</v>
      </c>
      <c r="C94">
        <v>1</v>
      </c>
      <c r="D94" s="547" t="s">
        <v>504</v>
      </c>
      <c r="E94">
        <v>31</v>
      </c>
      <c r="F94" s="216">
        <v>2017</v>
      </c>
      <c r="G94" s="549">
        <v>284750.55</v>
      </c>
      <c r="H94" s="550">
        <v>4.6410808817998763</v>
      </c>
      <c r="I94" s="550">
        <v>0.12080884149421307</v>
      </c>
      <c r="J94" s="550">
        <v>0.22874906396142181</v>
      </c>
      <c r="K94" s="550">
        <v>2.0097453498158287E-2</v>
      </c>
      <c r="L94" s="550">
        <v>3.4741525521197417E-3</v>
      </c>
      <c r="M94" s="550">
        <v>1.3734838791356154E-3</v>
      </c>
      <c r="N94" s="550">
        <v>1.7778597981636907E-2</v>
      </c>
      <c r="O94" s="550">
        <v>2.7793210934974489E-2</v>
      </c>
      <c r="P94" s="550">
        <v>9.1566130425384598E-3</v>
      </c>
      <c r="Q94" s="551">
        <v>1321550.3336869997</v>
      </c>
      <c r="R94" s="551">
        <v>34400.384060339995</v>
      </c>
      <c r="S94" s="551">
        <v>65136.421775000032</v>
      </c>
      <c r="T94" s="551">
        <v>5722.7609371999961</v>
      </c>
      <c r="U94" s="551">
        <v>989.26685000000009</v>
      </c>
      <c r="V94" s="551">
        <v>391.10029000000003</v>
      </c>
      <c r="W94" s="551">
        <v>5062.4655534999993</v>
      </c>
      <c r="X94" s="551">
        <v>7914.1320999999998</v>
      </c>
      <c r="Y94" s="551">
        <v>2607.3505999999998</v>
      </c>
      <c r="AA94" s="547" t="s">
        <v>522</v>
      </c>
      <c r="AB94" s="547" t="s">
        <v>444</v>
      </c>
      <c r="AC94">
        <v>1</v>
      </c>
      <c r="AD94" s="547" t="s">
        <v>504</v>
      </c>
      <c r="AE94">
        <v>31</v>
      </c>
      <c r="AF94" s="216">
        <v>2017</v>
      </c>
      <c r="AG94" s="549">
        <v>284750.55</v>
      </c>
      <c r="AH94" s="550">
        <v>4.6410808817998763</v>
      </c>
      <c r="AI94" s="550">
        <v>0.12080884149421307</v>
      </c>
      <c r="AJ94" s="550">
        <v>0.22874906396142181</v>
      </c>
      <c r="AK94" s="550">
        <v>2.0097453498158287E-2</v>
      </c>
      <c r="AL94" s="550">
        <v>3.4741525521197417E-3</v>
      </c>
      <c r="AM94" s="550">
        <v>1.3734838791356154E-3</v>
      </c>
      <c r="AN94" s="550">
        <v>1.7778597981636907E-2</v>
      </c>
      <c r="AO94" s="550">
        <v>2.7793210934974489E-2</v>
      </c>
      <c r="AP94" s="550">
        <v>9.1566130425384598E-3</v>
      </c>
      <c r="AQ94" s="551">
        <v>1321550.3336869997</v>
      </c>
      <c r="AR94" s="551">
        <v>34400.384060339995</v>
      </c>
      <c r="AS94" s="551">
        <v>65136.421775000032</v>
      </c>
      <c r="AT94" s="551">
        <v>5722.7609371999961</v>
      </c>
      <c r="AU94" s="551">
        <v>989.26685000000009</v>
      </c>
      <c r="AV94" s="551">
        <v>391.10029000000003</v>
      </c>
      <c r="AW94" s="551">
        <v>5062.4655534999993</v>
      </c>
      <c r="AX94" s="551">
        <v>7914.1320999999998</v>
      </c>
      <c r="AY94" s="551">
        <v>2607.3505999999998</v>
      </c>
    </row>
    <row r="95" spans="1:51" customFormat="1" x14ac:dyDescent="0.35">
      <c r="A95" s="547" t="s">
        <v>523</v>
      </c>
      <c r="B95" s="547" t="s">
        <v>444</v>
      </c>
      <c r="C95">
        <v>1</v>
      </c>
      <c r="D95" s="547" t="s">
        <v>504</v>
      </c>
      <c r="E95">
        <v>31</v>
      </c>
      <c r="F95" s="216">
        <v>2018</v>
      </c>
      <c r="G95" s="549">
        <v>354342.6700000001</v>
      </c>
      <c r="H95" s="550">
        <v>3.6552090051531172</v>
      </c>
      <c r="I95" s="550">
        <v>0.10898518053628703</v>
      </c>
      <c r="J95" s="550">
        <v>0.22459321516655045</v>
      </c>
      <c r="K95" s="550">
        <v>2.1539855828540205E-2</v>
      </c>
      <c r="L95" s="550">
        <v>3.47426568750526E-3</v>
      </c>
      <c r="M95" s="550">
        <v>1.3735797610826832E-3</v>
      </c>
      <c r="N95" s="550">
        <v>1.9054567270433434E-2</v>
      </c>
      <c r="O95" s="550">
        <v>2.779414598868378E-2</v>
      </c>
      <c r="P95" s="550">
        <v>9.1572366940735634E-3</v>
      </c>
      <c r="Q95" s="551">
        <v>1295196.5182939996</v>
      </c>
      <c r="R95" s="551">
        <v>38618.09986165999</v>
      </c>
      <c r="S95" s="551">
        <v>79582.959526000006</v>
      </c>
      <c r="T95" s="551">
        <v>7632.4900257000008</v>
      </c>
      <c r="U95" s="551">
        <v>1231.0805799999998</v>
      </c>
      <c r="V95" s="551">
        <v>486.71792000000016</v>
      </c>
      <c r="W95" s="551">
        <v>6751.8462422999964</v>
      </c>
      <c r="X95" s="551">
        <v>9848.6519000000026</v>
      </c>
      <c r="Y95" s="551">
        <v>3244.7997000000005</v>
      </c>
      <c r="AA95" s="547" t="s">
        <v>523</v>
      </c>
      <c r="AB95" s="547" t="s">
        <v>444</v>
      </c>
      <c r="AC95">
        <v>1</v>
      </c>
      <c r="AD95" s="547" t="s">
        <v>504</v>
      </c>
      <c r="AE95">
        <v>31</v>
      </c>
      <c r="AF95" s="216">
        <v>2018</v>
      </c>
      <c r="AG95" s="549">
        <v>354342.6700000001</v>
      </c>
      <c r="AH95" s="550">
        <v>3.6552090051531172</v>
      </c>
      <c r="AI95" s="550">
        <v>0.10898518053628703</v>
      </c>
      <c r="AJ95" s="550">
        <v>0.22459321516655045</v>
      </c>
      <c r="AK95" s="550">
        <v>2.1539855828540205E-2</v>
      </c>
      <c r="AL95" s="550">
        <v>3.47426568750526E-3</v>
      </c>
      <c r="AM95" s="550">
        <v>1.3735797610826832E-3</v>
      </c>
      <c r="AN95" s="550">
        <v>1.9054567270433434E-2</v>
      </c>
      <c r="AO95" s="550">
        <v>2.779414598868378E-2</v>
      </c>
      <c r="AP95" s="550">
        <v>9.1572366940735634E-3</v>
      </c>
      <c r="AQ95" s="551">
        <v>1295196.5182939996</v>
      </c>
      <c r="AR95" s="551">
        <v>38618.09986165999</v>
      </c>
      <c r="AS95" s="551">
        <v>79582.959526000006</v>
      </c>
      <c r="AT95" s="551">
        <v>7632.4900257000008</v>
      </c>
      <c r="AU95" s="551">
        <v>1231.0805799999998</v>
      </c>
      <c r="AV95" s="551">
        <v>486.71792000000016</v>
      </c>
      <c r="AW95" s="551">
        <v>6751.8462422999964</v>
      </c>
      <c r="AX95" s="551">
        <v>9848.6519000000026</v>
      </c>
      <c r="AY95" s="551">
        <v>3244.7997000000005</v>
      </c>
    </row>
    <row r="96" spans="1:51" customFormat="1" x14ac:dyDescent="0.35">
      <c r="A96" s="547" t="s">
        <v>524</v>
      </c>
      <c r="B96" s="547" t="s">
        <v>444</v>
      </c>
      <c r="C96">
        <v>1</v>
      </c>
      <c r="D96" s="547" t="s">
        <v>504</v>
      </c>
      <c r="E96">
        <v>31</v>
      </c>
      <c r="F96" s="216">
        <v>2019</v>
      </c>
      <c r="G96" s="549">
        <v>618480.21999999986</v>
      </c>
      <c r="H96" s="550">
        <v>3.4694273513322713</v>
      </c>
      <c r="I96" s="550">
        <v>0.10051248510532802</v>
      </c>
      <c r="J96" s="550">
        <v>0.21954263358010051</v>
      </c>
      <c r="K96" s="550">
        <v>2.1019134403522235E-2</v>
      </c>
      <c r="L96" s="550">
        <v>3.4742665658733609E-3</v>
      </c>
      <c r="M96" s="550">
        <v>1.3735790127613135E-3</v>
      </c>
      <c r="N96" s="550">
        <v>1.8593925702264189E-2</v>
      </c>
      <c r="O96" s="550">
        <v>2.7794144491799597E-2</v>
      </c>
      <c r="P96" s="550">
        <v>9.157242732839542E-3</v>
      </c>
      <c r="Q96" s="551">
        <v>2145772.1915259999</v>
      </c>
      <c r="R96" s="551">
        <v>62164.983900689986</v>
      </c>
      <c r="S96" s="551">
        <v>135782.77631599992</v>
      </c>
      <c r="T96" s="551">
        <v>12999.918870099997</v>
      </c>
      <c r="U96" s="551">
        <v>2148.7651500000002</v>
      </c>
      <c r="V96" s="551">
        <v>849.53144999999984</v>
      </c>
      <c r="W96" s="551">
        <v>11499.975259000008</v>
      </c>
      <c r="X96" s="551">
        <v>17190.1286</v>
      </c>
      <c r="Y96" s="551">
        <v>5663.5734999999995</v>
      </c>
      <c r="AA96" s="547" t="s">
        <v>524</v>
      </c>
      <c r="AB96" s="547" t="s">
        <v>444</v>
      </c>
      <c r="AC96">
        <v>1</v>
      </c>
      <c r="AD96" s="547" t="s">
        <v>504</v>
      </c>
      <c r="AE96">
        <v>31</v>
      </c>
      <c r="AF96" s="216">
        <v>2019</v>
      </c>
      <c r="AG96" s="549">
        <v>618480.21999999986</v>
      </c>
      <c r="AH96" s="550">
        <v>3.4694273513322713</v>
      </c>
      <c r="AI96" s="550">
        <v>0.10051248510532802</v>
      </c>
      <c r="AJ96" s="550">
        <v>0.21954263358010051</v>
      </c>
      <c r="AK96" s="550">
        <v>2.1019134403522235E-2</v>
      </c>
      <c r="AL96" s="550">
        <v>3.4742665658733609E-3</v>
      </c>
      <c r="AM96" s="550">
        <v>1.3735790127613135E-3</v>
      </c>
      <c r="AN96" s="550">
        <v>1.8593925702264189E-2</v>
      </c>
      <c r="AO96" s="550">
        <v>2.7794144491799597E-2</v>
      </c>
      <c r="AP96" s="550">
        <v>9.157242732839542E-3</v>
      </c>
      <c r="AQ96" s="551">
        <v>2145772.1915259999</v>
      </c>
      <c r="AR96" s="551">
        <v>62164.983900689986</v>
      </c>
      <c r="AS96" s="551">
        <v>135782.77631599992</v>
      </c>
      <c r="AT96" s="551">
        <v>12999.918870099997</v>
      </c>
      <c r="AU96" s="551">
        <v>2148.7651500000002</v>
      </c>
      <c r="AV96" s="551">
        <v>849.53144999999984</v>
      </c>
      <c r="AW96" s="551">
        <v>11499.975259000008</v>
      </c>
      <c r="AX96" s="551">
        <v>17190.1286</v>
      </c>
      <c r="AY96" s="551">
        <v>5663.5734999999995</v>
      </c>
    </row>
    <row r="97" spans="1:51" customFormat="1" x14ac:dyDescent="0.35">
      <c r="A97" s="547" t="s">
        <v>525</v>
      </c>
      <c r="B97" s="547" t="s">
        <v>444</v>
      </c>
      <c r="C97">
        <v>1</v>
      </c>
      <c r="D97" s="547" t="s">
        <v>504</v>
      </c>
      <c r="E97">
        <v>31</v>
      </c>
      <c r="F97" s="216">
        <v>2020</v>
      </c>
      <c r="G97" s="549">
        <v>361901.55000000005</v>
      </c>
      <c r="H97" s="550">
        <v>3.2836367550401486</v>
      </c>
      <c r="I97" s="550">
        <v>9.2040392281492037E-2</v>
      </c>
      <c r="J97" s="550">
        <v>0.21149550159981348</v>
      </c>
      <c r="K97" s="550">
        <v>1.8059143943705135E-2</v>
      </c>
      <c r="L97" s="550">
        <v>3.474266357798135E-3</v>
      </c>
      <c r="M97" s="550">
        <v>1.3735791128830475E-3</v>
      </c>
      <c r="N97" s="550">
        <v>1.5975463641700348E-2</v>
      </c>
      <c r="O97" s="550">
        <v>2.7794124120219987E-2</v>
      </c>
      <c r="P97" s="550">
        <v>9.1572440073826675E-3</v>
      </c>
      <c r="Q97" s="551">
        <v>1188353.2312860002</v>
      </c>
      <c r="R97" s="551">
        <v>33309.560629280008</v>
      </c>
      <c r="S97" s="551">
        <v>76540.549846999987</v>
      </c>
      <c r="T97" s="551">
        <v>6535.6321849000024</v>
      </c>
      <c r="U97" s="551">
        <v>1257.3423799999998</v>
      </c>
      <c r="V97" s="551">
        <v>497.1004099999999</v>
      </c>
      <c r="W97" s="551">
        <v>5781.5450539000012</v>
      </c>
      <c r="X97" s="551">
        <v>10058.7366</v>
      </c>
      <c r="Y97" s="551">
        <v>3314.0207999999993</v>
      </c>
      <c r="AA97" s="547" t="s">
        <v>525</v>
      </c>
      <c r="AB97" s="547" t="s">
        <v>444</v>
      </c>
      <c r="AC97">
        <v>1</v>
      </c>
      <c r="AD97" s="547" t="s">
        <v>504</v>
      </c>
      <c r="AE97">
        <v>31</v>
      </c>
      <c r="AF97" s="216">
        <v>2020</v>
      </c>
      <c r="AG97" s="549">
        <v>361901.55000000005</v>
      </c>
      <c r="AH97" s="550">
        <v>3.2836367550401486</v>
      </c>
      <c r="AI97" s="550">
        <v>9.2040392281492037E-2</v>
      </c>
      <c r="AJ97" s="550">
        <v>0.21149550159981348</v>
      </c>
      <c r="AK97" s="550">
        <v>1.8059143943705135E-2</v>
      </c>
      <c r="AL97" s="550">
        <v>3.474266357798135E-3</v>
      </c>
      <c r="AM97" s="550">
        <v>1.3735791128830475E-3</v>
      </c>
      <c r="AN97" s="550">
        <v>1.5975463641700348E-2</v>
      </c>
      <c r="AO97" s="550">
        <v>2.7794124120219987E-2</v>
      </c>
      <c r="AP97" s="550">
        <v>9.1572440073826675E-3</v>
      </c>
      <c r="AQ97" s="551">
        <v>1188353.2312860002</v>
      </c>
      <c r="AR97" s="551">
        <v>33309.560629280008</v>
      </c>
      <c r="AS97" s="551">
        <v>76540.549846999987</v>
      </c>
      <c r="AT97" s="551">
        <v>6535.6321849000024</v>
      </c>
      <c r="AU97" s="551">
        <v>1257.3423799999998</v>
      </c>
      <c r="AV97" s="551">
        <v>497.1004099999999</v>
      </c>
      <c r="AW97" s="551">
        <v>5781.5450539000012</v>
      </c>
      <c r="AX97" s="551">
        <v>10058.7366</v>
      </c>
      <c r="AY97" s="551">
        <v>3314.0207999999993</v>
      </c>
    </row>
    <row r="98" spans="1:51" customFormat="1" x14ac:dyDescent="0.35">
      <c r="A98" s="547" t="s">
        <v>526</v>
      </c>
      <c r="B98" s="547" t="s">
        <v>444</v>
      </c>
      <c r="C98">
        <v>1</v>
      </c>
      <c r="D98" s="547" t="s">
        <v>504</v>
      </c>
      <c r="E98">
        <v>31</v>
      </c>
      <c r="F98" s="216">
        <v>2021</v>
      </c>
      <c r="G98" s="549">
        <v>407722.13</v>
      </c>
      <c r="H98" s="550">
        <v>2.5397002271056519</v>
      </c>
      <c r="I98" s="550">
        <v>7.55354173432774E-2</v>
      </c>
      <c r="J98" s="550">
        <v>0.18210049260755104</v>
      </c>
      <c r="K98" s="550">
        <v>1.2225899162010162E-2</v>
      </c>
      <c r="L98" s="550">
        <v>3.4742660890150845E-3</v>
      </c>
      <c r="M98" s="550">
        <v>1.3735781278293622E-3</v>
      </c>
      <c r="N98" s="550">
        <v>1.081526425533978E-2</v>
      </c>
      <c r="O98" s="550">
        <v>2.7794149167228173E-2</v>
      </c>
      <c r="P98" s="550">
        <v>9.1572355908176983E-3</v>
      </c>
      <c r="Q98" s="551">
        <v>1035491.9861570002</v>
      </c>
      <c r="R98" s="551">
        <v>30797.46124964</v>
      </c>
      <c r="S98" s="551">
        <v>74246.400719999961</v>
      </c>
      <c r="T98" s="551">
        <v>4984.7696474999984</v>
      </c>
      <c r="U98" s="551">
        <v>1416.5351699999999</v>
      </c>
      <c r="V98" s="551">
        <v>560.03819999999985</v>
      </c>
      <c r="W98" s="551">
        <v>4409.6225786999994</v>
      </c>
      <c r="X98" s="551">
        <v>11332.289699999998</v>
      </c>
      <c r="Y98" s="551">
        <v>3733.6076000000003</v>
      </c>
      <c r="AA98" s="547" t="s">
        <v>526</v>
      </c>
      <c r="AB98" s="547" t="s">
        <v>444</v>
      </c>
      <c r="AC98">
        <v>1</v>
      </c>
      <c r="AD98" s="547" t="s">
        <v>504</v>
      </c>
      <c r="AE98">
        <v>31</v>
      </c>
      <c r="AF98" s="216">
        <v>2021</v>
      </c>
      <c r="AG98" s="549">
        <v>407722.13</v>
      </c>
      <c r="AH98" s="550">
        <v>2.5397002271056519</v>
      </c>
      <c r="AI98" s="550">
        <v>7.55354173432774E-2</v>
      </c>
      <c r="AJ98" s="550">
        <v>0.18210049260755104</v>
      </c>
      <c r="AK98" s="550">
        <v>1.2225899162010162E-2</v>
      </c>
      <c r="AL98" s="550">
        <v>3.4742660890150845E-3</v>
      </c>
      <c r="AM98" s="550">
        <v>1.3735781278293622E-3</v>
      </c>
      <c r="AN98" s="550">
        <v>1.081526425533978E-2</v>
      </c>
      <c r="AO98" s="550">
        <v>2.7794149167228173E-2</v>
      </c>
      <c r="AP98" s="550">
        <v>9.1572355908176983E-3</v>
      </c>
      <c r="AQ98" s="551">
        <v>1035491.9861570002</v>
      </c>
      <c r="AR98" s="551">
        <v>30797.46124964</v>
      </c>
      <c r="AS98" s="551">
        <v>74246.400719999961</v>
      </c>
      <c r="AT98" s="551">
        <v>4984.7696474999984</v>
      </c>
      <c r="AU98" s="551">
        <v>1416.5351699999999</v>
      </c>
      <c r="AV98" s="551">
        <v>560.03819999999985</v>
      </c>
      <c r="AW98" s="551">
        <v>4409.6225786999994</v>
      </c>
      <c r="AX98" s="551">
        <v>11332.289699999998</v>
      </c>
      <c r="AY98" s="551">
        <v>3733.6076000000003</v>
      </c>
    </row>
    <row r="99" spans="1:51" customFormat="1" x14ac:dyDescent="0.35">
      <c r="A99" s="547" t="s">
        <v>527</v>
      </c>
      <c r="B99" s="547" t="s">
        <v>444</v>
      </c>
      <c r="C99">
        <v>1</v>
      </c>
      <c r="D99" s="547" t="s">
        <v>504</v>
      </c>
      <c r="E99">
        <v>31</v>
      </c>
      <c r="F99" s="216">
        <v>2022</v>
      </c>
      <c r="G99" s="549">
        <v>453234.46999999991</v>
      </c>
      <c r="H99" s="550">
        <v>2.402499971509227</v>
      </c>
      <c r="I99" s="550">
        <v>6.8459347708902177E-2</v>
      </c>
      <c r="J99" s="550">
        <v>0.1768179029631175</v>
      </c>
      <c r="K99" s="550">
        <v>1.2285538636105948E-2</v>
      </c>
      <c r="L99" s="550">
        <v>3.4742728636681154E-3</v>
      </c>
      <c r="M99" s="550">
        <v>1.3735799044587234E-3</v>
      </c>
      <c r="N99" s="550">
        <v>1.0868017549283049E-2</v>
      </c>
      <c r="O99" s="550">
        <v>2.7794162699055089E-2</v>
      </c>
      <c r="P99" s="550">
        <v>9.1572430490558226E-3</v>
      </c>
      <c r="Q99" s="551">
        <v>1088895.8012619994</v>
      </c>
      <c r="R99" s="551">
        <v>31028.136175389984</v>
      </c>
      <c r="S99" s="551">
        <v>80139.968535999971</v>
      </c>
      <c r="T99" s="551">
        <v>5568.2295924000009</v>
      </c>
      <c r="U99" s="551">
        <v>1574.6602200000002</v>
      </c>
      <c r="V99" s="551">
        <v>622.55376000000001</v>
      </c>
      <c r="W99" s="551">
        <v>4925.7601739000002</v>
      </c>
      <c r="X99" s="551">
        <v>12597.2726</v>
      </c>
      <c r="Y99" s="551">
        <v>4150.3781999999992</v>
      </c>
      <c r="AA99" s="547" t="s">
        <v>527</v>
      </c>
      <c r="AB99" s="547" t="s">
        <v>444</v>
      </c>
      <c r="AC99">
        <v>1</v>
      </c>
      <c r="AD99" s="547" t="s">
        <v>504</v>
      </c>
      <c r="AE99">
        <v>31</v>
      </c>
      <c r="AF99" s="216">
        <v>2022</v>
      </c>
      <c r="AG99" s="549">
        <v>453234.46999999991</v>
      </c>
      <c r="AH99" s="550">
        <v>2.402499971509227</v>
      </c>
      <c r="AI99" s="550">
        <v>6.8459347708902177E-2</v>
      </c>
      <c r="AJ99" s="550">
        <v>0.1768179029631175</v>
      </c>
      <c r="AK99" s="550">
        <v>1.2285538636105948E-2</v>
      </c>
      <c r="AL99" s="550">
        <v>3.4742728636681154E-3</v>
      </c>
      <c r="AM99" s="550">
        <v>1.3735799044587234E-3</v>
      </c>
      <c r="AN99" s="550">
        <v>1.0868017549283049E-2</v>
      </c>
      <c r="AO99" s="550">
        <v>2.7794162699055089E-2</v>
      </c>
      <c r="AP99" s="550">
        <v>9.1572430490558226E-3</v>
      </c>
      <c r="AQ99" s="551">
        <v>1088895.8012619994</v>
      </c>
      <c r="AR99" s="551">
        <v>31028.136175389984</v>
      </c>
      <c r="AS99" s="551">
        <v>80139.968535999971</v>
      </c>
      <c r="AT99" s="551">
        <v>5568.2295924000009</v>
      </c>
      <c r="AU99" s="551">
        <v>1574.6602200000002</v>
      </c>
      <c r="AV99" s="551">
        <v>622.55376000000001</v>
      </c>
      <c r="AW99" s="551">
        <v>4925.7601739000002</v>
      </c>
      <c r="AX99" s="551">
        <v>12597.2726</v>
      </c>
      <c r="AY99" s="551">
        <v>4150.3781999999992</v>
      </c>
    </row>
    <row r="100" spans="1:51" customFormat="1" x14ac:dyDescent="0.35">
      <c r="A100" s="547" t="s">
        <v>528</v>
      </c>
      <c r="B100" s="547" t="s">
        <v>444</v>
      </c>
      <c r="C100">
        <v>1</v>
      </c>
      <c r="D100" s="547" t="s">
        <v>504</v>
      </c>
      <c r="E100">
        <v>31</v>
      </c>
      <c r="F100" s="216">
        <v>2023</v>
      </c>
      <c r="G100" s="549">
        <v>498205.50999999983</v>
      </c>
      <c r="H100" s="550">
        <v>2.1191657644854232</v>
      </c>
      <c r="I100" s="550">
        <v>5.8847433819469441E-2</v>
      </c>
      <c r="J100" s="550">
        <v>0.17130150392555876</v>
      </c>
      <c r="K100" s="550">
        <v>1.1350665554662378E-2</v>
      </c>
      <c r="L100" s="550">
        <v>3.4742643051057392E-3</v>
      </c>
      <c r="M100" s="550">
        <v>1.3735786061458857E-3</v>
      </c>
      <c r="N100" s="550">
        <v>1.0041016522478853E-2</v>
      </c>
      <c r="O100" s="550">
        <v>2.7794157475295695E-2</v>
      </c>
      <c r="P100" s="550">
        <v>9.1572377431152902E-3</v>
      </c>
      <c r="Q100" s="551">
        <v>1055780.0604699997</v>
      </c>
      <c r="R100" s="551">
        <v>29318.11577822001</v>
      </c>
      <c r="S100" s="551">
        <v>85343.35312699998</v>
      </c>
      <c r="T100" s="551">
        <v>5654.9641215000011</v>
      </c>
      <c r="U100" s="551">
        <v>1730.8976199999997</v>
      </c>
      <c r="V100" s="551">
        <v>684.32442999999989</v>
      </c>
      <c r="W100" s="551">
        <v>5002.4897575000023</v>
      </c>
      <c r="X100" s="551">
        <v>13847.2024</v>
      </c>
      <c r="Y100" s="551">
        <v>4562.1863000000003</v>
      </c>
      <c r="AA100" s="547" t="s">
        <v>528</v>
      </c>
      <c r="AB100" s="547" t="s">
        <v>444</v>
      </c>
      <c r="AC100">
        <v>1</v>
      </c>
      <c r="AD100" s="547" t="s">
        <v>504</v>
      </c>
      <c r="AE100">
        <v>31</v>
      </c>
      <c r="AF100" s="216">
        <v>2023</v>
      </c>
      <c r="AG100" s="549">
        <v>498205.50999999983</v>
      </c>
      <c r="AH100" s="550">
        <v>2.1191657644854232</v>
      </c>
      <c r="AI100" s="550">
        <v>5.8847433819469441E-2</v>
      </c>
      <c r="AJ100" s="550">
        <v>0.17130150392555876</v>
      </c>
      <c r="AK100" s="550">
        <v>1.1350665554662378E-2</v>
      </c>
      <c r="AL100" s="550">
        <v>3.4742643051057392E-3</v>
      </c>
      <c r="AM100" s="550">
        <v>1.3735786061458857E-3</v>
      </c>
      <c r="AN100" s="550">
        <v>1.0041016522478853E-2</v>
      </c>
      <c r="AO100" s="550">
        <v>2.7794157475295695E-2</v>
      </c>
      <c r="AP100" s="550">
        <v>9.1572377431152902E-3</v>
      </c>
      <c r="AQ100" s="551">
        <v>1055780.0604699997</v>
      </c>
      <c r="AR100" s="551">
        <v>29318.11577822001</v>
      </c>
      <c r="AS100" s="551">
        <v>85343.35312699998</v>
      </c>
      <c r="AT100" s="551">
        <v>5654.9641215000011</v>
      </c>
      <c r="AU100" s="551">
        <v>1730.8976199999997</v>
      </c>
      <c r="AV100" s="551">
        <v>684.32442999999989</v>
      </c>
      <c r="AW100" s="551">
        <v>5002.4897575000023</v>
      </c>
      <c r="AX100" s="551">
        <v>13847.2024</v>
      </c>
      <c r="AY100" s="551">
        <v>4562.1863000000003</v>
      </c>
    </row>
    <row r="101" spans="1:51" customFormat="1" x14ac:dyDescent="0.35">
      <c r="A101" s="547" t="s">
        <v>529</v>
      </c>
      <c r="B101" s="547" t="s">
        <v>444</v>
      </c>
      <c r="C101">
        <v>1</v>
      </c>
      <c r="D101" s="547" t="s">
        <v>504</v>
      </c>
      <c r="E101">
        <v>31</v>
      </c>
      <c r="F101" s="216">
        <v>2024</v>
      </c>
      <c r="G101" s="549">
        <v>543688.44000000006</v>
      </c>
      <c r="H101" s="550">
        <v>2.0019379481196982</v>
      </c>
      <c r="I101" s="550">
        <v>5.2699776630669187E-2</v>
      </c>
      <c r="J101" s="550">
        <v>0.16794968535472249</v>
      </c>
      <c r="K101" s="550">
        <v>1.1375014748888168E-2</v>
      </c>
      <c r="L101" s="550">
        <v>3.4742671188668266E-3</v>
      </c>
      <c r="M101" s="550">
        <v>1.3735789379667514E-3</v>
      </c>
      <c r="N101" s="550">
        <v>1.0062555611261475E-2</v>
      </c>
      <c r="O101" s="550">
        <v>2.779415872811274E-2</v>
      </c>
      <c r="P101" s="550">
        <v>9.1572388406860362E-3</v>
      </c>
      <c r="Q101" s="551">
        <v>1088430.5199899997</v>
      </c>
      <c r="R101" s="551">
        <v>28652.25934467699</v>
      </c>
      <c r="S101" s="551">
        <v>91312.30242899993</v>
      </c>
      <c r="T101" s="551">
        <v>6184.4640238000002</v>
      </c>
      <c r="U101" s="551">
        <v>1888.9188699999997</v>
      </c>
      <c r="V101" s="551">
        <v>746.79899</v>
      </c>
      <c r="W101" s="551">
        <v>5470.8951626999979</v>
      </c>
      <c r="X101" s="551">
        <v>15111.362800000001</v>
      </c>
      <c r="Y101" s="551">
        <v>4978.6849000000002</v>
      </c>
      <c r="AA101" s="547" t="s">
        <v>529</v>
      </c>
      <c r="AB101" s="547" t="s">
        <v>444</v>
      </c>
      <c r="AC101">
        <v>1</v>
      </c>
      <c r="AD101" s="547" t="s">
        <v>504</v>
      </c>
      <c r="AE101">
        <v>31</v>
      </c>
      <c r="AF101" s="216">
        <v>2024</v>
      </c>
      <c r="AG101" s="549">
        <v>543688.44000000006</v>
      </c>
      <c r="AH101" s="550">
        <v>2.0019379481196982</v>
      </c>
      <c r="AI101" s="550">
        <v>5.2699776630669187E-2</v>
      </c>
      <c r="AJ101" s="550">
        <v>0.16794968535472249</v>
      </c>
      <c r="AK101" s="550">
        <v>1.1375014748888168E-2</v>
      </c>
      <c r="AL101" s="550">
        <v>3.4742671188668266E-3</v>
      </c>
      <c r="AM101" s="550">
        <v>1.3735789379667514E-3</v>
      </c>
      <c r="AN101" s="550">
        <v>1.0062555611261475E-2</v>
      </c>
      <c r="AO101" s="550">
        <v>2.779415872811274E-2</v>
      </c>
      <c r="AP101" s="550">
        <v>9.1572388406860362E-3</v>
      </c>
      <c r="AQ101" s="551">
        <v>1088430.5199899997</v>
      </c>
      <c r="AR101" s="551">
        <v>28652.25934467699</v>
      </c>
      <c r="AS101" s="551">
        <v>91312.30242899993</v>
      </c>
      <c r="AT101" s="551">
        <v>6184.4640238000002</v>
      </c>
      <c r="AU101" s="551">
        <v>1888.9188699999997</v>
      </c>
      <c r="AV101" s="551">
        <v>746.79899</v>
      </c>
      <c r="AW101" s="551">
        <v>5470.8951626999979</v>
      </c>
      <c r="AX101" s="551">
        <v>15111.362800000001</v>
      </c>
      <c r="AY101" s="551">
        <v>4978.6849000000002</v>
      </c>
    </row>
    <row r="102" spans="1:51" customFormat="1" x14ac:dyDescent="0.35">
      <c r="A102" s="547" t="s">
        <v>530</v>
      </c>
      <c r="B102" s="547" t="s">
        <v>444</v>
      </c>
      <c r="C102">
        <v>1</v>
      </c>
      <c r="D102" s="547" t="s">
        <v>504</v>
      </c>
      <c r="E102">
        <v>31</v>
      </c>
      <c r="F102" s="216">
        <v>2025</v>
      </c>
      <c r="G102" s="549">
        <v>593650.78</v>
      </c>
      <c r="H102" s="550">
        <v>1.7478490428177313</v>
      </c>
      <c r="I102" s="550">
        <v>4.4361245127328884E-2</v>
      </c>
      <c r="J102" s="550">
        <v>0.1609092408739024</v>
      </c>
      <c r="K102" s="550">
        <v>1.0515293236538825E-2</v>
      </c>
      <c r="L102" s="550">
        <v>3.4742663523494401E-3</v>
      </c>
      <c r="M102" s="550">
        <v>1.3735790762373795E-3</v>
      </c>
      <c r="N102" s="550">
        <v>9.302029196188371E-3</v>
      </c>
      <c r="O102" s="550">
        <v>2.7794131762111051E-2</v>
      </c>
      <c r="P102" s="550">
        <v>9.1572378629739184E-3</v>
      </c>
      <c r="Q102" s="551">
        <v>1037611.9475909997</v>
      </c>
      <c r="R102" s="551">
        <v>26335.087771609993</v>
      </c>
      <c r="S102" s="551">
        <v>95523.896354000055</v>
      </c>
      <c r="T102" s="551">
        <v>6242.4120317999987</v>
      </c>
      <c r="U102" s="551">
        <v>2062.5009300000002</v>
      </c>
      <c r="V102" s="551">
        <v>815.42628999999988</v>
      </c>
      <c r="W102" s="551">
        <v>5522.1568878999997</v>
      </c>
      <c r="X102" s="551">
        <v>16500.008000000002</v>
      </c>
      <c r="Y102" s="551">
        <v>5436.2013999999999</v>
      </c>
      <c r="AA102" s="547" t="s">
        <v>530</v>
      </c>
      <c r="AB102" s="547" t="s">
        <v>444</v>
      </c>
      <c r="AC102">
        <v>1</v>
      </c>
      <c r="AD102" s="547" t="s">
        <v>504</v>
      </c>
      <c r="AE102">
        <v>31</v>
      </c>
      <c r="AF102" s="216">
        <v>2025</v>
      </c>
      <c r="AG102" s="549">
        <v>593650.78</v>
      </c>
      <c r="AH102" s="550">
        <v>1.7478490428177313</v>
      </c>
      <c r="AI102" s="550">
        <v>4.4361245127328884E-2</v>
      </c>
      <c r="AJ102" s="550">
        <v>0.1609092408739024</v>
      </c>
      <c r="AK102" s="550">
        <v>1.0515293236538825E-2</v>
      </c>
      <c r="AL102" s="550">
        <v>3.4742663523494401E-3</v>
      </c>
      <c r="AM102" s="550">
        <v>1.3735790762373795E-3</v>
      </c>
      <c r="AN102" s="550">
        <v>9.302029196188371E-3</v>
      </c>
      <c r="AO102" s="550">
        <v>2.7794131762111051E-2</v>
      </c>
      <c r="AP102" s="550">
        <v>9.1572378629739184E-3</v>
      </c>
      <c r="AQ102" s="551">
        <v>1037611.9475909997</v>
      </c>
      <c r="AR102" s="551">
        <v>26335.087771609993</v>
      </c>
      <c r="AS102" s="551">
        <v>95523.896354000055</v>
      </c>
      <c r="AT102" s="551">
        <v>6242.4120317999987</v>
      </c>
      <c r="AU102" s="551">
        <v>2062.5009300000002</v>
      </c>
      <c r="AV102" s="551">
        <v>815.42628999999988</v>
      </c>
      <c r="AW102" s="551">
        <v>5522.1568878999997</v>
      </c>
      <c r="AX102" s="551">
        <v>16500.008000000002</v>
      </c>
      <c r="AY102" s="551">
        <v>5436.2013999999999</v>
      </c>
    </row>
    <row r="103" spans="1:51" customFormat="1" x14ac:dyDescent="0.35">
      <c r="A103" s="547" t="s">
        <v>531</v>
      </c>
      <c r="B103" s="547" t="s">
        <v>444</v>
      </c>
      <c r="C103">
        <v>1</v>
      </c>
      <c r="D103" s="547" t="s">
        <v>504</v>
      </c>
      <c r="E103">
        <v>31</v>
      </c>
      <c r="F103" s="216">
        <v>2026</v>
      </c>
      <c r="G103" s="549">
        <v>646993.78</v>
      </c>
      <c r="H103" s="550">
        <v>1.7478482636123642</v>
      </c>
      <c r="I103" s="550">
        <v>4.4361237601111089E-2</v>
      </c>
      <c r="J103" s="550">
        <v>0.16058171611943473</v>
      </c>
      <c r="K103" s="550">
        <v>1.0525075624529185E-2</v>
      </c>
      <c r="L103" s="550">
        <v>3.4742675424174864E-3</v>
      </c>
      <c r="M103" s="550">
        <v>1.3735788155490463E-3</v>
      </c>
      <c r="N103" s="550">
        <v>9.3106815606480795E-3</v>
      </c>
      <c r="O103" s="550">
        <v>2.7794109396229436E-2</v>
      </c>
      <c r="P103" s="550">
        <v>9.1572345564125829E-3</v>
      </c>
      <c r="Q103" s="551">
        <v>1130846.9549410001</v>
      </c>
      <c r="R103" s="551">
        <v>28701.444801020996</v>
      </c>
      <c r="S103" s="551">
        <v>103895.371511</v>
      </c>
      <c r="T103" s="551">
        <v>6809.6584630999987</v>
      </c>
      <c r="U103" s="551">
        <v>2247.8294900000001</v>
      </c>
      <c r="V103" s="551">
        <v>888.69695000000024</v>
      </c>
      <c r="W103" s="551">
        <v>6023.9530573000002</v>
      </c>
      <c r="X103" s="551">
        <v>17982.615900000001</v>
      </c>
      <c r="Y103" s="551">
        <v>5924.6738000000005</v>
      </c>
      <c r="AA103" s="547" t="s">
        <v>531</v>
      </c>
      <c r="AB103" s="547" t="s">
        <v>444</v>
      </c>
      <c r="AC103">
        <v>1</v>
      </c>
      <c r="AD103" s="547" t="s">
        <v>504</v>
      </c>
      <c r="AE103">
        <v>31</v>
      </c>
      <c r="AF103" s="216">
        <v>2026</v>
      </c>
      <c r="AG103" s="549">
        <v>646993.78</v>
      </c>
      <c r="AH103" s="550">
        <v>1.7478482636123642</v>
      </c>
      <c r="AI103" s="550">
        <v>4.4361237601111089E-2</v>
      </c>
      <c r="AJ103" s="550">
        <v>0.16058171611943473</v>
      </c>
      <c r="AK103" s="550">
        <v>1.0525075624529185E-2</v>
      </c>
      <c r="AL103" s="550">
        <v>3.4742675424174864E-3</v>
      </c>
      <c r="AM103" s="550">
        <v>1.3735788155490463E-3</v>
      </c>
      <c r="AN103" s="550">
        <v>9.3106815606480795E-3</v>
      </c>
      <c r="AO103" s="550">
        <v>2.7794109396229436E-2</v>
      </c>
      <c r="AP103" s="550">
        <v>9.1572345564125829E-3</v>
      </c>
      <c r="AQ103" s="551">
        <v>1130846.9549410001</v>
      </c>
      <c r="AR103" s="551">
        <v>28701.444801020996</v>
      </c>
      <c r="AS103" s="551">
        <v>103895.371511</v>
      </c>
      <c r="AT103" s="551">
        <v>6809.6584630999987</v>
      </c>
      <c r="AU103" s="551">
        <v>2247.8294900000001</v>
      </c>
      <c r="AV103" s="551">
        <v>888.69695000000024</v>
      </c>
      <c r="AW103" s="551">
        <v>6023.9530573000002</v>
      </c>
      <c r="AX103" s="551">
        <v>17982.615900000001</v>
      </c>
      <c r="AY103" s="551">
        <v>5924.6738000000005</v>
      </c>
    </row>
    <row r="104" spans="1:51" customFormat="1" x14ac:dyDescent="0.35">
      <c r="A104" s="547" t="s">
        <v>1198</v>
      </c>
      <c r="B104" s="547" t="s">
        <v>444</v>
      </c>
      <c r="C104">
        <v>1</v>
      </c>
      <c r="D104" s="547" t="s">
        <v>504</v>
      </c>
      <c r="E104">
        <v>31</v>
      </c>
      <c r="F104" s="216">
        <v>2027</v>
      </c>
      <c r="G104" s="549">
        <v>685279.74000000011</v>
      </c>
      <c r="H104" s="550">
        <v>1.5750983791786985</v>
      </c>
      <c r="I104" s="550">
        <v>4.0739290859178164E-2</v>
      </c>
      <c r="J104" s="550">
        <v>0.15580563912921161</v>
      </c>
      <c r="K104" s="550">
        <v>7.032010970877382E-3</v>
      </c>
      <c r="L104" s="550">
        <v>3.474265837773053E-3</v>
      </c>
      <c r="M104" s="550">
        <v>1.3735783141640809E-3</v>
      </c>
      <c r="N104" s="550">
        <v>6.2206514173321417E-3</v>
      </c>
      <c r="O104" s="550">
        <v>2.779411952263465E-2</v>
      </c>
      <c r="P104" s="550">
        <v>9.1572381813009637E-3</v>
      </c>
      <c r="Q104" s="551">
        <v>1079383.0077580002</v>
      </c>
      <c r="R104" s="551">
        <v>27917.810647761995</v>
      </c>
      <c r="S104" s="551">
        <v>106770.44787299997</v>
      </c>
      <c r="T104" s="551">
        <v>4818.8946498000005</v>
      </c>
      <c r="U104" s="551">
        <v>2380.8439900000003</v>
      </c>
      <c r="V104" s="551">
        <v>941.28538999999989</v>
      </c>
      <c r="W104" s="551">
        <v>4262.8863859000021</v>
      </c>
      <c r="X104" s="551">
        <v>19046.746999999999</v>
      </c>
      <c r="Y104" s="551">
        <v>6275.2697999999982</v>
      </c>
      <c r="AA104" s="547" t="s">
        <v>1198</v>
      </c>
      <c r="AB104" s="547" t="s">
        <v>444</v>
      </c>
      <c r="AC104">
        <v>1</v>
      </c>
      <c r="AD104" s="547" t="s">
        <v>504</v>
      </c>
      <c r="AE104">
        <v>31</v>
      </c>
      <c r="AF104" s="216">
        <v>2027</v>
      </c>
      <c r="AG104" s="549">
        <v>685279.74000000011</v>
      </c>
      <c r="AH104" s="550">
        <v>1.5750983791786985</v>
      </c>
      <c r="AI104" s="550">
        <v>4.0739290859178164E-2</v>
      </c>
      <c r="AJ104" s="550">
        <v>0.15580563912921161</v>
      </c>
      <c r="AK104" s="550">
        <v>7.032010970877382E-3</v>
      </c>
      <c r="AL104" s="550">
        <v>3.474265837773053E-3</v>
      </c>
      <c r="AM104" s="550">
        <v>1.3735783141640809E-3</v>
      </c>
      <c r="AN104" s="550">
        <v>6.2206514173321417E-3</v>
      </c>
      <c r="AO104" s="550">
        <v>2.779411952263465E-2</v>
      </c>
      <c r="AP104" s="550">
        <v>9.1572381813009637E-3</v>
      </c>
      <c r="AQ104" s="551">
        <v>1079383.0077580002</v>
      </c>
      <c r="AR104" s="551">
        <v>27917.810647761995</v>
      </c>
      <c r="AS104" s="551">
        <v>106770.44787299997</v>
      </c>
      <c r="AT104" s="551">
        <v>4818.8946498000005</v>
      </c>
      <c r="AU104" s="551">
        <v>2380.8439900000003</v>
      </c>
      <c r="AV104" s="551">
        <v>941.28538999999989</v>
      </c>
      <c r="AW104" s="551">
        <v>4262.8863859000021</v>
      </c>
      <c r="AX104" s="551">
        <v>19046.746999999999</v>
      </c>
      <c r="AY104" s="551">
        <v>6275.2697999999982</v>
      </c>
    </row>
    <row r="105" spans="1:51" customFormat="1" x14ac:dyDescent="0.35">
      <c r="A105" s="547" t="s">
        <v>1199</v>
      </c>
      <c r="B105" s="547" t="s">
        <v>444</v>
      </c>
      <c r="C105">
        <v>1</v>
      </c>
      <c r="D105" s="547" t="s">
        <v>504</v>
      </c>
      <c r="E105">
        <v>31</v>
      </c>
      <c r="F105" s="216">
        <v>2028</v>
      </c>
      <c r="G105" s="549">
        <v>720310.02999999991</v>
      </c>
      <c r="H105" s="550">
        <v>1.5750988981827732</v>
      </c>
      <c r="I105" s="550">
        <v>4.0739300063360205E-2</v>
      </c>
      <c r="J105" s="550">
        <v>0.1556496437679758</v>
      </c>
      <c r="K105" s="550">
        <v>7.0348835345247097E-3</v>
      </c>
      <c r="L105" s="550">
        <v>3.4742706276073942E-3</v>
      </c>
      <c r="M105" s="550">
        <v>1.3735798458894156E-3</v>
      </c>
      <c r="N105" s="550">
        <v>6.2231902043624132E-3</v>
      </c>
      <c r="O105" s="550">
        <v>2.7794138032480264E-2</v>
      </c>
      <c r="P105" s="550">
        <v>9.1572480255481103E-3</v>
      </c>
      <c r="Q105" s="551">
        <v>1134559.5346030002</v>
      </c>
      <c r="R105" s="551">
        <v>29344.926450817988</v>
      </c>
      <c r="S105" s="551">
        <v>112115.99957199994</v>
      </c>
      <c r="T105" s="551">
        <v>5067.2971697999992</v>
      </c>
      <c r="U105" s="551">
        <v>2502.5519800000006</v>
      </c>
      <c r="V105" s="551">
        <v>989.40334000000018</v>
      </c>
      <c r="W105" s="551">
        <v>4482.6263227999953</v>
      </c>
      <c r="X105" s="551">
        <v>20020.396399999998</v>
      </c>
      <c r="Y105" s="551">
        <v>6596.0575999999992</v>
      </c>
      <c r="AA105" s="547" t="s">
        <v>1199</v>
      </c>
      <c r="AB105" s="547" t="s">
        <v>444</v>
      </c>
      <c r="AC105">
        <v>1</v>
      </c>
      <c r="AD105" s="547" t="s">
        <v>504</v>
      </c>
      <c r="AE105">
        <v>31</v>
      </c>
      <c r="AF105" s="216">
        <v>2028</v>
      </c>
      <c r="AG105" s="549">
        <v>720310.02999999991</v>
      </c>
      <c r="AH105" s="550">
        <v>1.5750988981827732</v>
      </c>
      <c r="AI105" s="550">
        <v>4.0739300063360205E-2</v>
      </c>
      <c r="AJ105" s="550">
        <v>0.1556496437679758</v>
      </c>
      <c r="AK105" s="550">
        <v>7.0348835345247097E-3</v>
      </c>
      <c r="AL105" s="550">
        <v>3.4742706276073942E-3</v>
      </c>
      <c r="AM105" s="550">
        <v>1.3735798458894156E-3</v>
      </c>
      <c r="AN105" s="550">
        <v>6.2231902043624132E-3</v>
      </c>
      <c r="AO105" s="550">
        <v>2.7794138032480264E-2</v>
      </c>
      <c r="AP105" s="550">
        <v>9.1572480255481103E-3</v>
      </c>
      <c r="AQ105" s="551">
        <v>1134559.5346030002</v>
      </c>
      <c r="AR105" s="551">
        <v>29344.926450817988</v>
      </c>
      <c r="AS105" s="551">
        <v>112115.99957199994</v>
      </c>
      <c r="AT105" s="551">
        <v>5067.2971697999992</v>
      </c>
      <c r="AU105" s="551">
        <v>2502.5519800000006</v>
      </c>
      <c r="AV105" s="551">
        <v>989.40334000000018</v>
      </c>
      <c r="AW105" s="551">
        <v>4482.6263227999953</v>
      </c>
      <c r="AX105" s="551">
        <v>20020.396399999998</v>
      </c>
      <c r="AY105" s="551">
        <v>6596.0575999999992</v>
      </c>
    </row>
    <row r="106" spans="1:51" customFormat="1" x14ac:dyDescent="0.35">
      <c r="A106" s="547" t="s">
        <v>1497</v>
      </c>
      <c r="B106" s="547" t="s">
        <v>444</v>
      </c>
      <c r="C106">
        <v>1</v>
      </c>
      <c r="D106" s="547" t="s">
        <v>504</v>
      </c>
      <c r="E106">
        <v>31</v>
      </c>
      <c r="F106" s="216">
        <v>2029</v>
      </c>
      <c r="G106" s="549">
        <v>751880.83000000031</v>
      </c>
      <c r="H106" s="550">
        <v>1.5750996194955522</v>
      </c>
      <c r="I106" s="550">
        <v>4.0739311222759853E-2</v>
      </c>
      <c r="J106" s="550">
        <v>0.15551351711680156</v>
      </c>
      <c r="K106" s="550">
        <v>7.0367379452938019E-3</v>
      </c>
      <c r="L106" s="550">
        <v>3.4742701579451086E-3</v>
      </c>
      <c r="M106" s="550">
        <v>1.3735791880742582E-3</v>
      </c>
      <c r="N106" s="550">
        <v>6.2248301786068903E-3</v>
      </c>
      <c r="O106" s="550">
        <v>2.7794151634375344E-2</v>
      </c>
      <c r="P106" s="550">
        <v>9.1572379894297833E-3</v>
      </c>
      <c r="Q106" s="551">
        <v>1184287.2092390005</v>
      </c>
      <c r="R106" s="551">
        <v>30631.107135797003</v>
      </c>
      <c r="S106" s="551">
        <v>116927.63232600001</v>
      </c>
      <c r="T106" s="551">
        <v>5290.7883668000004</v>
      </c>
      <c r="U106" s="551">
        <v>2612.2371300000004</v>
      </c>
      <c r="V106" s="551">
        <v>1032.7678599999997</v>
      </c>
      <c r="W106" s="551">
        <v>4680.3304812999986</v>
      </c>
      <c r="X106" s="551">
        <v>20897.889799999997</v>
      </c>
      <c r="Y106" s="551">
        <v>6885.1516999999994</v>
      </c>
      <c r="AA106" s="547" t="s">
        <v>1497</v>
      </c>
      <c r="AB106" s="547" t="s">
        <v>444</v>
      </c>
      <c r="AC106">
        <v>1</v>
      </c>
      <c r="AD106" s="547" t="s">
        <v>504</v>
      </c>
      <c r="AE106">
        <v>31</v>
      </c>
      <c r="AF106" s="216">
        <v>2029</v>
      </c>
      <c r="AG106" s="549">
        <v>751880.83000000031</v>
      </c>
      <c r="AH106" s="550">
        <v>1.5750996194955522</v>
      </c>
      <c r="AI106" s="550">
        <v>4.0739311222759853E-2</v>
      </c>
      <c r="AJ106" s="550">
        <v>0.15551351711680156</v>
      </c>
      <c r="AK106" s="550">
        <v>7.0367379452938019E-3</v>
      </c>
      <c r="AL106" s="550">
        <v>3.4742701579451086E-3</v>
      </c>
      <c r="AM106" s="550">
        <v>1.3735791880742582E-3</v>
      </c>
      <c r="AN106" s="550">
        <v>6.2248301786068903E-3</v>
      </c>
      <c r="AO106" s="550">
        <v>2.7794151634375344E-2</v>
      </c>
      <c r="AP106" s="550">
        <v>9.1572379894297833E-3</v>
      </c>
      <c r="AQ106" s="551">
        <v>1184287.2092390005</v>
      </c>
      <c r="AR106" s="551">
        <v>30631.107135797003</v>
      </c>
      <c r="AS106" s="551">
        <v>116927.63232600001</v>
      </c>
      <c r="AT106" s="551">
        <v>5290.7883668000004</v>
      </c>
      <c r="AU106" s="551">
        <v>2612.2371300000004</v>
      </c>
      <c r="AV106" s="551">
        <v>1032.7678599999997</v>
      </c>
      <c r="AW106" s="551">
        <v>4680.3304812999986</v>
      </c>
      <c r="AX106" s="551">
        <v>20897.889799999997</v>
      </c>
      <c r="AY106" s="551">
        <v>6885.1516999999994</v>
      </c>
    </row>
    <row r="107" spans="1:51" customFormat="1" x14ac:dyDescent="0.35">
      <c r="A107" s="547" t="s">
        <v>1498</v>
      </c>
      <c r="B107" s="547" t="s">
        <v>444</v>
      </c>
      <c r="C107">
        <v>1</v>
      </c>
      <c r="D107" s="547" t="s">
        <v>504</v>
      </c>
      <c r="E107">
        <v>31</v>
      </c>
      <c r="F107" s="216">
        <v>2030</v>
      </c>
      <c r="G107" s="549">
        <v>783408.56999999983</v>
      </c>
      <c r="H107" s="550">
        <v>1.5750992976500118</v>
      </c>
      <c r="I107" s="550">
        <v>4.0739340584217763E-2</v>
      </c>
      <c r="J107" s="550">
        <v>0.15539758357762165</v>
      </c>
      <c r="K107" s="550">
        <v>7.0379733017217356E-3</v>
      </c>
      <c r="L107" s="550">
        <v>3.4742732007641938E-3</v>
      </c>
      <c r="M107" s="550">
        <v>1.373578987015677E-3</v>
      </c>
      <c r="N107" s="550">
        <v>6.225926243824475E-3</v>
      </c>
      <c r="O107" s="550">
        <v>2.779413288777273E-2</v>
      </c>
      <c r="P107" s="550">
        <v>9.1572379658803101E-3</v>
      </c>
      <c r="Q107" s="551">
        <v>1233946.2883799998</v>
      </c>
      <c r="R107" s="551">
        <v>31915.548549824998</v>
      </c>
      <c r="S107" s="551">
        <v>121739.79873200002</v>
      </c>
      <c r="T107" s="551">
        <v>5513.6086000000023</v>
      </c>
      <c r="U107" s="551">
        <v>2721.7753999999995</v>
      </c>
      <c r="V107" s="551">
        <v>1076.0735499999998</v>
      </c>
      <c r="W107" s="551">
        <v>4877.443975600002</v>
      </c>
      <c r="X107" s="551">
        <v>21774.161899999999</v>
      </c>
      <c r="Y107" s="551">
        <v>7173.8587000000007</v>
      </c>
      <c r="AA107" s="547" t="s">
        <v>1498</v>
      </c>
      <c r="AB107" s="547" t="s">
        <v>444</v>
      </c>
      <c r="AC107">
        <v>1</v>
      </c>
      <c r="AD107" s="547" t="s">
        <v>504</v>
      </c>
      <c r="AE107">
        <v>31</v>
      </c>
      <c r="AF107" s="216">
        <v>2030</v>
      </c>
      <c r="AG107" s="549">
        <v>783408.56999999983</v>
      </c>
      <c r="AH107" s="550">
        <v>1.5750992976500118</v>
      </c>
      <c r="AI107" s="550">
        <v>4.0739340584217763E-2</v>
      </c>
      <c r="AJ107" s="550">
        <v>0.15539758357762165</v>
      </c>
      <c r="AK107" s="550">
        <v>7.0379733017217356E-3</v>
      </c>
      <c r="AL107" s="550">
        <v>3.4742732007641938E-3</v>
      </c>
      <c r="AM107" s="550">
        <v>1.373578987015677E-3</v>
      </c>
      <c r="AN107" s="550">
        <v>6.225926243824475E-3</v>
      </c>
      <c r="AO107" s="550">
        <v>2.779413288777273E-2</v>
      </c>
      <c r="AP107" s="550">
        <v>9.1572379658803101E-3</v>
      </c>
      <c r="AQ107" s="551">
        <v>1233946.2883799998</v>
      </c>
      <c r="AR107" s="551">
        <v>31915.548549824998</v>
      </c>
      <c r="AS107" s="551">
        <v>121739.79873200002</v>
      </c>
      <c r="AT107" s="551">
        <v>5513.6086000000023</v>
      </c>
      <c r="AU107" s="551">
        <v>2721.7753999999995</v>
      </c>
      <c r="AV107" s="551">
        <v>1076.0735499999998</v>
      </c>
      <c r="AW107" s="551">
        <v>4877.443975600002</v>
      </c>
      <c r="AX107" s="551">
        <v>21774.161899999999</v>
      </c>
      <c r="AY107" s="551">
        <v>7173.8587000000007</v>
      </c>
    </row>
    <row r="108" spans="1:51" customFormat="1" x14ac:dyDescent="0.35">
      <c r="A108" s="547" t="s">
        <v>532</v>
      </c>
      <c r="B108" s="547" t="s">
        <v>444</v>
      </c>
      <c r="C108">
        <v>1</v>
      </c>
      <c r="D108" s="547" t="s">
        <v>533</v>
      </c>
      <c r="E108">
        <v>32</v>
      </c>
      <c r="F108" s="216">
        <v>32</v>
      </c>
      <c r="G108" s="549">
        <v>2152339.7899499997</v>
      </c>
      <c r="H108" s="550">
        <v>2.8920971399710105</v>
      </c>
      <c r="I108" s="550">
        <v>0.10009329491703139</v>
      </c>
      <c r="J108" s="550">
        <v>0.22713292297246743</v>
      </c>
      <c r="K108" s="550">
        <v>1.3836365454229151E-2</v>
      </c>
      <c r="L108" s="550">
        <v>3.5369528447814686E-3</v>
      </c>
      <c r="M108" s="550">
        <v>1.4084266080359095E-3</v>
      </c>
      <c r="N108" s="550">
        <v>1.223991251462391E-2</v>
      </c>
      <c r="O108" s="550">
        <v>2.8295616737362268E-2</v>
      </c>
      <c r="P108" s="550">
        <v>9.3895582023642652E-3</v>
      </c>
      <c r="Q108" s="551">
        <v>6224775.7507601995</v>
      </c>
      <c r="R108" s="551">
        <v>215434.78135712672</v>
      </c>
      <c r="S108" s="551">
        <v>488867.22772129002</v>
      </c>
      <c r="T108" s="551">
        <v>29780.559915427002</v>
      </c>
      <c r="U108" s="551">
        <v>7612.7243429999999</v>
      </c>
      <c r="V108" s="551">
        <v>3031.4126297000003</v>
      </c>
      <c r="W108" s="551">
        <v>26344.450730731998</v>
      </c>
      <c r="X108" s="551">
        <v>60901.781784999999</v>
      </c>
      <c r="Y108" s="551">
        <v>20209.519729</v>
      </c>
      <c r="AA108" s="547" t="s">
        <v>532</v>
      </c>
      <c r="AB108" s="547" t="s">
        <v>444</v>
      </c>
      <c r="AC108">
        <v>1</v>
      </c>
      <c r="AD108" s="547" t="s">
        <v>533</v>
      </c>
      <c r="AE108">
        <v>32</v>
      </c>
      <c r="AF108" s="216">
        <v>32</v>
      </c>
      <c r="AG108" s="549">
        <v>2152339.7899499997</v>
      </c>
      <c r="AH108" s="550">
        <v>2.8920971399710105</v>
      </c>
      <c r="AI108" s="550">
        <v>0.10009329491703139</v>
      </c>
      <c r="AJ108" s="550">
        <v>0.22713292297246743</v>
      </c>
      <c r="AK108" s="550">
        <v>1.3836365454229151E-2</v>
      </c>
      <c r="AL108" s="550">
        <v>3.5369528447814686E-3</v>
      </c>
      <c r="AM108" s="550">
        <v>1.4084266080359095E-3</v>
      </c>
      <c r="AN108" s="550">
        <v>1.223991251462391E-2</v>
      </c>
      <c r="AO108" s="550">
        <v>2.8295616737362268E-2</v>
      </c>
      <c r="AP108" s="550">
        <v>9.3895582023642652E-3</v>
      </c>
      <c r="AQ108" s="551">
        <v>6224775.7507601995</v>
      </c>
      <c r="AR108" s="551">
        <v>215434.78135712672</v>
      </c>
      <c r="AS108" s="551">
        <v>488867.22772129002</v>
      </c>
      <c r="AT108" s="551">
        <v>29780.559915427002</v>
      </c>
      <c r="AU108" s="551">
        <v>7612.7243429999999</v>
      </c>
      <c r="AV108" s="551">
        <v>3031.4126297000003</v>
      </c>
      <c r="AW108" s="551">
        <v>26344.450730731998</v>
      </c>
      <c r="AX108" s="551">
        <v>60901.781784999999</v>
      </c>
      <c r="AY108" s="551">
        <v>20209.519729</v>
      </c>
    </row>
    <row r="109" spans="1:51" customFormat="1" x14ac:dyDescent="0.35">
      <c r="A109" s="547" t="s">
        <v>534</v>
      </c>
      <c r="B109" s="547" t="s">
        <v>444</v>
      </c>
      <c r="C109">
        <v>1</v>
      </c>
      <c r="D109" s="547" t="s">
        <v>533</v>
      </c>
      <c r="E109">
        <v>32</v>
      </c>
      <c r="F109" s="216">
        <v>2000</v>
      </c>
      <c r="G109" s="549">
        <v>16061.939899999999</v>
      </c>
      <c r="H109" s="550">
        <v>19.892857773424989</v>
      </c>
      <c r="I109" s="550">
        <v>2.4086631808880079</v>
      </c>
      <c r="J109" s="550">
        <v>1.7073826433007619</v>
      </c>
      <c r="K109" s="550">
        <v>6.6234969345141198E-2</v>
      </c>
      <c r="L109" s="550">
        <v>3.6100641865806004E-3</v>
      </c>
      <c r="M109" s="550">
        <v>1.5017023566375066E-3</v>
      </c>
      <c r="N109" s="550">
        <v>5.8592716419639951E-2</v>
      </c>
      <c r="O109" s="550">
        <v>2.8880515235896253E-2</v>
      </c>
      <c r="P109" s="550">
        <v>1.0011396817640936E-2</v>
      </c>
      <c r="Q109" s="551">
        <v>319517.88599599997</v>
      </c>
      <c r="R109" s="551">
        <v>38687.80325076601</v>
      </c>
      <c r="S109" s="551">
        <v>27423.877402999977</v>
      </c>
      <c r="T109" s="551">
        <v>1063.8620969000003</v>
      </c>
      <c r="U109" s="551">
        <v>57.984633999999986</v>
      </c>
      <c r="V109" s="551">
        <v>24.120252999999995</v>
      </c>
      <c r="W109" s="551">
        <v>941.11268971000004</v>
      </c>
      <c r="X109" s="551">
        <v>463.87709999999993</v>
      </c>
      <c r="Y109" s="551">
        <v>160.80245399999998</v>
      </c>
      <c r="AA109" s="547" t="s">
        <v>534</v>
      </c>
      <c r="AB109" s="547" t="s">
        <v>444</v>
      </c>
      <c r="AC109">
        <v>1</v>
      </c>
      <c r="AD109" s="547" t="s">
        <v>533</v>
      </c>
      <c r="AE109">
        <v>32</v>
      </c>
      <c r="AF109" s="216">
        <v>2000</v>
      </c>
      <c r="AG109" s="549">
        <v>16061.939899999999</v>
      </c>
      <c r="AH109" s="550">
        <v>19.892857773424989</v>
      </c>
      <c r="AI109" s="550">
        <v>2.4086631808880079</v>
      </c>
      <c r="AJ109" s="550">
        <v>1.7073826433007619</v>
      </c>
      <c r="AK109" s="550">
        <v>6.6234969345141198E-2</v>
      </c>
      <c r="AL109" s="550">
        <v>3.6100641865806004E-3</v>
      </c>
      <c r="AM109" s="550">
        <v>1.5017023566375066E-3</v>
      </c>
      <c r="AN109" s="550">
        <v>5.8592716419639951E-2</v>
      </c>
      <c r="AO109" s="550">
        <v>2.8880515235896253E-2</v>
      </c>
      <c r="AP109" s="550">
        <v>1.0011396817640936E-2</v>
      </c>
      <c r="AQ109" s="551">
        <v>319517.88599599997</v>
      </c>
      <c r="AR109" s="551">
        <v>38687.80325076601</v>
      </c>
      <c r="AS109" s="551">
        <v>27423.877402999977</v>
      </c>
      <c r="AT109" s="551">
        <v>1063.8620969000003</v>
      </c>
      <c r="AU109" s="551">
        <v>57.984633999999986</v>
      </c>
      <c r="AV109" s="551">
        <v>24.120252999999995</v>
      </c>
      <c r="AW109" s="551">
        <v>941.11268971000004</v>
      </c>
      <c r="AX109" s="551">
        <v>463.87709999999993</v>
      </c>
      <c r="AY109" s="551">
        <v>160.80245399999998</v>
      </c>
    </row>
    <row r="110" spans="1:51" customFormat="1" x14ac:dyDescent="0.35">
      <c r="A110" s="547" t="s">
        <v>535</v>
      </c>
      <c r="B110" s="547" t="s">
        <v>444</v>
      </c>
      <c r="C110">
        <v>1</v>
      </c>
      <c r="D110" s="547" t="s">
        <v>533</v>
      </c>
      <c r="E110">
        <v>32</v>
      </c>
      <c r="F110" s="216">
        <v>2001</v>
      </c>
      <c r="G110" s="549">
        <v>1874.6620100000002</v>
      </c>
      <c r="H110" s="550">
        <v>15.653323029093652</v>
      </c>
      <c r="I110" s="550">
        <v>1.0802219882803834</v>
      </c>
      <c r="J110" s="550">
        <v>1.3824294288120766</v>
      </c>
      <c r="K110" s="550">
        <v>4.7173046036709292E-2</v>
      </c>
      <c r="L110" s="550">
        <v>3.6091891572497372E-3</v>
      </c>
      <c r="M110" s="550">
        <v>1.5007186815504943E-3</v>
      </c>
      <c r="N110" s="550">
        <v>4.173019087584752E-2</v>
      </c>
      <c r="O110" s="550">
        <v>2.8873511444337637E-2</v>
      </c>
      <c r="P110" s="550">
        <v>1.0004846473631798E-2</v>
      </c>
      <c r="Q110" s="551">
        <v>29344.690012899999</v>
      </c>
      <c r="R110" s="551">
        <v>2025.0511237959001</v>
      </c>
      <c r="S110" s="551">
        <v>2591.5879316999999</v>
      </c>
      <c r="T110" s="551">
        <v>88.433517300999981</v>
      </c>
      <c r="U110" s="551">
        <v>6.7660097999999991</v>
      </c>
      <c r="V110" s="551">
        <v>2.8133402999999997</v>
      </c>
      <c r="W110" s="551">
        <v>78.230003504999985</v>
      </c>
      <c r="X110" s="551">
        <v>54.128075000000003</v>
      </c>
      <c r="Y110" s="551">
        <v>18.755705600000002</v>
      </c>
      <c r="AA110" s="547" t="s">
        <v>535</v>
      </c>
      <c r="AB110" s="547" t="s">
        <v>444</v>
      </c>
      <c r="AC110">
        <v>1</v>
      </c>
      <c r="AD110" s="547" t="s">
        <v>533</v>
      </c>
      <c r="AE110">
        <v>32</v>
      </c>
      <c r="AF110" s="216">
        <v>2001</v>
      </c>
      <c r="AG110" s="549">
        <v>1874.6620100000002</v>
      </c>
      <c r="AH110" s="550">
        <v>15.653323029093652</v>
      </c>
      <c r="AI110" s="550">
        <v>1.0802219882803834</v>
      </c>
      <c r="AJ110" s="550">
        <v>1.3824294288120766</v>
      </c>
      <c r="AK110" s="550">
        <v>4.7173046036709292E-2</v>
      </c>
      <c r="AL110" s="550">
        <v>3.6091891572497372E-3</v>
      </c>
      <c r="AM110" s="550">
        <v>1.5007186815504943E-3</v>
      </c>
      <c r="AN110" s="550">
        <v>4.173019087584752E-2</v>
      </c>
      <c r="AO110" s="550">
        <v>2.8873511444337637E-2</v>
      </c>
      <c r="AP110" s="550">
        <v>1.0004846473631798E-2</v>
      </c>
      <c r="AQ110" s="551">
        <v>29344.690012899999</v>
      </c>
      <c r="AR110" s="551">
        <v>2025.0511237959001</v>
      </c>
      <c r="AS110" s="551">
        <v>2591.5879316999999</v>
      </c>
      <c r="AT110" s="551">
        <v>88.433517300999981</v>
      </c>
      <c r="AU110" s="551">
        <v>6.7660097999999991</v>
      </c>
      <c r="AV110" s="551">
        <v>2.8133402999999997</v>
      </c>
      <c r="AW110" s="551">
        <v>78.230003504999985</v>
      </c>
      <c r="AX110" s="551">
        <v>54.128075000000003</v>
      </c>
      <c r="AY110" s="551">
        <v>18.755705600000002</v>
      </c>
    </row>
    <row r="111" spans="1:51" customFormat="1" x14ac:dyDescent="0.35">
      <c r="A111" s="547" t="s">
        <v>536</v>
      </c>
      <c r="B111" s="547" t="s">
        <v>444</v>
      </c>
      <c r="C111">
        <v>1</v>
      </c>
      <c r="D111" s="547" t="s">
        <v>533</v>
      </c>
      <c r="E111">
        <v>32</v>
      </c>
      <c r="F111" s="216">
        <v>2002</v>
      </c>
      <c r="G111" s="549">
        <v>2106.9498400000002</v>
      </c>
      <c r="H111" s="550">
        <v>15.340988597621287</v>
      </c>
      <c r="I111" s="550">
        <v>1.0501144336590373</v>
      </c>
      <c r="J111" s="550">
        <v>1.3365911239253807</v>
      </c>
      <c r="K111" s="550">
        <v>4.0555364860038599E-2</v>
      </c>
      <c r="L111" s="550">
        <v>3.6013263609540884E-3</v>
      </c>
      <c r="M111" s="550">
        <v>1.4919028162530912E-3</v>
      </c>
      <c r="N111" s="550">
        <v>3.587604660820972E-2</v>
      </c>
      <c r="O111" s="550">
        <v>2.8810608989153719E-2</v>
      </c>
      <c r="P111" s="550">
        <v>9.9460718058670041E-3</v>
      </c>
      <c r="Q111" s="551">
        <v>32322.6934712</v>
      </c>
      <c r="R111" s="551">
        <v>2212.5384379795996</v>
      </c>
      <c r="S111" s="551">
        <v>2816.1304547000013</v>
      </c>
      <c r="T111" s="551">
        <v>85.448119502999958</v>
      </c>
      <c r="U111" s="551">
        <v>7.5878139999999998</v>
      </c>
      <c r="V111" s="551">
        <v>3.1433644000000003</v>
      </c>
      <c r="W111" s="551">
        <v>75.589030661000024</v>
      </c>
      <c r="X111" s="551">
        <v>60.702507999999995</v>
      </c>
      <c r="Y111" s="551">
        <v>20.955874399999999</v>
      </c>
      <c r="AA111" s="547" t="s">
        <v>536</v>
      </c>
      <c r="AB111" s="547" t="s">
        <v>444</v>
      </c>
      <c r="AC111">
        <v>1</v>
      </c>
      <c r="AD111" s="547" t="s">
        <v>533</v>
      </c>
      <c r="AE111">
        <v>32</v>
      </c>
      <c r="AF111" s="216">
        <v>2002</v>
      </c>
      <c r="AG111" s="549">
        <v>2106.9498400000002</v>
      </c>
      <c r="AH111" s="550">
        <v>15.340988597621287</v>
      </c>
      <c r="AI111" s="550">
        <v>1.0501144336590373</v>
      </c>
      <c r="AJ111" s="550">
        <v>1.3365911239253807</v>
      </c>
      <c r="AK111" s="550">
        <v>4.0555364860038599E-2</v>
      </c>
      <c r="AL111" s="550">
        <v>3.6013263609540884E-3</v>
      </c>
      <c r="AM111" s="550">
        <v>1.4919028162530912E-3</v>
      </c>
      <c r="AN111" s="550">
        <v>3.587604660820972E-2</v>
      </c>
      <c r="AO111" s="550">
        <v>2.8810608989153719E-2</v>
      </c>
      <c r="AP111" s="550">
        <v>9.9460718058670041E-3</v>
      </c>
      <c r="AQ111" s="551">
        <v>32322.6934712</v>
      </c>
      <c r="AR111" s="551">
        <v>2212.5384379795996</v>
      </c>
      <c r="AS111" s="551">
        <v>2816.1304547000013</v>
      </c>
      <c r="AT111" s="551">
        <v>85.448119502999958</v>
      </c>
      <c r="AU111" s="551">
        <v>7.5878139999999998</v>
      </c>
      <c r="AV111" s="551">
        <v>3.1433644000000003</v>
      </c>
      <c r="AW111" s="551">
        <v>75.589030661000024</v>
      </c>
      <c r="AX111" s="551">
        <v>60.702507999999995</v>
      </c>
      <c r="AY111" s="551">
        <v>20.955874399999999</v>
      </c>
    </row>
    <row r="112" spans="1:51" customFormat="1" x14ac:dyDescent="0.35">
      <c r="A112" s="547" t="s">
        <v>537</v>
      </c>
      <c r="B112" s="547" t="s">
        <v>444</v>
      </c>
      <c r="C112">
        <v>1</v>
      </c>
      <c r="D112" s="547" t="s">
        <v>533</v>
      </c>
      <c r="E112">
        <v>32</v>
      </c>
      <c r="F112" s="216">
        <v>2003</v>
      </c>
      <c r="G112" s="549">
        <v>2466.5710000000008</v>
      </c>
      <c r="H112" s="550">
        <v>15.300200355351604</v>
      </c>
      <c r="I112" s="550">
        <v>1.0000176806670067</v>
      </c>
      <c r="J112" s="550">
        <v>1.3362733135595932</v>
      </c>
      <c r="K112" s="550">
        <v>4.2769066078373552E-2</v>
      </c>
      <c r="L112" s="550">
        <v>3.614576551820319E-3</v>
      </c>
      <c r="M112" s="550">
        <v>1.5067585729338418E-3</v>
      </c>
      <c r="N112" s="550">
        <v>3.7834336593189473E-2</v>
      </c>
      <c r="O112" s="550">
        <v>2.8916610144204238E-2</v>
      </c>
      <c r="P112" s="550">
        <v>1.0045109587358318E-2</v>
      </c>
      <c r="Q112" s="551">
        <v>37739.030490699974</v>
      </c>
      <c r="R112" s="551">
        <v>2466.6146106205001</v>
      </c>
      <c r="S112" s="551">
        <v>3296.0130033000005</v>
      </c>
      <c r="T112" s="551">
        <v>105.49293808599997</v>
      </c>
      <c r="U112" s="551">
        <v>8.9156096999999992</v>
      </c>
      <c r="V112" s="551">
        <v>3.7165270000000006</v>
      </c>
      <c r="W112" s="551">
        <v>93.321077444999986</v>
      </c>
      <c r="X112" s="551">
        <v>71.324872000000013</v>
      </c>
      <c r="Y112" s="551">
        <v>24.776976000000001</v>
      </c>
      <c r="AA112" s="547" t="s">
        <v>537</v>
      </c>
      <c r="AB112" s="547" t="s">
        <v>444</v>
      </c>
      <c r="AC112">
        <v>1</v>
      </c>
      <c r="AD112" s="547" t="s">
        <v>533</v>
      </c>
      <c r="AE112">
        <v>32</v>
      </c>
      <c r="AF112" s="216">
        <v>2003</v>
      </c>
      <c r="AG112" s="549">
        <v>2466.5710000000008</v>
      </c>
      <c r="AH112" s="550">
        <v>15.300200355351604</v>
      </c>
      <c r="AI112" s="550">
        <v>1.0000176806670067</v>
      </c>
      <c r="AJ112" s="550">
        <v>1.3362733135595932</v>
      </c>
      <c r="AK112" s="550">
        <v>4.2769066078373552E-2</v>
      </c>
      <c r="AL112" s="550">
        <v>3.614576551820319E-3</v>
      </c>
      <c r="AM112" s="550">
        <v>1.5067585729338418E-3</v>
      </c>
      <c r="AN112" s="550">
        <v>3.7834336593189473E-2</v>
      </c>
      <c r="AO112" s="550">
        <v>2.8916610144204238E-2</v>
      </c>
      <c r="AP112" s="550">
        <v>1.0045109587358318E-2</v>
      </c>
      <c r="AQ112" s="551">
        <v>37739.030490699974</v>
      </c>
      <c r="AR112" s="551">
        <v>2466.6146106205001</v>
      </c>
      <c r="AS112" s="551">
        <v>3296.0130033000005</v>
      </c>
      <c r="AT112" s="551">
        <v>105.49293808599997</v>
      </c>
      <c r="AU112" s="551">
        <v>8.9156096999999992</v>
      </c>
      <c r="AV112" s="551">
        <v>3.7165270000000006</v>
      </c>
      <c r="AW112" s="551">
        <v>93.321077444999986</v>
      </c>
      <c r="AX112" s="551">
        <v>71.324872000000013</v>
      </c>
      <c r="AY112" s="551">
        <v>24.776976000000001</v>
      </c>
    </row>
    <row r="113" spans="1:51" customFormat="1" x14ac:dyDescent="0.35">
      <c r="A113" s="547" t="s">
        <v>538</v>
      </c>
      <c r="B113" s="547" t="s">
        <v>444</v>
      </c>
      <c r="C113">
        <v>1</v>
      </c>
      <c r="D113" s="547" t="s">
        <v>533</v>
      </c>
      <c r="E113">
        <v>32</v>
      </c>
      <c r="F113" s="216">
        <v>2004</v>
      </c>
      <c r="G113" s="549">
        <v>3222.3837999999996</v>
      </c>
      <c r="H113" s="550">
        <v>13.859975859269152</v>
      </c>
      <c r="I113" s="550">
        <v>0.84828513773725511</v>
      </c>
      <c r="J113" s="550">
        <v>1.2704398724633603</v>
      </c>
      <c r="K113" s="550">
        <v>2.6393831195402617E-2</v>
      </c>
      <c r="L113" s="550">
        <v>3.6071819564137591E-3</v>
      </c>
      <c r="M113" s="550">
        <v>1.4984667872275181E-3</v>
      </c>
      <c r="N113" s="550">
        <v>2.3348502469507194E-2</v>
      </c>
      <c r="O113" s="550">
        <v>2.8857453292807648E-2</v>
      </c>
      <c r="P113" s="550">
        <v>9.9898413714716427E-3</v>
      </c>
      <c r="Q113" s="551">
        <v>44662.161677299991</v>
      </c>
      <c r="R113" s="551">
        <v>2733.5002856252991</v>
      </c>
      <c r="S113" s="551">
        <v>4093.844863899998</v>
      </c>
      <c r="T113" s="551">
        <v>85.051054064000013</v>
      </c>
      <c r="U113" s="551">
        <v>11.623724700000002</v>
      </c>
      <c r="V113" s="551">
        <v>4.8286351000000005</v>
      </c>
      <c r="W113" s="551">
        <v>75.237836111999968</v>
      </c>
      <c r="X113" s="551">
        <v>92.989790000000013</v>
      </c>
      <c r="Y113" s="551">
        <v>32.191102999999998</v>
      </c>
      <c r="AA113" s="547" t="s">
        <v>538</v>
      </c>
      <c r="AB113" s="547" t="s">
        <v>444</v>
      </c>
      <c r="AC113">
        <v>1</v>
      </c>
      <c r="AD113" s="547" t="s">
        <v>533</v>
      </c>
      <c r="AE113">
        <v>32</v>
      </c>
      <c r="AF113" s="216">
        <v>2004</v>
      </c>
      <c r="AG113" s="549">
        <v>3222.3837999999996</v>
      </c>
      <c r="AH113" s="550">
        <v>13.859975859269152</v>
      </c>
      <c r="AI113" s="550">
        <v>0.84828513773725511</v>
      </c>
      <c r="AJ113" s="550">
        <v>1.2704398724633603</v>
      </c>
      <c r="AK113" s="550">
        <v>2.6393831195402617E-2</v>
      </c>
      <c r="AL113" s="550">
        <v>3.6071819564137591E-3</v>
      </c>
      <c r="AM113" s="550">
        <v>1.4984667872275181E-3</v>
      </c>
      <c r="AN113" s="550">
        <v>2.3348502469507194E-2</v>
      </c>
      <c r="AO113" s="550">
        <v>2.8857453292807648E-2</v>
      </c>
      <c r="AP113" s="550">
        <v>9.9898413714716427E-3</v>
      </c>
      <c r="AQ113" s="551">
        <v>44662.161677299991</v>
      </c>
      <c r="AR113" s="551">
        <v>2733.5002856252991</v>
      </c>
      <c r="AS113" s="551">
        <v>4093.844863899998</v>
      </c>
      <c r="AT113" s="551">
        <v>85.051054064000013</v>
      </c>
      <c r="AU113" s="551">
        <v>11.623724700000002</v>
      </c>
      <c r="AV113" s="551">
        <v>4.8286351000000005</v>
      </c>
      <c r="AW113" s="551">
        <v>75.237836111999968</v>
      </c>
      <c r="AX113" s="551">
        <v>92.989790000000013</v>
      </c>
      <c r="AY113" s="551">
        <v>32.191102999999998</v>
      </c>
    </row>
    <row r="114" spans="1:51" customFormat="1" x14ac:dyDescent="0.35">
      <c r="A114" s="547" t="s">
        <v>539</v>
      </c>
      <c r="B114" s="547" t="s">
        <v>444</v>
      </c>
      <c r="C114">
        <v>1</v>
      </c>
      <c r="D114" s="547" t="s">
        <v>533</v>
      </c>
      <c r="E114">
        <v>32</v>
      </c>
      <c r="F114" s="216">
        <v>2005</v>
      </c>
      <c r="G114" s="549">
        <v>3597.9942999999998</v>
      </c>
      <c r="H114" s="550">
        <v>13.460993158076988</v>
      </c>
      <c r="I114" s="550">
        <v>0.70449504787339412</v>
      </c>
      <c r="J114" s="550">
        <v>1.1743014328288406</v>
      </c>
      <c r="K114" s="550">
        <v>2.5520317448251673E-2</v>
      </c>
      <c r="L114" s="550">
        <v>3.5994071752698453E-3</v>
      </c>
      <c r="M114" s="550">
        <v>1.4897551949985025E-3</v>
      </c>
      <c r="N114" s="550">
        <v>2.2575759498562855E-2</v>
      </c>
      <c r="O114" s="550">
        <v>2.8795300203782979E-2</v>
      </c>
      <c r="P114" s="550">
        <v>9.9317491970457011E-3</v>
      </c>
      <c r="Q114" s="551">
        <v>48432.576655099998</v>
      </c>
      <c r="R114" s="551">
        <v>2534.7691666266992</v>
      </c>
      <c r="S114" s="551">
        <v>4225.129861800001</v>
      </c>
      <c r="T114" s="551">
        <v>91.821956713000063</v>
      </c>
      <c r="U114" s="551">
        <v>12.950646500000003</v>
      </c>
      <c r="V114" s="551">
        <v>5.3601307</v>
      </c>
      <c r="W114" s="551">
        <v>81.227453994000001</v>
      </c>
      <c r="X114" s="551">
        <v>103.60532599999999</v>
      </c>
      <c r="Y114" s="551">
        <v>35.734377000000009</v>
      </c>
      <c r="AA114" s="547" t="s">
        <v>539</v>
      </c>
      <c r="AB114" s="547" t="s">
        <v>444</v>
      </c>
      <c r="AC114">
        <v>1</v>
      </c>
      <c r="AD114" s="547" t="s">
        <v>533</v>
      </c>
      <c r="AE114">
        <v>32</v>
      </c>
      <c r="AF114" s="216">
        <v>2005</v>
      </c>
      <c r="AG114" s="549">
        <v>3597.9942999999998</v>
      </c>
      <c r="AH114" s="550">
        <v>13.460993158076988</v>
      </c>
      <c r="AI114" s="550">
        <v>0.70449504787339412</v>
      </c>
      <c r="AJ114" s="550">
        <v>1.1743014328288406</v>
      </c>
      <c r="AK114" s="550">
        <v>2.5520317448251673E-2</v>
      </c>
      <c r="AL114" s="550">
        <v>3.5994071752698453E-3</v>
      </c>
      <c r="AM114" s="550">
        <v>1.4897551949985025E-3</v>
      </c>
      <c r="AN114" s="550">
        <v>2.2575759498562855E-2</v>
      </c>
      <c r="AO114" s="550">
        <v>2.8795300203782979E-2</v>
      </c>
      <c r="AP114" s="550">
        <v>9.9317491970457011E-3</v>
      </c>
      <c r="AQ114" s="551">
        <v>48432.576655099998</v>
      </c>
      <c r="AR114" s="551">
        <v>2534.7691666266992</v>
      </c>
      <c r="AS114" s="551">
        <v>4225.129861800001</v>
      </c>
      <c r="AT114" s="551">
        <v>91.821956713000063</v>
      </c>
      <c r="AU114" s="551">
        <v>12.950646500000003</v>
      </c>
      <c r="AV114" s="551">
        <v>5.3601307</v>
      </c>
      <c r="AW114" s="551">
        <v>81.227453994000001</v>
      </c>
      <c r="AX114" s="551">
        <v>103.60532599999999</v>
      </c>
      <c r="AY114" s="551">
        <v>35.734377000000009</v>
      </c>
    </row>
    <row r="115" spans="1:51" customFormat="1" x14ac:dyDescent="0.35">
      <c r="A115" s="547" t="s">
        <v>540</v>
      </c>
      <c r="B115" s="547" t="s">
        <v>444</v>
      </c>
      <c r="C115">
        <v>1</v>
      </c>
      <c r="D115" s="547" t="s">
        <v>533</v>
      </c>
      <c r="E115">
        <v>32</v>
      </c>
      <c r="F115" s="216">
        <v>2006</v>
      </c>
      <c r="G115" s="549">
        <v>4789.7481000000016</v>
      </c>
      <c r="H115" s="550">
        <v>14.31656717552641</v>
      </c>
      <c r="I115" s="550">
        <v>0.75492654417458782</v>
      </c>
      <c r="J115" s="550">
        <v>1.0062893433790394</v>
      </c>
      <c r="K115" s="550">
        <v>2.7927376343653654E-2</v>
      </c>
      <c r="L115" s="550">
        <v>3.6208226691503862E-3</v>
      </c>
      <c r="M115" s="550">
        <v>1.5137637822748961E-3</v>
      </c>
      <c r="N115" s="550">
        <v>2.4705092411853546E-2</v>
      </c>
      <c r="O115" s="550">
        <v>2.8966547322185905E-2</v>
      </c>
      <c r="P115" s="550">
        <v>1.0091809629821657E-2</v>
      </c>
      <c r="Q115" s="551">
        <v>68572.75042750001</v>
      </c>
      <c r="R115" s="551">
        <v>3615.9079805997994</v>
      </c>
      <c r="S115" s="551">
        <v>4819.8724705000031</v>
      </c>
      <c r="T115" s="551">
        <v>133.76509778000008</v>
      </c>
      <c r="U115" s="551">
        <v>17.342828499999996</v>
      </c>
      <c r="V115" s="551">
        <v>7.2505471999999997</v>
      </c>
      <c r="W115" s="551">
        <v>118.33116943999998</v>
      </c>
      <c r="X115" s="551">
        <v>138.74246500000007</v>
      </c>
      <c r="Y115" s="551">
        <v>48.337226000000001</v>
      </c>
      <c r="AA115" s="547" t="s">
        <v>540</v>
      </c>
      <c r="AB115" s="547" t="s">
        <v>444</v>
      </c>
      <c r="AC115">
        <v>1</v>
      </c>
      <c r="AD115" s="547" t="s">
        <v>533</v>
      </c>
      <c r="AE115">
        <v>32</v>
      </c>
      <c r="AF115" s="216">
        <v>2006</v>
      </c>
      <c r="AG115" s="549">
        <v>4789.7481000000016</v>
      </c>
      <c r="AH115" s="550">
        <v>14.31656717552641</v>
      </c>
      <c r="AI115" s="550">
        <v>0.75492654417458782</v>
      </c>
      <c r="AJ115" s="550">
        <v>1.0062893433790394</v>
      </c>
      <c r="AK115" s="550">
        <v>2.7927376343653654E-2</v>
      </c>
      <c r="AL115" s="550">
        <v>3.6208226691503862E-3</v>
      </c>
      <c r="AM115" s="550">
        <v>1.5137637822748961E-3</v>
      </c>
      <c r="AN115" s="550">
        <v>2.4705092411853546E-2</v>
      </c>
      <c r="AO115" s="550">
        <v>2.8966547322185905E-2</v>
      </c>
      <c r="AP115" s="550">
        <v>1.0091809629821657E-2</v>
      </c>
      <c r="AQ115" s="551">
        <v>68572.75042750001</v>
      </c>
      <c r="AR115" s="551">
        <v>3615.9079805997994</v>
      </c>
      <c r="AS115" s="551">
        <v>4819.8724705000031</v>
      </c>
      <c r="AT115" s="551">
        <v>133.76509778000008</v>
      </c>
      <c r="AU115" s="551">
        <v>17.342828499999996</v>
      </c>
      <c r="AV115" s="551">
        <v>7.2505471999999997</v>
      </c>
      <c r="AW115" s="551">
        <v>118.33116943999998</v>
      </c>
      <c r="AX115" s="551">
        <v>138.74246500000007</v>
      </c>
      <c r="AY115" s="551">
        <v>48.337226000000001</v>
      </c>
    </row>
    <row r="116" spans="1:51" customFormat="1" x14ac:dyDescent="0.35">
      <c r="A116" s="547" t="s">
        <v>541</v>
      </c>
      <c r="B116" s="547" t="s">
        <v>444</v>
      </c>
      <c r="C116">
        <v>1</v>
      </c>
      <c r="D116" s="547" t="s">
        <v>533</v>
      </c>
      <c r="E116">
        <v>32</v>
      </c>
      <c r="F116" s="216">
        <v>2007</v>
      </c>
      <c r="G116" s="549">
        <v>5294.2639999999983</v>
      </c>
      <c r="H116" s="550">
        <v>13.37381831140268</v>
      </c>
      <c r="I116" s="550">
        <v>0.65412051946106231</v>
      </c>
      <c r="J116" s="550">
        <v>0.97635031649347326</v>
      </c>
      <c r="K116" s="550">
        <v>2.5544761071605044E-2</v>
      </c>
      <c r="L116" s="550">
        <v>3.5996281825009108E-3</v>
      </c>
      <c r="M116" s="550">
        <v>1.4899961732169008E-3</v>
      </c>
      <c r="N116" s="550">
        <v>2.2597387889988121E-2</v>
      </c>
      <c r="O116" s="550">
        <v>2.879701276702485E-2</v>
      </c>
      <c r="P116" s="550">
        <v>9.9333588200361811E-3</v>
      </c>
      <c r="Q116" s="551">
        <v>70804.52482859997</v>
      </c>
      <c r="R116" s="551">
        <v>3463.0867178440008</v>
      </c>
      <c r="S116" s="551">
        <v>5169.0563320000001</v>
      </c>
      <c r="T116" s="551">
        <v>135.24070892999995</v>
      </c>
      <c r="U116" s="551">
        <v>19.057381899999996</v>
      </c>
      <c r="V116" s="551">
        <v>7.8884330999999994</v>
      </c>
      <c r="W116" s="551">
        <v>119.63653720000003</v>
      </c>
      <c r="X116" s="551">
        <v>152.45898800000001</v>
      </c>
      <c r="Y116" s="551">
        <v>52.589824000000014</v>
      </c>
      <c r="AA116" s="547" t="s">
        <v>541</v>
      </c>
      <c r="AB116" s="547" t="s">
        <v>444</v>
      </c>
      <c r="AC116">
        <v>1</v>
      </c>
      <c r="AD116" s="547" t="s">
        <v>533</v>
      </c>
      <c r="AE116">
        <v>32</v>
      </c>
      <c r="AF116" s="216">
        <v>2007</v>
      </c>
      <c r="AG116" s="549">
        <v>5294.2639999999983</v>
      </c>
      <c r="AH116" s="550">
        <v>13.37381831140268</v>
      </c>
      <c r="AI116" s="550">
        <v>0.65412051946106231</v>
      </c>
      <c r="AJ116" s="550">
        <v>0.97635031649347326</v>
      </c>
      <c r="AK116" s="550">
        <v>2.5544761071605044E-2</v>
      </c>
      <c r="AL116" s="550">
        <v>3.5996281825009108E-3</v>
      </c>
      <c r="AM116" s="550">
        <v>1.4899961732169008E-3</v>
      </c>
      <c r="AN116" s="550">
        <v>2.2597387889988121E-2</v>
      </c>
      <c r="AO116" s="550">
        <v>2.879701276702485E-2</v>
      </c>
      <c r="AP116" s="550">
        <v>9.9333588200361811E-3</v>
      </c>
      <c r="AQ116" s="551">
        <v>70804.52482859997</v>
      </c>
      <c r="AR116" s="551">
        <v>3463.0867178440008</v>
      </c>
      <c r="AS116" s="551">
        <v>5169.0563320000001</v>
      </c>
      <c r="AT116" s="551">
        <v>135.24070892999995</v>
      </c>
      <c r="AU116" s="551">
        <v>19.057381899999996</v>
      </c>
      <c r="AV116" s="551">
        <v>7.8884330999999994</v>
      </c>
      <c r="AW116" s="551">
        <v>119.63653720000003</v>
      </c>
      <c r="AX116" s="551">
        <v>152.45898800000001</v>
      </c>
      <c r="AY116" s="551">
        <v>52.589824000000014</v>
      </c>
    </row>
    <row r="117" spans="1:51" customFormat="1" x14ac:dyDescent="0.35">
      <c r="A117" s="547" t="s">
        <v>542</v>
      </c>
      <c r="B117" s="547" t="s">
        <v>444</v>
      </c>
      <c r="C117">
        <v>1</v>
      </c>
      <c r="D117" s="547" t="s">
        <v>533</v>
      </c>
      <c r="E117">
        <v>32</v>
      </c>
      <c r="F117" s="216">
        <v>2008</v>
      </c>
      <c r="G117" s="549">
        <v>5877.1496000000006</v>
      </c>
      <c r="H117" s="550">
        <v>11.873824438176626</v>
      </c>
      <c r="I117" s="550">
        <v>0.49638270361082815</v>
      </c>
      <c r="J117" s="550">
        <v>0.93192245686582464</v>
      </c>
      <c r="K117" s="550">
        <v>2.6991932936333639E-2</v>
      </c>
      <c r="L117" s="550">
        <v>3.6061397007828414E-3</v>
      </c>
      <c r="M117" s="550">
        <v>1.4972971081083249E-3</v>
      </c>
      <c r="N117" s="550">
        <v>2.3877575969820469E-2</v>
      </c>
      <c r="O117" s="550">
        <v>2.8849093274739848E-2</v>
      </c>
      <c r="P117" s="550">
        <v>9.9820283628648827E-3</v>
      </c>
      <c r="Q117" s="551">
        <v>69784.242547299989</v>
      </c>
      <c r="R117" s="551">
        <v>2917.3154079732976</v>
      </c>
      <c r="S117" s="551">
        <v>5477.047694599999</v>
      </c>
      <c r="T117" s="551">
        <v>158.63562786000008</v>
      </c>
      <c r="U117" s="551">
        <v>21.1938225</v>
      </c>
      <c r="V117" s="551">
        <v>8.7998390999999998</v>
      </c>
      <c r="W117" s="551">
        <v>140.33208605999999</v>
      </c>
      <c r="X117" s="551">
        <v>169.55043700000002</v>
      </c>
      <c r="Y117" s="551">
        <v>58.665874000000009</v>
      </c>
      <c r="AA117" s="547" t="s">
        <v>542</v>
      </c>
      <c r="AB117" s="547" t="s">
        <v>444</v>
      </c>
      <c r="AC117">
        <v>1</v>
      </c>
      <c r="AD117" s="547" t="s">
        <v>533</v>
      </c>
      <c r="AE117">
        <v>32</v>
      </c>
      <c r="AF117" s="216">
        <v>2008</v>
      </c>
      <c r="AG117" s="549">
        <v>5877.1496000000006</v>
      </c>
      <c r="AH117" s="550">
        <v>11.873824438176626</v>
      </c>
      <c r="AI117" s="550">
        <v>0.49638270361082815</v>
      </c>
      <c r="AJ117" s="550">
        <v>0.93192245686582464</v>
      </c>
      <c r="AK117" s="550">
        <v>2.6991932936333639E-2</v>
      </c>
      <c r="AL117" s="550">
        <v>3.6061397007828414E-3</v>
      </c>
      <c r="AM117" s="550">
        <v>1.4972971081083249E-3</v>
      </c>
      <c r="AN117" s="550">
        <v>2.3877575969820469E-2</v>
      </c>
      <c r="AO117" s="550">
        <v>2.8849093274739848E-2</v>
      </c>
      <c r="AP117" s="550">
        <v>9.9820283628648827E-3</v>
      </c>
      <c r="AQ117" s="551">
        <v>69784.242547299989</v>
      </c>
      <c r="AR117" s="551">
        <v>2917.3154079732976</v>
      </c>
      <c r="AS117" s="551">
        <v>5477.047694599999</v>
      </c>
      <c r="AT117" s="551">
        <v>158.63562786000008</v>
      </c>
      <c r="AU117" s="551">
        <v>21.1938225</v>
      </c>
      <c r="AV117" s="551">
        <v>8.7998390999999998</v>
      </c>
      <c r="AW117" s="551">
        <v>140.33208605999999</v>
      </c>
      <c r="AX117" s="551">
        <v>169.55043700000002</v>
      </c>
      <c r="AY117" s="551">
        <v>58.665874000000009</v>
      </c>
    </row>
    <row r="118" spans="1:51" customFormat="1" x14ac:dyDescent="0.35">
      <c r="A118" s="547" t="s">
        <v>543</v>
      </c>
      <c r="B118" s="547" t="s">
        <v>444</v>
      </c>
      <c r="C118">
        <v>1</v>
      </c>
      <c r="D118" s="547" t="s">
        <v>533</v>
      </c>
      <c r="E118">
        <v>32</v>
      </c>
      <c r="F118" s="216">
        <v>2009</v>
      </c>
      <c r="G118" s="549">
        <v>3589.9652000000001</v>
      </c>
      <c r="H118" s="550">
        <v>10.72648573100375</v>
      </c>
      <c r="I118" s="550">
        <v>0.33983294032164979</v>
      </c>
      <c r="J118" s="550">
        <v>0.89019785955306741</v>
      </c>
      <c r="K118" s="550">
        <v>3.0628013817515558E-2</v>
      </c>
      <c r="L118" s="550">
        <v>3.621508559470158E-3</v>
      </c>
      <c r="M118" s="550">
        <v>1.5145322578614408E-3</v>
      </c>
      <c r="N118" s="550">
        <v>2.709413122444753E-2</v>
      </c>
      <c r="O118" s="550">
        <v>2.8972102570799289E-2</v>
      </c>
      <c r="P118" s="550">
        <v>1.0096931580283842E-2</v>
      </c>
      <c r="Q118" s="551">
        <v>38507.710492600025</v>
      </c>
      <c r="R118" s="551">
        <v>1219.9884295683996</v>
      </c>
      <c r="S118" s="551">
        <v>3195.7793369099995</v>
      </c>
      <c r="T118" s="551">
        <v>109.95350375000001</v>
      </c>
      <c r="U118" s="551">
        <v>13.001089699999998</v>
      </c>
      <c r="V118" s="551">
        <v>5.4371180999999993</v>
      </c>
      <c r="W118" s="551">
        <v>97.26698822000003</v>
      </c>
      <c r="X118" s="551">
        <v>104.00883999999999</v>
      </c>
      <c r="Y118" s="551">
        <v>36.247633</v>
      </c>
      <c r="AA118" s="547" t="s">
        <v>543</v>
      </c>
      <c r="AB118" s="547" t="s">
        <v>444</v>
      </c>
      <c r="AC118">
        <v>1</v>
      </c>
      <c r="AD118" s="547" t="s">
        <v>533</v>
      </c>
      <c r="AE118">
        <v>32</v>
      </c>
      <c r="AF118" s="216">
        <v>2009</v>
      </c>
      <c r="AG118" s="549">
        <v>3589.9652000000001</v>
      </c>
      <c r="AH118" s="550">
        <v>10.72648573100375</v>
      </c>
      <c r="AI118" s="550">
        <v>0.33983294032164979</v>
      </c>
      <c r="AJ118" s="550">
        <v>0.89019785955306741</v>
      </c>
      <c r="AK118" s="550">
        <v>3.0628013817515558E-2</v>
      </c>
      <c r="AL118" s="550">
        <v>3.621508559470158E-3</v>
      </c>
      <c r="AM118" s="550">
        <v>1.5145322578614408E-3</v>
      </c>
      <c r="AN118" s="550">
        <v>2.709413122444753E-2</v>
      </c>
      <c r="AO118" s="550">
        <v>2.8972102570799289E-2</v>
      </c>
      <c r="AP118" s="550">
        <v>1.0096931580283842E-2</v>
      </c>
      <c r="AQ118" s="551">
        <v>38507.710492600025</v>
      </c>
      <c r="AR118" s="551">
        <v>1219.9884295683996</v>
      </c>
      <c r="AS118" s="551">
        <v>3195.7793369099995</v>
      </c>
      <c r="AT118" s="551">
        <v>109.95350375000001</v>
      </c>
      <c r="AU118" s="551">
        <v>13.001089699999998</v>
      </c>
      <c r="AV118" s="551">
        <v>5.4371180999999993</v>
      </c>
      <c r="AW118" s="551">
        <v>97.26698822000003</v>
      </c>
      <c r="AX118" s="551">
        <v>104.00883999999999</v>
      </c>
      <c r="AY118" s="551">
        <v>36.247633</v>
      </c>
    </row>
    <row r="119" spans="1:51" customFormat="1" x14ac:dyDescent="0.35">
      <c r="A119" s="547" t="s">
        <v>544</v>
      </c>
      <c r="B119" s="547" t="s">
        <v>444</v>
      </c>
      <c r="C119">
        <v>1</v>
      </c>
      <c r="D119" s="547" t="s">
        <v>533</v>
      </c>
      <c r="E119">
        <v>32</v>
      </c>
      <c r="F119" s="216">
        <v>2010</v>
      </c>
      <c r="G119" s="549">
        <v>5484.6879000000008</v>
      </c>
      <c r="H119" s="550">
        <v>7.8320989677826507</v>
      </c>
      <c r="I119" s="550">
        <v>0.15187404955828021</v>
      </c>
      <c r="J119" s="550">
        <v>0.82287733097447457</v>
      </c>
      <c r="K119" s="550">
        <v>2.0706761093917492E-2</v>
      </c>
      <c r="L119" s="550">
        <v>3.5715936908643419E-3</v>
      </c>
      <c r="M119" s="550">
        <v>1.4371701806405424E-3</v>
      </c>
      <c r="N119" s="550">
        <v>1.8317597769783759E-2</v>
      </c>
      <c r="O119" s="550">
        <v>2.8572750329148168E-2</v>
      </c>
      <c r="P119" s="550">
        <v>9.581186925877767E-3</v>
      </c>
      <c r="Q119" s="551">
        <v>42956.6184402</v>
      </c>
      <c r="R119" s="551">
        <v>832.9817619362999</v>
      </c>
      <c r="S119" s="551">
        <v>4513.2253403799969</v>
      </c>
      <c r="T119" s="551">
        <v>113.57012202000004</v>
      </c>
      <c r="U119" s="551">
        <v>19.5890767</v>
      </c>
      <c r="V119" s="551">
        <v>7.8824298999999991</v>
      </c>
      <c r="W119" s="551">
        <v>100.46630684499998</v>
      </c>
      <c r="X119" s="551">
        <v>156.71261799999999</v>
      </c>
      <c r="Y119" s="551">
        <v>52.549819999999997</v>
      </c>
      <c r="AA119" s="547" t="s">
        <v>544</v>
      </c>
      <c r="AB119" s="547" t="s">
        <v>444</v>
      </c>
      <c r="AC119">
        <v>1</v>
      </c>
      <c r="AD119" s="547" t="s">
        <v>533</v>
      </c>
      <c r="AE119">
        <v>32</v>
      </c>
      <c r="AF119" s="216">
        <v>2010</v>
      </c>
      <c r="AG119" s="549">
        <v>5484.6879000000008</v>
      </c>
      <c r="AH119" s="550">
        <v>7.8320989677826507</v>
      </c>
      <c r="AI119" s="550">
        <v>0.15187404955828021</v>
      </c>
      <c r="AJ119" s="550">
        <v>0.82287733097447457</v>
      </c>
      <c r="AK119" s="550">
        <v>2.0706761093917492E-2</v>
      </c>
      <c r="AL119" s="550">
        <v>3.5715936908643419E-3</v>
      </c>
      <c r="AM119" s="550">
        <v>1.4371701806405424E-3</v>
      </c>
      <c r="AN119" s="550">
        <v>1.8317597769783759E-2</v>
      </c>
      <c r="AO119" s="550">
        <v>2.8572750329148168E-2</v>
      </c>
      <c r="AP119" s="550">
        <v>9.581186925877767E-3</v>
      </c>
      <c r="AQ119" s="551">
        <v>42956.6184402</v>
      </c>
      <c r="AR119" s="551">
        <v>832.9817619362999</v>
      </c>
      <c r="AS119" s="551">
        <v>4513.2253403799969</v>
      </c>
      <c r="AT119" s="551">
        <v>113.57012202000004</v>
      </c>
      <c r="AU119" s="551">
        <v>19.5890767</v>
      </c>
      <c r="AV119" s="551">
        <v>7.8824298999999991</v>
      </c>
      <c r="AW119" s="551">
        <v>100.46630684499998</v>
      </c>
      <c r="AX119" s="551">
        <v>156.71261799999999</v>
      </c>
      <c r="AY119" s="551">
        <v>52.549819999999997</v>
      </c>
    </row>
    <row r="120" spans="1:51" customFormat="1" x14ac:dyDescent="0.35">
      <c r="A120" s="547" t="s">
        <v>545</v>
      </c>
      <c r="B120" s="547" t="s">
        <v>444</v>
      </c>
      <c r="C120">
        <v>1</v>
      </c>
      <c r="D120" s="547" t="s">
        <v>533</v>
      </c>
      <c r="E120">
        <v>32</v>
      </c>
      <c r="F120" s="216">
        <v>2011</v>
      </c>
      <c r="G120" s="549">
        <v>8907.6170999999977</v>
      </c>
      <c r="H120" s="550">
        <v>7.0476775982546442</v>
      </c>
      <c r="I120" s="550">
        <v>0.16515482946213536</v>
      </c>
      <c r="J120" s="550">
        <v>0.45651504069477794</v>
      </c>
      <c r="K120" s="550">
        <v>1.7973314148179976E-2</v>
      </c>
      <c r="L120" s="550">
        <v>3.6079584067438201E-3</v>
      </c>
      <c r="M120" s="550">
        <v>1.468085140300878E-3</v>
      </c>
      <c r="N120" s="550">
        <v>1.5899538154822576E-2</v>
      </c>
      <c r="O120" s="550">
        <v>2.8863681848201594E-2</v>
      </c>
      <c r="P120" s="550">
        <v>9.7872790243756693E-3</v>
      </c>
      <c r="Q120" s="551">
        <v>62778.013489499986</v>
      </c>
      <c r="R120" s="551">
        <v>1471.1359830645004</v>
      </c>
      <c r="S120" s="551">
        <v>4066.4611828999987</v>
      </c>
      <c r="T120" s="551">
        <v>160.09940044999985</v>
      </c>
      <c r="U120" s="551">
        <v>32.138311999999999</v>
      </c>
      <c r="V120" s="551">
        <v>13.077140299999996</v>
      </c>
      <c r="W120" s="551">
        <v>141.62699794999997</v>
      </c>
      <c r="X120" s="551">
        <v>257.10662600000006</v>
      </c>
      <c r="Y120" s="551">
        <v>87.181334000000007</v>
      </c>
      <c r="AA120" s="547" t="s">
        <v>545</v>
      </c>
      <c r="AB120" s="547" t="s">
        <v>444</v>
      </c>
      <c r="AC120">
        <v>1</v>
      </c>
      <c r="AD120" s="547" t="s">
        <v>533</v>
      </c>
      <c r="AE120">
        <v>32</v>
      </c>
      <c r="AF120" s="216">
        <v>2011</v>
      </c>
      <c r="AG120" s="549">
        <v>8907.6170999999977</v>
      </c>
      <c r="AH120" s="550">
        <v>7.0476775982546442</v>
      </c>
      <c r="AI120" s="550">
        <v>0.16515482946213536</v>
      </c>
      <c r="AJ120" s="550">
        <v>0.45651504069477794</v>
      </c>
      <c r="AK120" s="550">
        <v>1.7973314148179976E-2</v>
      </c>
      <c r="AL120" s="550">
        <v>3.6079584067438201E-3</v>
      </c>
      <c r="AM120" s="550">
        <v>1.468085140300878E-3</v>
      </c>
      <c r="AN120" s="550">
        <v>1.5899538154822576E-2</v>
      </c>
      <c r="AO120" s="550">
        <v>2.8863681848201594E-2</v>
      </c>
      <c r="AP120" s="550">
        <v>9.7872790243756693E-3</v>
      </c>
      <c r="AQ120" s="551">
        <v>62778.013489499986</v>
      </c>
      <c r="AR120" s="551">
        <v>1471.1359830645004</v>
      </c>
      <c r="AS120" s="551">
        <v>4066.4611828999987</v>
      </c>
      <c r="AT120" s="551">
        <v>160.09940044999985</v>
      </c>
      <c r="AU120" s="551">
        <v>32.138311999999999</v>
      </c>
      <c r="AV120" s="551">
        <v>13.077140299999996</v>
      </c>
      <c r="AW120" s="551">
        <v>141.62699794999997</v>
      </c>
      <c r="AX120" s="551">
        <v>257.10662600000006</v>
      </c>
      <c r="AY120" s="551">
        <v>87.181334000000007</v>
      </c>
    </row>
    <row r="121" spans="1:51" customFormat="1" x14ac:dyDescent="0.35">
      <c r="A121" s="547" t="s">
        <v>546</v>
      </c>
      <c r="B121" s="547" t="s">
        <v>444</v>
      </c>
      <c r="C121">
        <v>1</v>
      </c>
      <c r="D121" s="547" t="s">
        <v>533</v>
      </c>
      <c r="E121">
        <v>32</v>
      </c>
      <c r="F121" s="216">
        <v>2012</v>
      </c>
      <c r="G121" s="549">
        <v>11487.6315</v>
      </c>
      <c r="H121" s="550">
        <v>6.7683297639204403</v>
      </c>
      <c r="I121" s="550">
        <v>0.16418305635634292</v>
      </c>
      <c r="J121" s="550">
        <v>0.42428650964300152</v>
      </c>
      <c r="K121" s="550">
        <v>1.7531390018038096E-2</v>
      </c>
      <c r="L121" s="550">
        <v>3.6024371081192857E-3</v>
      </c>
      <c r="M121" s="550">
        <v>1.463399787850089E-3</v>
      </c>
      <c r="N121" s="550">
        <v>1.5508597296144115E-2</v>
      </c>
      <c r="O121" s="550">
        <v>2.8819502958464503E-2</v>
      </c>
      <c r="P121" s="550">
        <v>9.7560448383115349E-3</v>
      </c>
      <c r="Q121" s="551">
        <v>77752.078198400006</v>
      </c>
      <c r="R121" s="551">
        <v>1886.0744499654002</v>
      </c>
      <c r="S121" s="551">
        <v>4874.0470731999976</v>
      </c>
      <c r="T121" s="551">
        <v>201.39414821</v>
      </c>
      <c r="U121" s="551">
        <v>41.38347000000001</v>
      </c>
      <c r="V121" s="551">
        <v>16.810997499999999</v>
      </c>
      <c r="W121" s="551">
        <v>178.15705081999997</v>
      </c>
      <c r="X121" s="551">
        <v>331.06783000000001</v>
      </c>
      <c r="Y121" s="551">
        <v>112.073848</v>
      </c>
      <c r="AA121" s="547" t="s">
        <v>546</v>
      </c>
      <c r="AB121" s="547" t="s">
        <v>444</v>
      </c>
      <c r="AC121">
        <v>1</v>
      </c>
      <c r="AD121" s="547" t="s">
        <v>533</v>
      </c>
      <c r="AE121">
        <v>32</v>
      </c>
      <c r="AF121" s="216">
        <v>2012</v>
      </c>
      <c r="AG121" s="549">
        <v>11487.6315</v>
      </c>
      <c r="AH121" s="550">
        <v>6.7683297639204403</v>
      </c>
      <c r="AI121" s="550">
        <v>0.16418305635634292</v>
      </c>
      <c r="AJ121" s="550">
        <v>0.42428650964300152</v>
      </c>
      <c r="AK121" s="550">
        <v>1.7531390018038096E-2</v>
      </c>
      <c r="AL121" s="550">
        <v>3.6024371081192857E-3</v>
      </c>
      <c r="AM121" s="550">
        <v>1.463399787850089E-3</v>
      </c>
      <c r="AN121" s="550">
        <v>1.5508597296144115E-2</v>
      </c>
      <c r="AO121" s="550">
        <v>2.8819502958464503E-2</v>
      </c>
      <c r="AP121" s="550">
        <v>9.7560448383115349E-3</v>
      </c>
      <c r="AQ121" s="551">
        <v>77752.078198400006</v>
      </c>
      <c r="AR121" s="551">
        <v>1886.0744499654002</v>
      </c>
      <c r="AS121" s="551">
        <v>4874.0470731999976</v>
      </c>
      <c r="AT121" s="551">
        <v>201.39414821</v>
      </c>
      <c r="AU121" s="551">
        <v>41.38347000000001</v>
      </c>
      <c r="AV121" s="551">
        <v>16.810997499999999</v>
      </c>
      <c r="AW121" s="551">
        <v>178.15705081999997</v>
      </c>
      <c r="AX121" s="551">
        <v>331.06783000000001</v>
      </c>
      <c r="AY121" s="551">
        <v>112.073848</v>
      </c>
    </row>
    <row r="122" spans="1:51" customFormat="1" x14ac:dyDescent="0.35">
      <c r="A122" s="547" t="s">
        <v>547</v>
      </c>
      <c r="B122" s="547" t="s">
        <v>444</v>
      </c>
      <c r="C122">
        <v>1</v>
      </c>
      <c r="D122" s="547" t="s">
        <v>533</v>
      </c>
      <c r="E122">
        <v>32</v>
      </c>
      <c r="F122" s="216">
        <v>2013</v>
      </c>
      <c r="G122" s="549">
        <v>16915.231699999993</v>
      </c>
      <c r="H122" s="550">
        <v>6.4598092522906443</v>
      </c>
      <c r="I122" s="550">
        <v>0.15417897082462084</v>
      </c>
      <c r="J122" s="550">
        <v>0.37978099202744015</v>
      </c>
      <c r="K122" s="550">
        <v>1.7177089390977719E-2</v>
      </c>
      <c r="L122" s="550">
        <v>3.545681257206783E-3</v>
      </c>
      <c r="M122" s="550">
        <v>1.4151340297632463E-3</v>
      </c>
      <c r="N122" s="550">
        <v>1.5195172598197394E-2</v>
      </c>
      <c r="O122" s="550">
        <v>2.8365454787119479E-2</v>
      </c>
      <c r="P122" s="550">
        <v>9.4342798745109761E-3</v>
      </c>
      <c r="Q122" s="551">
        <v>109269.17024029997</v>
      </c>
      <c r="R122" s="551">
        <v>2607.9730147660007</v>
      </c>
      <c r="S122" s="551">
        <v>6424.0834753999998</v>
      </c>
      <c r="T122" s="551">
        <v>290.55444697999985</v>
      </c>
      <c r="U122" s="551">
        <v>59.976020000000005</v>
      </c>
      <c r="V122" s="551">
        <v>23.937319999999996</v>
      </c>
      <c r="W122" s="551">
        <v>257.02986521999981</v>
      </c>
      <c r="X122" s="551">
        <v>479.80823999999996</v>
      </c>
      <c r="Y122" s="551">
        <v>159.58303000000001</v>
      </c>
      <c r="AA122" s="547" t="s">
        <v>547</v>
      </c>
      <c r="AB122" s="547" t="s">
        <v>444</v>
      </c>
      <c r="AC122">
        <v>1</v>
      </c>
      <c r="AD122" s="547" t="s">
        <v>533</v>
      </c>
      <c r="AE122">
        <v>32</v>
      </c>
      <c r="AF122" s="216">
        <v>2013</v>
      </c>
      <c r="AG122" s="549">
        <v>16915.231699999993</v>
      </c>
      <c r="AH122" s="550">
        <v>6.4598092522906443</v>
      </c>
      <c r="AI122" s="550">
        <v>0.15417897082462084</v>
      </c>
      <c r="AJ122" s="550">
        <v>0.37978099202744015</v>
      </c>
      <c r="AK122" s="550">
        <v>1.7177089390977719E-2</v>
      </c>
      <c r="AL122" s="550">
        <v>3.545681257206783E-3</v>
      </c>
      <c r="AM122" s="550">
        <v>1.4151340297632463E-3</v>
      </c>
      <c r="AN122" s="550">
        <v>1.5195172598197394E-2</v>
      </c>
      <c r="AO122" s="550">
        <v>2.8365454787119479E-2</v>
      </c>
      <c r="AP122" s="550">
        <v>9.4342798745109761E-3</v>
      </c>
      <c r="AQ122" s="551">
        <v>109269.17024029997</v>
      </c>
      <c r="AR122" s="551">
        <v>2607.9730147660007</v>
      </c>
      <c r="AS122" s="551">
        <v>6424.0834753999998</v>
      </c>
      <c r="AT122" s="551">
        <v>290.55444697999985</v>
      </c>
      <c r="AU122" s="551">
        <v>59.976020000000005</v>
      </c>
      <c r="AV122" s="551">
        <v>23.937319999999996</v>
      </c>
      <c r="AW122" s="551">
        <v>257.02986521999981</v>
      </c>
      <c r="AX122" s="551">
        <v>479.80823999999996</v>
      </c>
      <c r="AY122" s="551">
        <v>159.58303000000001</v>
      </c>
    </row>
    <row r="123" spans="1:51" customFormat="1" x14ac:dyDescent="0.35">
      <c r="A123" s="547" t="s">
        <v>548</v>
      </c>
      <c r="B123" s="547" t="s">
        <v>444</v>
      </c>
      <c r="C123">
        <v>1</v>
      </c>
      <c r="D123" s="547" t="s">
        <v>533</v>
      </c>
      <c r="E123">
        <v>32</v>
      </c>
      <c r="F123" s="216">
        <v>2014</v>
      </c>
      <c r="G123" s="549">
        <v>31141.977999999999</v>
      </c>
      <c r="H123" s="550">
        <v>6.4515898039135484</v>
      </c>
      <c r="I123" s="550">
        <v>0.15163345594509126</v>
      </c>
      <c r="J123" s="550">
        <v>0.3698159020695474</v>
      </c>
      <c r="K123" s="550">
        <v>2.1789948577768566E-2</v>
      </c>
      <c r="L123" s="550">
        <v>3.5312441939301348E-3</v>
      </c>
      <c r="M123" s="550">
        <v>1.4028536016562601E-3</v>
      </c>
      <c r="N123" s="550">
        <v>1.9275808675351312E-2</v>
      </c>
      <c r="O123" s="550">
        <v>2.8249899861852067E-2</v>
      </c>
      <c r="P123" s="550">
        <v>9.3524062601290127E-3</v>
      </c>
      <c r="Q123" s="551">
        <v>200915.26773850003</v>
      </c>
      <c r="R123" s="551">
        <v>4722.1657491060014</v>
      </c>
      <c r="S123" s="551">
        <v>11516.798686299999</v>
      </c>
      <c r="T123" s="551">
        <v>678.58209922999993</v>
      </c>
      <c r="U123" s="551">
        <v>109.96992899999999</v>
      </c>
      <c r="V123" s="551">
        <v>43.687636000000012</v>
      </c>
      <c r="W123" s="551">
        <v>600.28680969999971</v>
      </c>
      <c r="X123" s="551">
        <v>879.75776000000008</v>
      </c>
      <c r="Y123" s="551">
        <v>291.25243</v>
      </c>
      <c r="AA123" s="547" t="s">
        <v>548</v>
      </c>
      <c r="AB123" s="547" t="s">
        <v>444</v>
      </c>
      <c r="AC123">
        <v>1</v>
      </c>
      <c r="AD123" s="547" t="s">
        <v>533</v>
      </c>
      <c r="AE123">
        <v>32</v>
      </c>
      <c r="AF123" s="216">
        <v>2014</v>
      </c>
      <c r="AG123" s="549">
        <v>31141.977999999999</v>
      </c>
      <c r="AH123" s="550">
        <v>6.4515898039135484</v>
      </c>
      <c r="AI123" s="550">
        <v>0.15163345594509126</v>
      </c>
      <c r="AJ123" s="550">
        <v>0.3698159020695474</v>
      </c>
      <c r="AK123" s="550">
        <v>2.1789948577768566E-2</v>
      </c>
      <c r="AL123" s="550">
        <v>3.5312441939301348E-3</v>
      </c>
      <c r="AM123" s="550">
        <v>1.4028536016562601E-3</v>
      </c>
      <c r="AN123" s="550">
        <v>1.9275808675351312E-2</v>
      </c>
      <c r="AO123" s="550">
        <v>2.8249899861852067E-2</v>
      </c>
      <c r="AP123" s="550">
        <v>9.3524062601290127E-3</v>
      </c>
      <c r="AQ123" s="551">
        <v>200915.26773850003</v>
      </c>
      <c r="AR123" s="551">
        <v>4722.1657491060014</v>
      </c>
      <c r="AS123" s="551">
        <v>11516.798686299999</v>
      </c>
      <c r="AT123" s="551">
        <v>678.58209922999993</v>
      </c>
      <c r="AU123" s="551">
        <v>109.96992899999999</v>
      </c>
      <c r="AV123" s="551">
        <v>43.687636000000012</v>
      </c>
      <c r="AW123" s="551">
        <v>600.28680969999971</v>
      </c>
      <c r="AX123" s="551">
        <v>879.75776000000008</v>
      </c>
      <c r="AY123" s="551">
        <v>291.25243</v>
      </c>
    </row>
    <row r="124" spans="1:51" customFormat="1" x14ac:dyDescent="0.35">
      <c r="A124" s="547" t="s">
        <v>549</v>
      </c>
      <c r="B124" s="547" t="s">
        <v>444</v>
      </c>
      <c r="C124">
        <v>1</v>
      </c>
      <c r="D124" s="547" t="s">
        <v>533</v>
      </c>
      <c r="E124">
        <v>32</v>
      </c>
      <c r="F124" s="216">
        <v>2015</v>
      </c>
      <c r="G124" s="549">
        <v>43309.329000000005</v>
      </c>
      <c r="H124" s="550">
        <v>6.4515893740976651</v>
      </c>
      <c r="I124" s="550">
        <v>0.15163449535408408</v>
      </c>
      <c r="J124" s="550">
        <v>0.36436732743423478</v>
      </c>
      <c r="K124" s="550">
        <v>2.581475833024335E-2</v>
      </c>
      <c r="L124" s="550">
        <v>3.5312432109026672E-3</v>
      </c>
      <c r="M124" s="550">
        <v>1.402858284874374E-3</v>
      </c>
      <c r="N124" s="550">
        <v>2.2836224041937934E-2</v>
      </c>
      <c r="O124" s="550">
        <v>2.8249902232380473E-2</v>
      </c>
      <c r="P124" s="550">
        <v>9.3524302812449476E-3</v>
      </c>
      <c r="Q124" s="551">
        <v>279414.00677569991</v>
      </c>
      <c r="R124" s="551">
        <v>6567.1882470390001</v>
      </c>
      <c r="S124" s="551">
        <v>15780.504460700002</v>
      </c>
      <c r="T124" s="551">
        <v>1118.01986158</v>
      </c>
      <c r="U124" s="551">
        <v>152.93577400000001</v>
      </c>
      <c r="V124" s="551">
        <v>60.75685099999999</v>
      </c>
      <c r="W124" s="551">
        <v>989.02154014999985</v>
      </c>
      <c r="X124" s="551">
        <v>1223.4843100000005</v>
      </c>
      <c r="Y124" s="551">
        <v>405.04748000000001</v>
      </c>
      <c r="AA124" s="547" t="s">
        <v>549</v>
      </c>
      <c r="AB124" s="547" t="s">
        <v>444</v>
      </c>
      <c r="AC124">
        <v>1</v>
      </c>
      <c r="AD124" s="547" t="s">
        <v>533</v>
      </c>
      <c r="AE124">
        <v>32</v>
      </c>
      <c r="AF124" s="216">
        <v>2015</v>
      </c>
      <c r="AG124" s="549">
        <v>43309.329000000005</v>
      </c>
      <c r="AH124" s="550">
        <v>6.4515893740976651</v>
      </c>
      <c r="AI124" s="550">
        <v>0.15163449535408408</v>
      </c>
      <c r="AJ124" s="550">
        <v>0.36436732743423478</v>
      </c>
      <c r="AK124" s="550">
        <v>2.581475833024335E-2</v>
      </c>
      <c r="AL124" s="550">
        <v>3.5312432109026672E-3</v>
      </c>
      <c r="AM124" s="550">
        <v>1.402858284874374E-3</v>
      </c>
      <c r="AN124" s="550">
        <v>2.2836224041937934E-2</v>
      </c>
      <c r="AO124" s="550">
        <v>2.8249902232380473E-2</v>
      </c>
      <c r="AP124" s="550">
        <v>9.3524302812449476E-3</v>
      </c>
      <c r="AQ124" s="551">
        <v>279414.00677569991</v>
      </c>
      <c r="AR124" s="551">
        <v>6567.1882470390001</v>
      </c>
      <c r="AS124" s="551">
        <v>15780.504460700002</v>
      </c>
      <c r="AT124" s="551">
        <v>1118.01986158</v>
      </c>
      <c r="AU124" s="551">
        <v>152.93577400000001</v>
      </c>
      <c r="AV124" s="551">
        <v>60.75685099999999</v>
      </c>
      <c r="AW124" s="551">
        <v>989.02154014999985</v>
      </c>
      <c r="AX124" s="551">
        <v>1223.4843100000005</v>
      </c>
      <c r="AY124" s="551">
        <v>405.04748000000001</v>
      </c>
    </row>
    <row r="125" spans="1:51" customFormat="1" x14ac:dyDescent="0.35">
      <c r="A125" s="547" t="s">
        <v>550</v>
      </c>
      <c r="B125" s="547" t="s">
        <v>444</v>
      </c>
      <c r="C125">
        <v>1</v>
      </c>
      <c r="D125" s="547" t="s">
        <v>533</v>
      </c>
      <c r="E125">
        <v>32</v>
      </c>
      <c r="F125" s="216">
        <v>2016</v>
      </c>
      <c r="G125" s="549">
        <v>56051.805999999997</v>
      </c>
      <c r="H125" s="550">
        <v>5.5125887388249373</v>
      </c>
      <c r="I125" s="550">
        <v>0.149637939862687</v>
      </c>
      <c r="J125" s="550">
        <v>0.26307517274822523</v>
      </c>
      <c r="K125" s="550">
        <v>2.1244389676043616E-2</v>
      </c>
      <c r="L125" s="550">
        <v>3.5336308878254519E-3</v>
      </c>
      <c r="M125" s="550">
        <v>1.404887132450291E-3</v>
      </c>
      <c r="N125" s="550">
        <v>1.8793191992243746E-2</v>
      </c>
      <c r="O125" s="550">
        <v>2.8269052383432566E-2</v>
      </c>
      <c r="P125" s="550">
        <v>9.3659597694318725E-3</v>
      </c>
      <c r="Q125" s="551">
        <v>308990.55454640003</v>
      </c>
      <c r="R125" s="551">
        <v>8387.4767754229979</v>
      </c>
      <c r="S125" s="551">
        <v>14745.838546300007</v>
      </c>
      <c r="T125" s="551">
        <v>1190.7864087099995</v>
      </c>
      <c r="U125" s="551">
        <v>198.06639299999998</v>
      </c>
      <c r="V125" s="551">
        <v>78.746461000000011</v>
      </c>
      <c r="W125" s="551">
        <v>1053.3923516699999</v>
      </c>
      <c r="X125" s="551">
        <v>1584.5314399999997</v>
      </c>
      <c r="Y125" s="551">
        <v>524.97896000000003</v>
      </c>
      <c r="AA125" s="547" t="s">
        <v>550</v>
      </c>
      <c r="AB125" s="547" t="s">
        <v>444</v>
      </c>
      <c r="AC125">
        <v>1</v>
      </c>
      <c r="AD125" s="547" t="s">
        <v>533</v>
      </c>
      <c r="AE125">
        <v>32</v>
      </c>
      <c r="AF125" s="216">
        <v>2016</v>
      </c>
      <c r="AG125" s="549">
        <v>56051.805999999997</v>
      </c>
      <c r="AH125" s="550">
        <v>5.5125887388249373</v>
      </c>
      <c r="AI125" s="550">
        <v>0.149637939862687</v>
      </c>
      <c r="AJ125" s="550">
        <v>0.26307517274822523</v>
      </c>
      <c r="AK125" s="550">
        <v>2.1244389676043616E-2</v>
      </c>
      <c r="AL125" s="550">
        <v>3.5336308878254519E-3</v>
      </c>
      <c r="AM125" s="550">
        <v>1.404887132450291E-3</v>
      </c>
      <c r="AN125" s="550">
        <v>1.8793191992243746E-2</v>
      </c>
      <c r="AO125" s="550">
        <v>2.8269052383432566E-2</v>
      </c>
      <c r="AP125" s="550">
        <v>9.3659597694318725E-3</v>
      </c>
      <c r="AQ125" s="551">
        <v>308990.55454640003</v>
      </c>
      <c r="AR125" s="551">
        <v>8387.4767754229979</v>
      </c>
      <c r="AS125" s="551">
        <v>14745.838546300007</v>
      </c>
      <c r="AT125" s="551">
        <v>1190.7864087099995</v>
      </c>
      <c r="AU125" s="551">
        <v>198.06639299999998</v>
      </c>
      <c r="AV125" s="551">
        <v>78.746461000000011</v>
      </c>
      <c r="AW125" s="551">
        <v>1053.3923516699999</v>
      </c>
      <c r="AX125" s="551">
        <v>1584.5314399999997</v>
      </c>
      <c r="AY125" s="551">
        <v>524.97896000000003</v>
      </c>
    </row>
    <row r="126" spans="1:51" customFormat="1" x14ac:dyDescent="0.35">
      <c r="A126" s="547" t="s">
        <v>551</v>
      </c>
      <c r="B126" s="547" t="s">
        <v>444</v>
      </c>
      <c r="C126">
        <v>1</v>
      </c>
      <c r="D126" s="547" t="s">
        <v>533</v>
      </c>
      <c r="E126">
        <v>32</v>
      </c>
      <c r="F126" s="216">
        <v>2017</v>
      </c>
      <c r="G126" s="549">
        <v>71372.24000000002</v>
      </c>
      <c r="H126" s="550">
        <v>4.7433017704362372</v>
      </c>
      <c r="I126" s="550">
        <v>0.13072767925110659</v>
      </c>
      <c r="J126" s="550">
        <v>0.24966637776115763</v>
      </c>
      <c r="K126" s="550">
        <v>2.1150109401778618E-2</v>
      </c>
      <c r="L126" s="550">
        <v>3.5334523198375153E-3</v>
      </c>
      <c r="M126" s="550">
        <v>1.4047314474086839E-3</v>
      </c>
      <c r="N126" s="550">
        <v>1.8709783944289821E-2</v>
      </c>
      <c r="O126" s="550">
        <v>2.8267620576291275E-2</v>
      </c>
      <c r="P126" s="550">
        <v>9.3649225525218212E-3</v>
      </c>
      <c r="Q126" s="551">
        <v>338540.0723520001</v>
      </c>
      <c r="R126" s="551">
        <v>9330.3272981530026</v>
      </c>
      <c r="S126" s="551">
        <v>17819.24863350001</v>
      </c>
      <c r="T126" s="551">
        <v>1509.5306842500004</v>
      </c>
      <c r="U126" s="551">
        <v>252.19040699999996</v>
      </c>
      <c r="V126" s="551">
        <v>100.25882999999999</v>
      </c>
      <c r="W126" s="551">
        <v>1335.3591900200001</v>
      </c>
      <c r="X126" s="551">
        <v>2017.5233999999998</v>
      </c>
      <c r="Y126" s="551">
        <v>668.3955000000002</v>
      </c>
      <c r="AA126" s="547" t="s">
        <v>551</v>
      </c>
      <c r="AB126" s="547" t="s">
        <v>444</v>
      </c>
      <c r="AC126">
        <v>1</v>
      </c>
      <c r="AD126" s="547" t="s">
        <v>533</v>
      </c>
      <c r="AE126">
        <v>32</v>
      </c>
      <c r="AF126" s="216">
        <v>2017</v>
      </c>
      <c r="AG126" s="549">
        <v>71372.24000000002</v>
      </c>
      <c r="AH126" s="550">
        <v>4.7433017704362372</v>
      </c>
      <c r="AI126" s="550">
        <v>0.13072767925110659</v>
      </c>
      <c r="AJ126" s="550">
        <v>0.24966637776115763</v>
      </c>
      <c r="AK126" s="550">
        <v>2.1150109401778618E-2</v>
      </c>
      <c r="AL126" s="550">
        <v>3.5334523198375153E-3</v>
      </c>
      <c r="AM126" s="550">
        <v>1.4047314474086839E-3</v>
      </c>
      <c r="AN126" s="550">
        <v>1.8709783944289821E-2</v>
      </c>
      <c r="AO126" s="550">
        <v>2.8267620576291275E-2</v>
      </c>
      <c r="AP126" s="550">
        <v>9.3649225525218212E-3</v>
      </c>
      <c r="AQ126" s="551">
        <v>338540.0723520001</v>
      </c>
      <c r="AR126" s="551">
        <v>9330.3272981530026</v>
      </c>
      <c r="AS126" s="551">
        <v>17819.24863350001</v>
      </c>
      <c r="AT126" s="551">
        <v>1509.5306842500004</v>
      </c>
      <c r="AU126" s="551">
        <v>252.19040699999996</v>
      </c>
      <c r="AV126" s="551">
        <v>100.25882999999999</v>
      </c>
      <c r="AW126" s="551">
        <v>1335.3591900200001</v>
      </c>
      <c r="AX126" s="551">
        <v>2017.5233999999998</v>
      </c>
      <c r="AY126" s="551">
        <v>668.3955000000002</v>
      </c>
    </row>
    <row r="127" spans="1:51" customFormat="1" x14ac:dyDescent="0.35">
      <c r="A127" s="547" t="s">
        <v>552</v>
      </c>
      <c r="B127" s="547" t="s">
        <v>444</v>
      </c>
      <c r="C127">
        <v>1</v>
      </c>
      <c r="D127" s="547" t="s">
        <v>533</v>
      </c>
      <c r="E127">
        <v>32</v>
      </c>
      <c r="F127" s="216">
        <v>2018</v>
      </c>
      <c r="G127" s="549">
        <v>88815.392999999996</v>
      </c>
      <c r="H127" s="550">
        <v>3.7247353938860575</v>
      </c>
      <c r="I127" s="550">
        <v>0.1179327794346077</v>
      </c>
      <c r="J127" s="550">
        <v>0.24526889602346294</v>
      </c>
      <c r="K127" s="550">
        <v>2.2591126413863873E-2</v>
      </c>
      <c r="L127" s="550">
        <v>3.5345853843150817E-3</v>
      </c>
      <c r="M127" s="550">
        <v>1.4056994940055043E-3</v>
      </c>
      <c r="N127" s="550">
        <v>1.9984549448427258E-2</v>
      </c>
      <c r="O127" s="550">
        <v>2.8276709083525645E-2</v>
      </c>
      <c r="P127" s="550">
        <v>9.371373158254221E-3</v>
      </c>
      <c r="Q127" s="551">
        <v>330813.83782899997</v>
      </c>
      <c r="R127" s="551">
        <v>10474.246153067001</v>
      </c>
      <c r="S127" s="551">
        <v>21783.653390999996</v>
      </c>
      <c r="T127" s="551">
        <v>2006.4397707600003</v>
      </c>
      <c r="U127" s="551">
        <v>313.92559</v>
      </c>
      <c r="V127" s="551">
        <v>124.847753</v>
      </c>
      <c r="W127" s="551">
        <v>1774.9356131900001</v>
      </c>
      <c r="X127" s="551">
        <v>2511.4070299999998</v>
      </c>
      <c r="Y127" s="551">
        <v>832.32218999999986</v>
      </c>
      <c r="AA127" s="547" t="s">
        <v>552</v>
      </c>
      <c r="AB127" s="547" t="s">
        <v>444</v>
      </c>
      <c r="AC127">
        <v>1</v>
      </c>
      <c r="AD127" s="547" t="s">
        <v>533</v>
      </c>
      <c r="AE127">
        <v>32</v>
      </c>
      <c r="AF127" s="216">
        <v>2018</v>
      </c>
      <c r="AG127" s="549">
        <v>88815.392999999996</v>
      </c>
      <c r="AH127" s="550">
        <v>3.7247353938860575</v>
      </c>
      <c r="AI127" s="550">
        <v>0.1179327794346077</v>
      </c>
      <c r="AJ127" s="550">
        <v>0.24526889602346294</v>
      </c>
      <c r="AK127" s="550">
        <v>2.2591126413863873E-2</v>
      </c>
      <c r="AL127" s="550">
        <v>3.5345853843150817E-3</v>
      </c>
      <c r="AM127" s="550">
        <v>1.4056994940055043E-3</v>
      </c>
      <c r="AN127" s="550">
        <v>1.9984549448427258E-2</v>
      </c>
      <c r="AO127" s="550">
        <v>2.8276709083525645E-2</v>
      </c>
      <c r="AP127" s="550">
        <v>9.371373158254221E-3</v>
      </c>
      <c r="AQ127" s="551">
        <v>330813.83782899997</v>
      </c>
      <c r="AR127" s="551">
        <v>10474.246153067001</v>
      </c>
      <c r="AS127" s="551">
        <v>21783.653390999996</v>
      </c>
      <c r="AT127" s="551">
        <v>2006.4397707600003</v>
      </c>
      <c r="AU127" s="551">
        <v>313.92559</v>
      </c>
      <c r="AV127" s="551">
        <v>124.847753</v>
      </c>
      <c r="AW127" s="551">
        <v>1774.9356131900001</v>
      </c>
      <c r="AX127" s="551">
        <v>2511.4070299999998</v>
      </c>
      <c r="AY127" s="551">
        <v>832.32218999999986</v>
      </c>
    </row>
    <row r="128" spans="1:51" customFormat="1" x14ac:dyDescent="0.35">
      <c r="A128" s="547" t="s">
        <v>553</v>
      </c>
      <c r="B128" s="547" t="s">
        <v>444</v>
      </c>
      <c r="C128">
        <v>1</v>
      </c>
      <c r="D128" s="547" t="s">
        <v>533</v>
      </c>
      <c r="E128">
        <v>32</v>
      </c>
      <c r="F128" s="216">
        <v>2019</v>
      </c>
      <c r="G128" s="549">
        <v>155020.78300000002</v>
      </c>
      <c r="H128" s="550">
        <v>3.5229011229094338</v>
      </c>
      <c r="I128" s="550">
        <v>0.10825855953707181</v>
      </c>
      <c r="J128" s="550">
        <v>0.23888952252292517</v>
      </c>
      <c r="K128" s="550">
        <v>2.2090103272152863E-2</v>
      </c>
      <c r="L128" s="550">
        <v>3.5345944549899492E-3</v>
      </c>
      <c r="M128" s="550">
        <v>1.4057022147798079E-3</v>
      </c>
      <c r="N128" s="550">
        <v>1.9541326304615553E-2</v>
      </c>
      <c r="O128" s="550">
        <v>2.8276768541415514E-2</v>
      </c>
      <c r="P128" s="550">
        <v>9.3713850613178721E-3</v>
      </c>
      <c r="Q128" s="551">
        <v>546122.89050499978</v>
      </c>
      <c r="R128" s="551">
        <v>16782.326665888992</v>
      </c>
      <c r="S128" s="551">
        <v>37032.840832000002</v>
      </c>
      <c r="T128" s="551">
        <v>3424.4251057999995</v>
      </c>
      <c r="U128" s="551">
        <v>547.93560000000025</v>
      </c>
      <c r="V128" s="551">
        <v>217.91305800000004</v>
      </c>
      <c r="W128" s="551">
        <v>3029.3117045999998</v>
      </c>
      <c r="X128" s="551">
        <v>4383.4868000000015</v>
      </c>
      <c r="Y128" s="551">
        <v>1452.7594499999998</v>
      </c>
      <c r="AA128" s="547" t="s">
        <v>553</v>
      </c>
      <c r="AB128" s="547" t="s">
        <v>444</v>
      </c>
      <c r="AC128">
        <v>1</v>
      </c>
      <c r="AD128" s="547" t="s">
        <v>533</v>
      </c>
      <c r="AE128">
        <v>32</v>
      </c>
      <c r="AF128" s="216">
        <v>2019</v>
      </c>
      <c r="AG128" s="549">
        <v>155020.78300000002</v>
      </c>
      <c r="AH128" s="550">
        <v>3.5229011229094338</v>
      </c>
      <c r="AI128" s="550">
        <v>0.10825855953707181</v>
      </c>
      <c r="AJ128" s="550">
        <v>0.23888952252292517</v>
      </c>
      <c r="AK128" s="550">
        <v>2.2090103272152863E-2</v>
      </c>
      <c r="AL128" s="550">
        <v>3.5345944549899492E-3</v>
      </c>
      <c r="AM128" s="550">
        <v>1.4057022147798079E-3</v>
      </c>
      <c r="AN128" s="550">
        <v>1.9541326304615553E-2</v>
      </c>
      <c r="AO128" s="550">
        <v>2.8276768541415514E-2</v>
      </c>
      <c r="AP128" s="550">
        <v>9.3713850613178721E-3</v>
      </c>
      <c r="AQ128" s="551">
        <v>546122.89050499978</v>
      </c>
      <c r="AR128" s="551">
        <v>16782.326665888992</v>
      </c>
      <c r="AS128" s="551">
        <v>37032.840832000002</v>
      </c>
      <c r="AT128" s="551">
        <v>3424.4251057999995</v>
      </c>
      <c r="AU128" s="551">
        <v>547.93560000000025</v>
      </c>
      <c r="AV128" s="551">
        <v>217.91305800000004</v>
      </c>
      <c r="AW128" s="551">
        <v>3029.3117045999998</v>
      </c>
      <c r="AX128" s="551">
        <v>4383.4868000000015</v>
      </c>
      <c r="AY128" s="551">
        <v>1452.7594499999998</v>
      </c>
    </row>
    <row r="129" spans="1:51" customFormat="1" x14ac:dyDescent="0.35">
      <c r="A129" s="547" t="s">
        <v>554</v>
      </c>
      <c r="B129" s="547" t="s">
        <v>444</v>
      </c>
      <c r="C129">
        <v>1</v>
      </c>
      <c r="D129" s="547" t="s">
        <v>533</v>
      </c>
      <c r="E129">
        <v>32</v>
      </c>
      <c r="F129" s="216">
        <v>2020</v>
      </c>
      <c r="G129" s="549">
        <v>90597.472999999998</v>
      </c>
      <c r="H129" s="550">
        <v>3.3210960061104582</v>
      </c>
      <c r="I129" s="550">
        <v>9.8591354428616315E-2</v>
      </c>
      <c r="J129" s="550">
        <v>0.22968382979070523</v>
      </c>
      <c r="K129" s="550">
        <v>1.9175886039227614E-2</v>
      </c>
      <c r="L129" s="550">
        <v>3.5345933986481058E-3</v>
      </c>
      <c r="M129" s="550">
        <v>1.405699869796589E-3</v>
      </c>
      <c r="N129" s="550">
        <v>1.696334407108684E-2</v>
      </c>
      <c r="O129" s="550">
        <v>2.8276713965300123E-2</v>
      </c>
      <c r="P129" s="550">
        <v>9.3713799280030693E-3</v>
      </c>
      <c r="Q129" s="551">
        <v>300882.90574400005</v>
      </c>
      <c r="R129" s="551">
        <v>8932.1275708799967</v>
      </c>
      <c r="S129" s="551">
        <v>20808.774568000012</v>
      </c>
      <c r="T129" s="551">
        <v>1737.2868176900006</v>
      </c>
      <c r="U129" s="551">
        <v>320.22523000000001</v>
      </c>
      <c r="V129" s="551">
        <v>127.35285599999997</v>
      </c>
      <c r="W129" s="551">
        <v>1536.83610647</v>
      </c>
      <c r="X129" s="551">
        <v>2561.7988300000006</v>
      </c>
      <c r="Y129" s="551">
        <v>849.02334000000008</v>
      </c>
      <c r="AA129" s="547" t="s">
        <v>554</v>
      </c>
      <c r="AB129" s="547" t="s">
        <v>444</v>
      </c>
      <c r="AC129">
        <v>1</v>
      </c>
      <c r="AD129" s="547" t="s">
        <v>533</v>
      </c>
      <c r="AE129">
        <v>32</v>
      </c>
      <c r="AF129" s="216">
        <v>2020</v>
      </c>
      <c r="AG129" s="549">
        <v>90597.472999999998</v>
      </c>
      <c r="AH129" s="550">
        <v>3.3210960061104582</v>
      </c>
      <c r="AI129" s="550">
        <v>9.8591354428616315E-2</v>
      </c>
      <c r="AJ129" s="550">
        <v>0.22968382979070523</v>
      </c>
      <c r="AK129" s="550">
        <v>1.9175886039227614E-2</v>
      </c>
      <c r="AL129" s="550">
        <v>3.5345933986481058E-3</v>
      </c>
      <c r="AM129" s="550">
        <v>1.405699869796589E-3</v>
      </c>
      <c r="AN129" s="550">
        <v>1.696334407108684E-2</v>
      </c>
      <c r="AO129" s="550">
        <v>2.8276713965300123E-2</v>
      </c>
      <c r="AP129" s="550">
        <v>9.3713799280030693E-3</v>
      </c>
      <c r="AQ129" s="551">
        <v>300882.90574400005</v>
      </c>
      <c r="AR129" s="551">
        <v>8932.1275708799967</v>
      </c>
      <c r="AS129" s="551">
        <v>20808.774568000012</v>
      </c>
      <c r="AT129" s="551">
        <v>1737.2868176900006</v>
      </c>
      <c r="AU129" s="551">
        <v>320.22523000000001</v>
      </c>
      <c r="AV129" s="551">
        <v>127.35285599999997</v>
      </c>
      <c r="AW129" s="551">
        <v>1536.83610647</v>
      </c>
      <c r="AX129" s="551">
        <v>2561.7988300000006</v>
      </c>
      <c r="AY129" s="551">
        <v>849.02334000000008</v>
      </c>
    </row>
    <row r="130" spans="1:51" customFormat="1" x14ac:dyDescent="0.35">
      <c r="A130" s="547" t="s">
        <v>555</v>
      </c>
      <c r="B130" s="547" t="s">
        <v>444</v>
      </c>
      <c r="C130">
        <v>1</v>
      </c>
      <c r="D130" s="547" t="s">
        <v>533</v>
      </c>
      <c r="E130">
        <v>32</v>
      </c>
      <c r="F130" s="216">
        <v>2021</v>
      </c>
      <c r="G130" s="549">
        <v>102108.66199999998</v>
      </c>
      <c r="H130" s="550">
        <v>2.6024090391469432</v>
      </c>
      <c r="I130" s="550">
        <v>8.1524319261768438E-2</v>
      </c>
      <c r="J130" s="550">
        <v>0.19801943139260803</v>
      </c>
      <c r="K130" s="550">
        <v>1.3288221098813339E-2</v>
      </c>
      <c r="L130" s="550">
        <v>3.5345911201931143E-3</v>
      </c>
      <c r="M130" s="550">
        <v>1.4056982452673801E-3</v>
      </c>
      <c r="N130" s="550">
        <v>1.1755015109002218E-2</v>
      </c>
      <c r="O130" s="550">
        <v>2.8276709766307584E-2</v>
      </c>
      <c r="P130" s="550">
        <v>9.3713761522014691E-3</v>
      </c>
      <c r="Q130" s="551">
        <v>265728.50496399996</v>
      </c>
      <c r="R130" s="551">
        <v>8324.339160280002</v>
      </c>
      <c r="S130" s="551">
        <v>20219.499189499998</v>
      </c>
      <c r="T130" s="551">
        <v>1356.8424767599995</v>
      </c>
      <c r="U130" s="551">
        <v>360.91237000000001</v>
      </c>
      <c r="V130" s="551">
        <v>143.53396699999999</v>
      </c>
      <c r="W130" s="551">
        <v>1200.2888645700004</v>
      </c>
      <c r="X130" s="551">
        <v>2887.2969999999996</v>
      </c>
      <c r="Y130" s="551">
        <v>956.89868000000013</v>
      </c>
      <c r="AA130" s="547" t="s">
        <v>555</v>
      </c>
      <c r="AB130" s="547" t="s">
        <v>444</v>
      </c>
      <c r="AC130">
        <v>1</v>
      </c>
      <c r="AD130" s="547" t="s">
        <v>533</v>
      </c>
      <c r="AE130">
        <v>32</v>
      </c>
      <c r="AF130" s="216">
        <v>2021</v>
      </c>
      <c r="AG130" s="549">
        <v>102108.66199999998</v>
      </c>
      <c r="AH130" s="550">
        <v>2.6024090391469432</v>
      </c>
      <c r="AI130" s="550">
        <v>8.1524319261768438E-2</v>
      </c>
      <c r="AJ130" s="550">
        <v>0.19801943139260803</v>
      </c>
      <c r="AK130" s="550">
        <v>1.3288221098813339E-2</v>
      </c>
      <c r="AL130" s="550">
        <v>3.5345911201931143E-3</v>
      </c>
      <c r="AM130" s="550">
        <v>1.4056982452673801E-3</v>
      </c>
      <c r="AN130" s="550">
        <v>1.1755015109002218E-2</v>
      </c>
      <c r="AO130" s="550">
        <v>2.8276709766307584E-2</v>
      </c>
      <c r="AP130" s="550">
        <v>9.3713761522014691E-3</v>
      </c>
      <c r="AQ130" s="551">
        <v>265728.50496399996</v>
      </c>
      <c r="AR130" s="551">
        <v>8324.339160280002</v>
      </c>
      <c r="AS130" s="551">
        <v>20219.499189499998</v>
      </c>
      <c r="AT130" s="551">
        <v>1356.8424767599995</v>
      </c>
      <c r="AU130" s="551">
        <v>360.91237000000001</v>
      </c>
      <c r="AV130" s="551">
        <v>143.53396699999999</v>
      </c>
      <c r="AW130" s="551">
        <v>1200.2888645700004</v>
      </c>
      <c r="AX130" s="551">
        <v>2887.2969999999996</v>
      </c>
      <c r="AY130" s="551">
        <v>956.89868000000013</v>
      </c>
    </row>
    <row r="131" spans="1:51" customFormat="1" x14ac:dyDescent="0.35">
      <c r="A131" s="547" t="s">
        <v>556</v>
      </c>
      <c r="B131" s="547" t="s">
        <v>444</v>
      </c>
      <c r="C131">
        <v>1</v>
      </c>
      <c r="D131" s="547" t="s">
        <v>533</v>
      </c>
      <c r="E131">
        <v>32</v>
      </c>
      <c r="F131" s="216">
        <v>2022</v>
      </c>
      <c r="G131" s="549">
        <v>113520.49299999999</v>
      </c>
      <c r="H131" s="550">
        <v>2.4467560631189289</v>
      </c>
      <c r="I131" s="550">
        <v>7.3196728098291489E-2</v>
      </c>
      <c r="J131" s="550">
        <v>0.19157553647075862</v>
      </c>
      <c r="K131" s="550">
        <v>1.3349383046548258E-2</v>
      </c>
      <c r="L131" s="550">
        <v>3.5345863940178623E-3</v>
      </c>
      <c r="M131" s="550">
        <v>1.4056981147888426E-3</v>
      </c>
      <c r="N131" s="550">
        <v>1.180910822885521E-2</v>
      </c>
      <c r="O131" s="550">
        <v>2.8276682166981076E-2</v>
      </c>
      <c r="P131" s="550">
        <v>9.3713687448485627E-3</v>
      </c>
      <c r="Q131" s="551">
        <v>277756.95453599992</v>
      </c>
      <c r="R131" s="551">
        <v>8309.328659705001</v>
      </c>
      <c r="S131" s="551">
        <v>21747.749346899996</v>
      </c>
      <c r="T131" s="551">
        <v>1515.4285446900001</v>
      </c>
      <c r="U131" s="551">
        <v>401.24798999999996</v>
      </c>
      <c r="V131" s="551">
        <v>159.57554299999998</v>
      </c>
      <c r="W131" s="551">
        <v>1340.57578803</v>
      </c>
      <c r="X131" s="551">
        <v>3209.9828999999995</v>
      </c>
      <c r="Y131" s="551">
        <v>1063.8424</v>
      </c>
      <c r="AA131" s="547" t="s">
        <v>556</v>
      </c>
      <c r="AB131" s="547" t="s">
        <v>444</v>
      </c>
      <c r="AC131">
        <v>1</v>
      </c>
      <c r="AD131" s="547" t="s">
        <v>533</v>
      </c>
      <c r="AE131">
        <v>32</v>
      </c>
      <c r="AF131" s="216">
        <v>2022</v>
      </c>
      <c r="AG131" s="549">
        <v>113520.49299999999</v>
      </c>
      <c r="AH131" s="550">
        <v>2.4467560631189289</v>
      </c>
      <c r="AI131" s="550">
        <v>7.3196728098291489E-2</v>
      </c>
      <c r="AJ131" s="550">
        <v>0.19157553647075862</v>
      </c>
      <c r="AK131" s="550">
        <v>1.3349383046548258E-2</v>
      </c>
      <c r="AL131" s="550">
        <v>3.5345863940178623E-3</v>
      </c>
      <c r="AM131" s="550">
        <v>1.4056981147888426E-3</v>
      </c>
      <c r="AN131" s="550">
        <v>1.180910822885521E-2</v>
      </c>
      <c r="AO131" s="550">
        <v>2.8276682166981076E-2</v>
      </c>
      <c r="AP131" s="550">
        <v>9.3713687448485627E-3</v>
      </c>
      <c r="AQ131" s="551">
        <v>277756.95453599992</v>
      </c>
      <c r="AR131" s="551">
        <v>8309.328659705001</v>
      </c>
      <c r="AS131" s="551">
        <v>21747.749346899996</v>
      </c>
      <c r="AT131" s="551">
        <v>1515.4285446900001</v>
      </c>
      <c r="AU131" s="551">
        <v>401.24798999999996</v>
      </c>
      <c r="AV131" s="551">
        <v>159.57554299999998</v>
      </c>
      <c r="AW131" s="551">
        <v>1340.57578803</v>
      </c>
      <c r="AX131" s="551">
        <v>3209.9828999999995</v>
      </c>
      <c r="AY131" s="551">
        <v>1063.8424</v>
      </c>
    </row>
    <row r="132" spans="1:51" customFormat="1" x14ac:dyDescent="0.35">
      <c r="A132" s="547" t="s">
        <v>557</v>
      </c>
      <c r="B132" s="547" t="s">
        <v>444</v>
      </c>
      <c r="C132">
        <v>1</v>
      </c>
      <c r="D132" s="547" t="s">
        <v>533</v>
      </c>
      <c r="E132">
        <v>32</v>
      </c>
      <c r="F132" s="216">
        <v>2023</v>
      </c>
      <c r="G132" s="549">
        <v>124796.76999999999</v>
      </c>
      <c r="H132" s="550">
        <v>2.187176162924731</v>
      </c>
      <c r="I132" s="550">
        <v>6.3917617945384322E-2</v>
      </c>
      <c r="J132" s="550">
        <v>0.18567738095144604</v>
      </c>
      <c r="K132" s="550">
        <v>1.2362997465879927E-2</v>
      </c>
      <c r="L132" s="550">
        <v>3.5345897173460509E-3</v>
      </c>
      <c r="M132" s="550">
        <v>1.4056984247268578E-3</v>
      </c>
      <c r="N132" s="550">
        <v>1.0936547312722922E-2</v>
      </c>
      <c r="O132" s="550">
        <v>2.827669818698033E-2</v>
      </c>
      <c r="P132" s="550">
        <v>9.3713731533276046E-3</v>
      </c>
      <c r="Q132" s="551">
        <v>272952.52055400016</v>
      </c>
      <c r="R132" s="551">
        <v>7976.7122656779984</v>
      </c>
      <c r="S132" s="551">
        <v>23171.937404799992</v>
      </c>
      <c r="T132" s="551">
        <v>1542.86215126</v>
      </c>
      <c r="U132" s="551">
        <v>441.10538000000008</v>
      </c>
      <c r="V132" s="551">
        <v>175.42662299999998</v>
      </c>
      <c r="W132" s="551">
        <v>1364.8457795800005</v>
      </c>
      <c r="X132" s="551">
        <v>3528.8406000000009</v>
      </c>
      <c r="Y132" s="551">
        <v>1169.5170999999998</v>
      </c>
      <c r="AA132" s="547" t="s">
        <v>557</v>
      </c>
      <c r="AB132" s="547" t="s">
        <v>444</v>
      </c>
      <c r="AC132">
        <v>1</v>
      </c>
      <c r="AD132" s="547" t="s">
        <v>533</v>
      </c>
      <c r="AE132">
        <v>32</v>
      </c>
      <c r="AF132" s="216">
        <v>2023</v>
      </c>
      <c r="AG132" s="549">
        <v>124796.76999999999</v>
      </c>
      <c r="AH132" s="550">
        <v>2.187176162924731</v>
      </c>
      <c r="AI132" s="550">
        <v>6.3917617945384322E-2</v>
      </c>
      <c r="AJ132" s="550">
        <v>0.18567738095144604</v>
      </c>
      <c r="AK132" s="550">
        <v>1.2362997465879927E-2</v>
      </c>
      <c r="AL132" s="550">
        <v>3.5345897173460509E-3</v>
      </c>
      <c r="AM132" s="550">
        <v>1.4056984247268578E-3</v>
      </c>
      <c r="AN132" s="550">
        <v>1.0936547312722922E-2</v>
      </c>
      <c r="AO132" s="550">
        <v>2.827669818698033E-2</v>
      </c>
      <c r="AP132" s="550">
        <v>9.3713731533276046E-3</v>
      </c>
      <c r="AQ132" s="551">
        <v>272952.52055400016</v>
      </c>
      <c r="AR132" s="551">
        <v>7976.7122656779984</v>
      </c>
      <c r="AS132" s="551">
        <v>23171.937404799992</v>
      </c>
      <c r="AT132" s="551">
        <v>1542.86215126</v>
      </c>
      <c r="AU132" s="551">
        <v>441.10538000000008</v>
      </c>
      <c r="AV132" s="551">
        <v>175.42662299999998</v>
      </c>
      <c r="AW132" s="551">
        <v>1364.8457795800005</v>
      </c>
      <c r="AX132" s="551">
        <v>3528.8406000000009</v>
      </c>
      <c r="AY132" s="551">
        <v>1169.5170999999998</v>
      </c>
    </row>
    <row r="133" spans="1:51" customFormat="1" x14ac:dyDescent="0.35">
      <c r="A133" s="547" t="s">
        <v>558</v>
      </c>
      <c r="B133" s="547" t="s">
        <v>444</v>
      </c>
      <c r="C133">
        <v>1</v>
      </c>
      <c r="D133" s="547" t="s">
        <v>533</v>
      </c>
      <c r="E133">
        <v>32</v>
      </c>
      <c r="F133" s="216">
        <v>2024</v>
      </c>
      <c r="G133" s="549">
        <v>136245.32099999997</v>
      </c>
      <c r="H133" s="550">
        <v>2.0793527617436487</v>
      </c>
      <c r="I133" s="550">
        <v>5.8182760365605511E-2</v>
      </c>
      <c r="J133" s="550">
        <v>0.18239551316554942</v>
      </c>
      <c r="K133" s="550">
        <v>1.2387968886432439E-2</v>
      </c>
      <c r="L133" s="550">
        <v>3.534587584112338E-3</v>
      </c>
      <c r="M133" s="550">
        <v>1.405699598300334E-3</v>
      </c>
      <c r="N133" s="550">
        <v>1.0958629215531012E-2</v>
      </c>
      <c r="O133" s="550">
        <v>2.8276698764576294E-2</v>
      </c>
      <c r="P133" s="550">
        <v>9.3713795132825198E-3</v>
      </c>
      <c r="Q133" s="551">
        <v>283302.08449599985</v>
      </c>
      <c r="R133" s="551">
        <v>7927.1288626779979</v>
      </c>
      <c r="S133" s="551">
        <v>24850.535240199999</v>
      </c>
      <c r="T133" s="551">
        <v>1687.8027974699999</v>
      </c>
      <c r="U133" s="551">
        <v>481.57101999999986</v>
      </c>
      <c r="V133" s="551">
        <v>191.51999300000003</v>
      </c>
      <c r="W133" s="551">
        <v>1493.0619551900006</v>
      </c>
      <c r="X133" s="551">
        <v>3852.5678999999996</v>
      </c>
      <c r="Y133" s="551">
        <v>1276.8066100000003</v>
      </c>
      <c r="AA133" s="547" t="s">
        <v>558</v>
      </c>
      <c r="AB133" s="547" t="s">
        <v>444</v>
      </c>
      <c r="AC133">
        <v>1</v>
      </c>
      <c r="AD133" s="547" t="s">
        <v>533</v>
      </c>
      <c r="AE133">
        <v>32</v>
      </c>
      <c r="AF133" s="216">
        <v>2024</v>
      </c>
      <c r="AG133" s="549">
        <v>136245.32099999997</v>
      </c>
      <c r="AH133" s="550">
        <v>2.0793527617436487</v>
      </c>
      <c r="AI133" s="550">
        <v>5.8182760365605511E-2</v>
      </c>
      <c r="AJ133" s="550">
        <v>0.18239551316554942</v>
      </c>
      <c r="AK133" s="550">
        <v>1.2387968886432439E-2</v>
      </c>
      <c r="AL133" s="550">
        <v>3.534587584112338E-3</v>
      </c>
      <c r="AM133" s="550">
        <v>1.405699598300334E-3</v>
      </c>
      <c r="AN133" s="550">
        <v>1.0958629215531012E-2</v>
      </c>
      <c r="AO133" s="550">
        <v>2.8276698764576294E-2</v>
      </c>
      <c r="AP133" s="550">
        <v>9.3713795132825198E-3</v>
      </c>
      <c r="AQ133" s="551">
        <v>283302.08449599985</v>
      </c>
      <c r="AR133" s="551">
        <v>7927.1288626779979</v>
      </c>
      <c r="AS133" s="551">
        <v>24850.535240199999</v>
      </c>
      <c r="AT133" s="551">
        <v>1687.8027974699999</v>
      </c>
      <c r="AU133" s="551">
        <v>481.57101999999986</v>
      </c>
      <c r="AV133" s="551">
        <v>191.51999300000003</v>
      </c>
      <c r="AW133" s="551">
        <v>1493.0619551900006</v>
      </c>
      <c r="AX133" s="551">
        <v>3852.5678999999996</v>
      </c>
      <c r="AY133" s="551">
        <v>1276.8066100000003</v>
      </c>
    </row>
    <row r="134" spans="1:51" customFormat="1" x14ac:dyDescent="0.35">
      <c r="A134" s="547" t="s">
        <v>559</v>
      </c>
      <c r="B134" s="547" t="s">
        <v>444</v>
      </c>
      <c r="C134">
        <v>1</v>
      </c>
      <c r="D134" s="547" t="s">
        <v>533</v>
      </c>
      <c r="E134">
        <v>32</v>
      </c>
      <c r="F134" s="216">
        <v>2025</v>
      </c>
      <c r="G134" s="549">
        <v>148705.65900000001</v>
      </c>
      <c r="H134" s="550">
        <v>1.809574369876535</v>
      </c>
      <c r="I134" s="550">
        <v>4.9699645477688237E-2</v>
      </c>
      <c r="J134" s="550">
        <v>0.17275483671875591</v>
      </c>
      <c r="K134" s="550">
        <v>1.1481570756765891E-2</v>
      </c>
      <c r="L134" s="550">
        <v>3.5345888887792763E-3</v>
      </c>
      <c r="M134" s="550">
        <v>1.4057008213789626E-3</v>
      </c>
      <c r="N134" s="550">
        <v>1.0156821367907725E-2</v>
      </c>
      <c r="O134" s="550">
        <v>2.8276717431446243E-2</v>
      </c>
      <c r="P134" s="550">
        <v>9.3713791349393071E-3</v>
      </c>
      <c r="Q134" s="551">
        <v>269093.94918199989</v>
      </c>
      <c r="R134" s="551">
        <v>7390.6185328259999</v>
      </c>
      <c r="S134" s="551">
        <v>25689.621839699998</v>
      </c>
      <c r="T134" s="551">
        <v>1707.3745457400007</v>
      </c>
      <c r="U134" s="551">
        <v>525.61337000000003</v>
      </c>
      <c r="V134" s="551">
        <v>209.03566699999996</v>
      </c>
      <c r="W134" s="551">
        <v>1510.37681486</v>
      </c>
      <c r="X134" s="551">
        <v>4204.9079000000011</v>
      </c>
      <c r="Y134" s="551">
        <v>1393.5771099999997</v>
      </c>
      <c r="AA134" s="547" t="s">
        <v>559</v>
      </c>
      <c r="AB134" s="547" t="s">
        <v>444</v>
      </c>
      <c r="AC134">
        <v>1</v>
      </c>
      <c r="AD134" s="547" t="s">
        <v>533</v>
      </c>
      <c r="AE134">
        <v>32</v>
      </c>
      <c r="AF134" s="216">
        <v>2025</v>
      </c>
      <c r="AG134" s="549">
        <v>148705.65900000001</v>
      </c>
      <c r="AH134" s="550">
        <v>1.809574369876535</v>
      </c>
      <c r="AI134" s="550">
        <v>4.9699645477688237E-2</v>
      </c>
      <c r="AJ134" s="550">
        <v>0.17275483671875591</v>
      </c>
      <c r="AK134" s="550">
        <v>1.1481570756765891E-2</v>
      </c>
      <c r="AL134" s="550">
        <v>3.5345888887792763E-3</v>
      </c>
      <c r="AM134" s="550">
        <v>1.4057008213789626E-3</v>
      </c>
      <c r="AN134" s="550">
        <v>1.0156821367907725E-2</v>
      </c>
      <c r="AO134" s="550">
        <v>2.8276717431446243E-2</v>
      </c>
      <c r="AP134" s="550">
        <v>9.3713791349393071E-3</v>
      </c>
      <c r="AQ134" s="551">
        <v>269093.94918199989</v>
      </c>
      <c r="AR134" s="551">
        <v>7390.6185328259999</v>
      </c>
      <c r="AS134" s="551">
        <v>25689.621839699998</v>
      </c>
      <c r="AT134" s="551">
        <v>1707.3745457400007</v>
      </c>
      <c r="AU134" s="551">
        <v>525.61337000000003</v>
      </c>
      <c r="AV134" s="551">
        <v>209.03566699999996</v>
      </c>
      <c r="AW134" s="551">
        <v>1510.37681486</v>
      </c>
      <c r="AX134" s="551">
        <v>4204.9079000000011</v>
      </c>
      <c r="AY134" s="551">
        <v>1393.5771099999997</v>
      </c>
    </row>
    <row r="135" spans="1:51" customFormat="1" x14ac:dyDescent="0.35">
      <c r="A135" s="547" t="s">
        <v>560</v>
      </c>
      <c r="B135" s="547" t="s">
        <v>444</v>
      </c>
      <c r="C135">
        <v>1</v>
      </c>
      <c r="D135" s="547" t="s">
        <v>533</v>
      </c>
      <c r="E135">
        <v>32</v>
      </c>
      <c r="F135" s="216">
        <v>2026</v>
      </c>
      <c r="G135" s="549">
        <v>162140.91300000003</v>
      </c>
      <c r="H135" s="550">
        <v>1.8095721570779608</v>
      </c>
      <c r="I135" s="550">
        <v>4.9699604508166274E-2</v>
      </c>
      <c r="J135" s="550">
        <v>0.17240499288850064</v>
      </c>
      <c r="K135" s="550">
        <v>1.1491601554013702E-2</v>
      </c>
      <c r="L135" s="550">
        <v>3.5345835261208856E-3</v>
      </c>
      <c r="M135" s="550">
        <v>1.4056978080541583E-3</v>
      </c>
      <c r="N135" s="550">
        <v>1.0165690871001817E-2</v>
      </c>
      <c r="O135" s="550">
        <v>2.8276674993189404E-2</v>
      </c>
      <c r="P135" s="550">
        <v>9.3713663743832491E-3</v>
      </c>
      <c r="Q135" s="551">
        <v>293405.68168800004</v>
      </c>
      <c r="R135" s="551">
        <v>8058.3392506929968</v>
      </c>
      <c r="S135" s="551">
        <v>27953.902952700006</v>
      </c>
      <c r="T135" s="551">
        <v>1863.2587678000007</v>
      </c>
      <c r="U135" s="551">
        <v>573.10059999999987</v>
      </c>
      <c r="V135" s="551">
        <v>227.92112600000002</v>
      </c>
      <c r="W135" s="551">
        <v>1648.2743991000002</v>
      </c>
      <c r="X135" s="551">
        <v>4584.8058999999994</v>
      </c>
      <c r="Y135" s="551">
        <v>1519.4819</v>
      </c>
      <c r="AA135" s="547" t="s">
        <v>560</v>
      </c>
      <c r="AB135" s="547" t="s">
        <v>444</v>
      </c>
      <c r="AC135">
        <v>1</v>
      </c>
      <c r="AD135" s="547" t="s">
        <v>533</v>
      </c>
      <c r="AE135">
        <v>32</v>
      </c>
      <c r="AF135" s="216">
        <v>2026</v>
      </c>
      <c r="AG135" s="549">
        <v>162140.91300000003</v>
      </c>
      <c r="AH135" s="550">
        <v>1.8095721570779608</v>
      </c>
      <c r="AI135" s="550">
        <v>4.9699604508166274E-2</v>
      </c>
      <c r="AJ135" s="550">
        <v>0.17240499288850064</v>
      </c>
      <c r="AK135" s="550">
        <v>1.1491601554013702E-2</v>
      </c>
      <c r="AL135" s="550">
        <v>3.5345835261208856E-3</v>
      </c>
      <c r="AM135" s="550">
        <v>1.4056978080541583E-3</v>
      </c>
      <c r="AN135" s="550">
        <v>1.0165690871001817E-2</v>
      </c>
      <c r="AO135" s="550">
        <v>2.8276674993189404E-2</v>
      </c>
      <c r="AP135" s="550">
        <v>9.3713663743832491E-3</v>
      </c>
      <c r="AQ135" s="551">
        <v>293405.68168800004</v>
      </c>
      <c r="AR135" s="551">
        <v>8058.3392506929968</v>
      </c>
      <c r="AS135" s="551">
        <v>27953.902952700006</v>
      </c>
      <c r="AT135" s="551">
        <v>1863.2587678000007</v>
      </c>
      <c r="AU135" s="551">
        <v>573.10059999999987</v>
      </c>
      <c r="AV135" s="551">
        <v>227.92112600000002</v>
      </c>
      <c r="AW135" s="551">
        <v>1648.2743991000002</v>
      </c>
      <c r="AX135" s="551">
        <v>4584.8058999999994</v>
      </c>
      <c r="AY135" s="551">
        <v>1519.4819</v>
      </c>
    </row>
    <row r="136" spans="1:51" customFormat="1" x14ac:dyDescent="0.35">
      <c r="A136" s="547" t="s">
        <v>1200</v>
      </c>
      <c r="B136" s="547" t="s">
        <v>444</v>
      </c>
      <c r="C136">
        <v>1</v>
      </c>
      <c r="D136" s="547" t="s">
        <v>533</v>
      </c>
      <c r="E136">
        <v>32</v>
      </c>
      <c r="F136" s="216">
        <v>2027</v>
      </c>
      <c r="G136" s="549">
        <v>171711.08199999997</v>
      </c>
      <c r="H136" s="550">
        <v>1.6345741032719137</v>
      </c>
      <c r="I136" s="550">
        <v>4.5570164094545736E-2</v>
      </c>
      <c r="J136" s="550">
        <v>0.16683204608133567</v>
      </c>
      <c r="K136" s="550">
        <v>7.6217204770161586E-3</v>
      </c>
      <c r="L136" s="550">
        <v>3.5345943484299991E-3</v>
      </c>
      <c r="M136" s="550">
        <v>1.4056990800395751E-3</v>
      </c>
      <c r="N136" s="550">
        <v>6.7423216980252963E-3</v>
      </c>
      <c r="O136" s="550">
        <v>2.8276729978324869E-2</v>
      </c>
      <c r="P136" s="550">
        <v>9.3713820404439634E-3</v>
      </c>
      <c r="Q136" s="551">
        <v>280674.48788199999</v>
      </c>
      <c r="R136" s="551">
        <v>7824.9021835919966</v>
      </c>
      <c r="S136" s="551">
        <v>28646.911144900001</v>
      </c>
      <c r="T136" s="551">
        <v>1308.7338698100004</v>
      </c>
      <c r="U136" s="551">
        <v>606.92902000000004</v>
      </c>
      <c r="V136" s="551">
        <v>241.37410999999997</v>
      </c>
      <c r="W136" s="551">
        <v>1157.7313539600007</v>
      </c>
      <c r="X136" s="551">
        <v>4855.4278999999988</v>
      </c>
      <c r="Y136" s="551">
        <v>1609.1701500000004</v>
      </c>
      <c r="AA136" s="547" t="s">
        <v>1200</v>
      </c>
      <c r="AB136" s="547" t="s">
        <v>444</v>
      </c>
      <c r="AC136">
        <v>1</v>
      </c>
      <c r="AD136" s="547" t="s">
        <v>533</v>
      </c>
      <c r="AE136">
        <v>32</v>
      </c>
      <c r="AF136" s="216">
        <v>2027</v>
      </c>
      <c r="AG136" s="549">
        <v>171711.08199999997</v>
      </c>
      <c r="AH136" s="550">
        <v>1.6345741032719137</v>
      </c>
      <c r="AI136" s="550">
        <v>4.5570164094545736E-2</v>
      </c>
      <c r="AJ136" s="550">
        <v>0.16683204608133567</v>
      </c>
      <c r="AK136" s="550">
        <v>7.6217204770161586E-3</v>
      </c>
      <c r="AL136" s="550">
        <v>3.5345943484299991E-3</v>
      </c>
      <c r="AM136" s="550">
        <v>1.4056990800395751E-3</v>
      </c>
      <c r="AN136" s="550">
        <v>6.7423216980252963E-3</v>
      </c>
      <c r="AO136" s="550">
        <v>2.8276729978324869E-2</v>
      </c>
      <c r="AP136" s="550">
        <v>9.3713820404439634E-3</v>
      </c>
      <c r="AQ136" s="551">
        <v>280674.48788199999</v>
      </c>
      <c r="AR136" s="551">
        <v>7824.9021835919966</v>
      </c>
      <c r="AS136" s="551">
        <v>28646.911144900001</v>
      </c>
      <c r="AT136" s="551">
        <v>1308.7338698100004</v>
      </c>
      <c r="AU136" s="551">
        <v>606.92902000000004</v>
      </c>
      <c r="AV136" s="551">
        <v>241.37410999999997</v>
      </c>
      <c r="AW136" s="551">
        <v>1157.7313539600007</v>
      </c>
      <c r="AX136" s="551">
        <v>4855.4278999999988</v>
      </c>
      <c r="AY136" s="551">
        <v>1609.1701500000004</v>
      </c>
    </row>
    <row r="137" spans="1:51" customFormat="1" x14ac:dyDescent="0.35">
      <c r="A137" s="547" t="s">
        <v>1201</v>
      </c>
      <c r="B137" s="547" t="s">
        <v>444</v>
      </c>
      <c r="C137">
        <v>1</v>
      </c>
      <c r="D137" s="547" t="s">
        <v>533</v>
      </c>
      <c r="E137">
        <v>32</v>
      </c>
      <c r="F137" s="216">
        <v>2028</v>
      </c>
      <c r="G137" s="549">
        <v>180494.67800000001</v>
      </c>
      <c r="H137" s="550">
        <v>1.6345726313492748</v>
      </c>
      <c r="I137" s="550">
        <v>4.5570124917716413E-2</v>
      </c>
      <c r="J137" s="550">
        <v>0.16667177306358039</v>
      </c>
      <c r="K137" s="550">
        <v>7.6246546276007091E-3</v>
      </c>
      <c r="L137" s="550">
        <v>3.5345887594536167E-3</v>
      </c>
      <c r="M137" s="550">
        <v>1.4057000062904902E-3</v>
      </c>
      <c r="N137" s="550">
        <v>6.7449176192884751E-3</v>
      </c>
      <c r="O137" s="550">
        <v>2.8276703538040043E-2</v>
      </c>
      <c r="P137" s="550">
        <v>9.371386063804053E-3</v>
      </c>
      <c r="Q137" s="551">
        <v>295031.66076300008</v>
      </c>
      <c r="R137" s="551">
        <v>8225.1650234430017</v>
      </c>
      <c r="S137" s="551">
        <v>30083.368010800015</v>
      </c>
      <c r="T137" s="551">
        <v>1376.20958187</v>
      </c>
      <c r="U137" s="551">
        <v>637.97446000000002</v>
      </c>
      <c r="V137" s="551">
        <v>253.72137000000004</v>
      </c>
      <c r="W137" s="551">
        <v>1217.42173383</v>
      </c>
      <c r="X137" s="551">
        <v>5103.7944999999991</v>
      </c>
      <c r="Y137" s="551">
        <v>1691.48531</v>
      </c>
      <c r="AA137" s="547" t="s">
        <v>1201</v>
      </c>
      <c r="AB137" s="547" t="s">
        <v>444</v>
      </c>
      <c r="AC137">
        <v>1</v>
      </c>
      <c r="AD137" s="547" t="s">
        <v>533</v>
      </c>
      <c r="AE137">
        <v>32</v>
      </c>
      <c r="AF137" s="216">
        <v>2028</v>
      </c>
      <c r="AG137" s="549">
        <v>180494.67800000001</v>
      </c>
      <c r="AH137" s="550">
        <v>1.6345726313492748</v>
      </c>
      <c r="AI137" s="550">
        <v>4.5570124917716413E-2</v>
      </c>
      <c r="AJ137" s="550">
        <v>0.16667177306358039</v>
      </c>
      <c r="AK137" s="550">
        <v>7.6246546276007091E-3</v>
      </c>
      <c r="AL137" s="550">
        <v>3.5345887594536167E-3</v>
      </c>
      <c r="AM137" s="550">
        <v>1.4057000062904902E-3</v>
      </c>
      <c r="AN137" s="550">
        <v>6.7449176192884751E-3</v>
      </c>
      <c r="AO137" s="550">
        <v>2.8276703538040043E-2</v>
      </c>
      <c r="AP137" s="550">
        <v>9.371386063804053E-3</v>
      </c>
      <c r="AQ137" s="551">
        <v>295031.66076300008</v>
      </c>
      <c r="AR137" s="551">
        <v>8225.1650234430017</v>
      </c>
      <c r="AS137" s="551">
        <v>30083.368010800015</v>
      </c>
      <c r="AT137" s="551">
        <v>1376.20958187</v>
      </c>
      <c r="AU137" s="551">
        <v>637.97446000000002</v>
      </c>
      <c r="AV137" s="551">
        <v>253.72137000000004</v>
      </c>
      <c r="AW137" s="551">
        <v>1217.42173383</v>
      </c>
      <c r="AX137" s="551">
        <v>5103.7944999999991</v>
      </c>
      <c r="AY137" s="551">
        <v>1691.48531</v>
      </c>
    </row>
    <row r="138" spans="1:51" customFormat="1" x14ac:dyDescent="0.35">
      <c r="A138" s="547" t="s">
        <v>1499</v>
      </c>
      <c r="B138" s="547" t="s">
        <v>444</v>
      </c>
      <c r="C138">
        <v>1</v>
      </c>
      <c r="D138" s="547" t="s">
        <v>533</v>
      </c>
      <c r="E138">
        <v>32</v>
      </c>
      <c r="F138" s="216">
        <v>2029</v>
      </c>
      <c r="G138" s="549">
        <v>188343.14099999997</v>
      </c>
      <c r="H138" s="550">
        <v>1.6345713496038592</v>
      </c>
      <c r="I138" s="550">
        <v>4.5570088472783821E-2</v>
      </c>
      <c r="J138" s="550">
        <v>0.16653178725579401</v>
      </c>
      <c r="K138" s="550">
        <v>7.6265501024005986E-3</v>
      </c>
      <c r="L138" s="550">
        <v>3.5345878085361235E-3</v>
      </c>
      <c r="M138" s="550">
        <v>1.4056987612838003E-3</v>
      </c>
      <c r="N138" s="550">
        <v>6.7465915434637485E-3</v>
      </c>
      <c r="O138" s="550">
        <v>2.8276690999859674E-2</v>
      </c>
      <c r="P138" s="550">
        <v>9.3713736567661906E-3</v>
      </c>
      <c r="Q138" s="551">
        <v>307860.30217299989</v>
      </c>
      <c r="R138" s="551">
        <v>8582.813598611996</v>
      </c>
      <c r="S138" s="551">
        <v>31365.119888100009</v>
      </c>
      <c r="T138" s="551">
        <v>1436.4084012800001</v>
      </c>
      <c r="U138" s="551">
        <v>665.71537000000001</v>
      </c>
      <c r="V138" s="551">
        <v>264.7537200000001</v>
      </c>
      <c r="W138" s="551">
        <v>1270.6742423400003</v>
      </c>
      <c r="X138" s="551">
        <v>5325.720800000001</v>
      </c>
      <c r="Y138" s="551">
        <v>1765.03395</v>
      </c>
      <c r="AA138" s="547" t="s">
        <v>1499</v>
      </c>
      <c r="AB138" s="547" t="s">
        <v>444</v>
      </c>
      <c r="AC138">
        <v>1</v>
      </c>
      <c r="AD138" s="547" t="s">
        <v>533</v>
      </c>
      <c r="AE138">
        <v>32</v>
      </c>
      <c r="AF138" s="216">
        <v>2029</v>
      </c>
      <c r="AG138" s="549">
        <v>188343.14099999997</v>
      </c>
      <c r="AH138" s="550">
        <v>1.6345713496038592</v>
      </c>
      <c r="AI138" s="550">
        <v>4.5570088472783821E-2</v>
      </c>
      <c r="AJ138" s="550">
        <v>0.16653178725579401</v>
      </c>
      <c r="AK138" s="550">
        <v>7.6265501024005986E-3</v>
      </c>
      <c r="AL138" s="550">
        <v>3.5345878085361235E-3</v>
      </c>
      <c r="AM138" s="550">
        <v>1.4056987612838003E-3</v>
      </c>
      <c r="AN138" s="550">
        <v>6.7465915434637485E-3</v>
      </c>
      <c r="AO138" s="550">
        <v>2.8276690999859674E-2</v>
      </c>
      <c r="AP138" s="550">
        <v>9.3713736567661906E-3</v>
      </c>
      <c r="AQ138" s="551">
        <v>307860.30217299989</v>
      </c>
      <c r="AR138" s="551">
        <v>8582.813598611996</v>
      </c>
      <c r="AS138" s="551">
        <v>31365.119888100009</v>
      </c>
      <c r="AT138" s="551">
        <v>1436.4084012800001</v>
      </c>
      <c r="AU138" s="551">
        <v>665.71537000000001</v>
      </c>
      <c r="AV138" s="551">
        <v>264.7537200000001</v>
      </c>
      <c r="AW138" s="551">
        <v>1270.6742423400003</v>
      </c>
      <c r="AX138" s="551">
        <v>5325.720800000001</v>
      </c>
      <c r="AY138" s="551">
        <v>1765.03395</v>
      </c>
    </row>
    <row r="139" spans="1:51" customFormat="1" x14ac:dyDescent="0.35">
      <c r="A139" s="547" t="s">
        <v>1500</v>
      </c>
      <c r="B139" s="547" t="s">
        <v>444</v>
      </c>
      <c r="C139">
        <v>1</v>
      </c>
      <c r="D139" s="547" t="s">
        <v>533</v>
      </c>
      <c r="E139">
        <v>32</v>
      </c>
      <c r="F139" s="216">
        <v>2030</v>
      </c>
      <c r="G139" s="549">
        <v>196287.27299999993</v>
      </c>
      <c r="H139" s="550">
        <v>1.6345732311641012</v>
      </c>
      <c r="I139" s="550">
        <v>4.5570120783791232E-2</v>
      </c>
      <c r="J139" s="550">
        <v>0.16641306724761523</v>
      </c>
      <c r="K139" s="550">
        <v>7.6278266506866208E-3</v>
      </c>
      <c r="L139" s="550">
        <v>3.5345918734119891E-3</v>
      </c>
      <c r="M139" s="550">
        <v>1.4056998489148102E-3</v>
      </c>
      <c r="N139" s="550">
        <v>6.7477191467732092E-3</v>
      </c>
      <c r="O139" s="550">
        <v>2.8276734477838527E-2</v>
      </c>
      <c r="P139" s="550">
        <v>9.3713772772216399E-3</v>
      </c>
      <c r="Q139" s="551">
        <v>320845.92206399993</v>
      </c>
      <c r="R139" s="551">
        <v>8944.8347389310002</v>
      </c>
      <c r="S139" s="551">
        <v>32664.767161599997</v>
      </c>
      <c r="T139" s="551">
        <v>1497.2452921799998</v>
      </c>
      <c r="U139" s="551">
        <v>693.79540000000031</v>
      </c>
      <c r="V139" s="551">
        <v>275.92099000000002</v>
      </c>
      <c r="W139" s="551">
        <v>1324.4913902899996</v>
      </c>
      <c r="X139" s="551">
        <v>5550.3631000000014</v>
      </c>
      <c r="Y139" s="551">
        <v>1839.48209</v>
      </c>
      <c r="AA139" s="547" t="s">
        <v>1500</v>
      </c>
      <c r="AB139" s="547" t="s">
        <v>444</v>
      </c>
      <c r="AC139">
        <v>1</v>
      </c>
      <c r="AD139" s="547" t="s">
        <v>533</v>
      </c>
      <c r="AE139">
        <v>32</v>
      </c>
      <c r="AF139" s="216">
        <v>2030</v>
      </c>
      <c r="AG139" s="549">
        <v>196287.27299999993</v>
      </c>
      <c r="AH139" s="550">
        <v>1.6345732311641012</v>
      </c>
      <c r="AI139" s="550">
        <v>4.5570120783791232E-2</v>
      </c>
      <c r="AJ139" s="550">
        <v>0.16641306724761523</v>
      </c>
      <c r="AK139" s="550">
        <v>7.6278266506866208E-3</v>
      </c>
      <c r="AL139" s="550">
        <v>3.5345918734119891E-3</v>
      </c>
      <c r="AM139" s="550">
        <v>1.4056998489148102E-3</v>
      </c>
      <c r="AN139" s="550">
        <v>6.7477191467732092E-3</v>
      </c>
      <c r="AO139" s="550">
        <v>2.8276734477838527E-2</v>
      </c>
      <c r="AP139" s="550">
        <v>9.3713772772216399E-3</v>
      </c>
      <c r="AQ139" s="551">
        <v>320845.92206399993</v>
      </c>
      <c r="AR139" s="551">
        <v>8944.8347389310002</v>
      </c>
      <c r="AS139" s="551">
        <v>32664.767161599997</v>
      </c>
      <c r="AT139" s="551">
        <v>1497.2452921799998</v>
      </c>
      <c r="AU139" s="551">
        <v>693.79540000000031</v>
      </c>
      <c r="AV139" s="551">
        <v>275.92099000000002</v>
      </c>
      <c r="AW139" s="551">
        <v>1324.4913902899996</v>
      </c>
      <c r="AX139" s="551">
        <v>5550.3631000000014</v>
      </c>
      <c r="AY139" s="551">
        <v>1839.48209</v>
      </c>
    </row>
    <row r="140" spans="1:51" customFormat="1" x14ac:dyDescent="0.35">
      <c r="A140" s="547" t="s">
        <v>1202</v>
      </c>
      <c r="B140" s="547" t="s">
        <v>444</v>
      </c>
      <c r="C140">
        <v>1</v>
      </c>
      <c r="D140" s="547" t="s">
        <v>780</v>
      </c>
      <c r="E140">
        <v>41</v>
      </c>
      <c r="F140" s="216">
        <v>41</v>
      </c>
      <c r="G140" s="549">
        <v>1322.9186095999996</v>
      </c>
      <c r="H140" s="550">
        <v>31.325260396887469</v>
      </c>
      <c r="I140" s="550">
        <v>0.49053635017228658</v>
      </c>
      <c r="J140" s="550">
        <v>0.82596826019507574</v>
      </c>
      <c r="K140" s="550">
        <v>3.9331117802351011E-2</v>
      </c>
      <c r="L140" s="550">
        <v>7.9276789596837514E-3</v>
      </c>
      <c r="M140" s="550">
        <v>2.0610817140326067E-3</v>
      </c>
      <c r="N140" s="550">
        <v>3.4793056933757428E-2</v>
      </c>
      <c r="O140" s="550">
        <v>6.3421433812446401E-2</v>
      </c>
      <c r="P140" s="550">
        <v>1.3740612156401861E-2</v>
      </c>
      <c r="Q140" s="551">
        <v>41440.769929608301</v>
      </c>
      <c r="R140" s="551">
        <v>648.9396663281799</v>
      </c>
      <c r="S140" s="551">
        <v>1092.6887823510003</v>
      </c>
      <c r="T140" s="551">
        <v>52.031867677099996</v>
      </c>
      <c r="U140" s="551">
        <v>10.487674026700001</v>
      </c>
      <c r="V140" s="551">
        <v>2.7266433554000002</v>
      </c>
      <c r="W140" s="551">
        <v>46.028382502540005</v>
      </c>
      <c r="X140" s="551">
        <v>83.90139503799999</v>
      </c>
      <c r="Y140" s="551">
        <v>18.177711529000003</v>
      </c>
      <c r="AA140" s="547" t="s">
        <v>1202</v>
      </c>
      <c r="AB140" s="547" t="s">
        <v>444</v>
      </c>
      <c r="AC140">
        <v>1</v>
      </c>
      <c r="AD140" s="547" t="s">
        <v>780</v>
      </c>
      <c r="AE140">
        <v>41</v>
      </c>
      <c r="AF140" s="216">
        <v>41</v>
      </c>
      <c r="AG140" s="549">
        <v>1322.9186095999996</v>
      </c>
      <c r="AH140" s="550">
        <v>31.325260396887469</v>
      </c>
      <c r="AI140" s="550">
        <v>0.49053635017228658</v>
      </c>
      <c r="AJ140" s="550">
        <v>0.82596826019507574</v>
      </c>
      <c r="AK140" s="550">
        <v>3.9331117802351011E-2</v>
      </c>
      <c r="AL140" s="550">
        <v>7.9276789596837514E-3</v>
      </c>
      <c r="AM140" s="550">
        <v>2.0610817140326067E-3</v>
      </c>
      <c r="AN140" s="550">
        <v>3.4793056933757428E-2</v>
      </c>
      <c r="AO140" s="550">
        <v>6.3421433812446401E-2</v>
      </c>
      <c r="AP140" s="550">
        <v>1.3740612156401861E-2</v>
      </c>
      <c r="AQ140" s="551">
        <v>41440.769929608301</v>
      </c>
      <c r="AR140" s="551">
        <v>648.9396663281799</v>
      </c>
      <c r="AS140" s="551">
        <v>1092.6887823510003</v>
      </c>
      <c r="AT140" s="551">
        <v>52.031867677099996</v>
      </c>
      <c r="AU140" s="551">
        <v>10.487674026700001</v>
      </c>
      <c r="AV140" s="551">
        <v>2.7266433554000002</v>
      </c>
      <c r="AW140" s="551">
        <v>46.028382502540005</v>
      </c>
      <c r="AX140" s="551">
        <v>83.90139503799999</v>
      </c>
      <c r="AY140" s="551">
        <v>18.177711529000003</v>
      </c>
    </row>
    <row r="141" spans="1:51" customFormat="1" x14ac:dyDescent="0.35">
      <c r="A141" s="547" t="s">
        <v>1203</v>
      </c>
      <c r="B141" s="547" t="s">
        <v>444</v>
      </c>
      <c r="C141">
        <v>1</v>
      </c>
      <c r="D141" s="547" t="s">
        <v>780</v>
      </c>
      <c r="E141">
        <v>41</v>
      </c>
      <c r="F141" s="216">
        <v>2000</v>
      </c>
      <c r="G141" s="549">
        <v>5.813361200000001</v>
      </c>
      <c r="H141" s="550">
        <v>34.882842857760146</v>
      </c>
      <c r="I141" s="550">
        <v>4.3338366323467037</v>
      </c>
      <c r="J141" s="550">
        <v>1.7718948370178678</v>
      </c>
      <c r="K141" s="550">
        <v>0.38044307925163851</v>
      </c>
      <c r="L141" s="550">
        <v>7.5384665587268172E-3</v>
      </c>
      <c r="M141" s="550">
        <v>2.0607244910225086E-3</v>
      </c>
      <c r="N141" s="550">
        <v>0.33654702328835157</v>
      </c>
      <c r="O141" s="550">
        <v>6.030777685033574E-2</v>
      </c>
      <c r="P141" s="550">
        <v>1.3738228410785824E-2</v>
      </c>
      <c r="Q141" s="551">
        <v>202.786565215</v>
      </c>
      <c r="R141" s="551">
        <v>25.194157725622997</v>
      </c>
      <c r="S141" s="551">
        <v>10.300664695999998</v>
      </c>
      <c r="T141" s="551">
        <v>2.2116530357300008</v>
      </c>
      <c r="U141" s="551">
        <v>4.3823829000000009E-2</v>
      </c>
      <c r="V141" s="551">
        <v>1.1979735800000002E-2</v>
      </c>
      <c r="W141" s="551">
        <v>1.9564694071599997</v>
      </c>
      <c r="X141" s="551">
        <v>0.35059089000000004</v>
      </c>
      <c r="Y141" s="551">
        <v>7.9865283999999981E-2</v>
      </c>
      <c r="AA141" s="547" t="s">
        <v>1203</v>
      </c>
      <c r="AB141" s="547" t="s">
        <v>444</v>
      </c>
      <c r="AC141">
        <v>1</v>
      </c>
      <c r="AD141" s="547" t="s">
        <v>780</v>
      </c>
      <c r="AE141">
        <v>41</v>
      </c>
      <c r="AF141" s="216">
        <v>2000</v>
      </c>
      <c r="AG141" s="549">
        <v>5.813361200000001</v>
      </c>
      <c r="AH141" s="550">
        <v>34.882842857760146</v>
      </c>
      <c r="AI141" s="550">
        <v>4.3338366323467037</v>
      </c>
      <c r="AJ141" s="550">
        <v>1.7718948370178678</v>
      </c>
      <c r="AK141" s="550">
        <v>0.38044307925163851</v>
      </c>
      <c r="AL141" s="550">
        <v>7.5384665587268172E-3</v>
      </c>
      <c r="AM141" s="550">
        <v>2.0607244910225086E-3</v>
      </c>
      <c r="AN141" s="550">
        <v>0.33654702328835157</v>
      </c>
      <c r="AO141" s="550">
        <v>6.030777685033574E-2</v>
      </c>
      <c r="AP141" s="550">
        <v>1.3738228410785824E-2</v>
      </c>
      <c r="AQ141" s="551">
        <v>202.786565215</v>
      </c>
      <c r="AR141" s="551">
        <v>25.194157725622997</v>
      </c>
      <c r="AS141" s="551">
        <v>10.300664695999998</v>
      </c>
      <c r="AT141" s="551">
        <v>2.2116530357300008</v>
      </c>
      <c r="AU141" s="551">
        <v>4.3823829000000009E-2</v>
      </c>
      <c r="AV141" s="551">
        <v>1.1979735800000002E-2</v>
      </c>
      <c r="AW141" s="551">
        <v>1.9564694071599997</v>
      </c>
      <c r="AX141" s="551">
        <v>0.35059089000000004</v>
      </c>
      <c r="AY141" s="551">
        <v>7.9865283999999981E-2</v>
      </c>
    </row>
    <row r="142" spans="1:51" customFormat="1" x14ac:dyDescent="0.35">
      <c r="A142" s="547" t="s">
        <v>1204</v>
      </c>
      <c r="B142" s="547" t="s">
        <v>444</v>
      </c>
      <c r="C142">
        <v>1</v>
      </c>
      <c r="D142" s="547" t="s">
        <v>780</v>
      </c>
      <c r="E142">
        <v>41</v>
      </c>
      <c r="F142" s="216">
        <v>2001</v>
      </c>
      <c r="G142" s="549">
        <v>3.5899939999999999</v>
      </c>
      <c r="H142" s="550">
        <v>27.45301177689991</v>
      </c>
      <c r="I142" s="550">
        <v>1.9979202275524701</v>
      </c>
      <c r="J142" s="550">
        <v>1.4300713029046841</v>
      </c>
      <c r="K142" s="550">
        <v>0.3641317598135263</v>
      </c>
      <c r="L142" s="550">
        <v>7.5384506770763415E-3</v>
      </c>
      <c r="M142" s="550">
        <v>2.0607249204316219E-3</v>
      </c>
      <c r="N142" s="550">
        <v>0.32211804206915118</v>
      </c>
      <c r="O142" s="550">
        <v>6.0307607199343506E-2</v>
      </c>
      <c r="P142" s="550">
        <v>1.373823243158624E-2</v>
      </c>
      <c r="Q142" s="551">
        <v>98.556147561000017</v>
      </c>
      <c r="R142" s="551">
        <v>7.1725216293920022</v>
      </c>
      <c r="S142" s="551">
        <v>5.1339473969999982</v>
      </c>
      <c r="T142" s="551">
        <v>1.3072308329400004</v>
      </c>
      <c r="U142" s="551">
        <v>2.7062992700000003E-2</v>
      </c>
      <c r="V142" s="551">
        <v>7.3979900999999997E-3</v>
      </c>
      <c r="W142" s="551">
        <v>1.1564018383200003</v>
      </c>
      <c r="X142" s="551">
        <v>0.21650394799999997</v>
      </c>
      <c r="Y142" s="551">
        <v>4.9320172000000009E-2</v>
      </c>
      <c r="AA142" s="547" t="s">
        <v>1204</v>
      </c>
      <c r="AB142" s="547" t="s">
        <v>444</v>
      </c>
      <c r="AC142">
        <v>1</v>
      </c>
      <c r="AD142" s="547" t="s">
        <v>780</v>
      </c>
      <c r="AE142">
        <v>41</v>
      </c>
      <c r="AF142" s="216">
        <v>2001</v>
      </c>
      <c r="AG142" s="549">
        <v>3.5899939999999999</v>
      </c>
      <c r="AH142" s="550">
        <v>27.45301177689991</v>
      </c>
      <c r="AI142" s="550">
        <v>1.9979202275524701</v>
      </c>
      <c r="AJ142" s="550">
        <v>1.4300713029046841</v>
      </c>
      <c r="AK142" s="550">
        <v>0.3641317598135263</v>
      </c>
      <c r="AL142" s="550">
        <v>7.5384506770763415E-3</v>
      </c>
      <c r="AM142" s="550">
        <v>2.0607249204316219E-3</v>
      </c>
      <c r="AN142" s="550">
        <v>0.32211804206915118</v>
      </c>
      <c r="AO142" s="550">
        <v>6.0307607199343506E-2</v>
      </c>
      <c r="AP142" s="550">
        <v>1.373823243158624E-2</v>
      </c>
      <c r="AQ142" s="551">
        <v>98.556147561000017</v>
      </c>
      <c r="AR142" s="551">
        <v>7.1725216293920022</v>
      </c>
      <c r="AS142" s="551">
        <v>5.1339473969999982</v>
      </c>
      <c r="AT142" s="551">
        <v>1.3072308329400004</v>
      </c>
      <c r="AU142" s="551">
        <v>2.7062992700000003E-2</v>
      </c>
      <c r="AV142" s="551">
        <v>7.3979900999999997E-3</v>
      </c>
      <c r="AW142" s="551">
        <v>1.1564018383200003</v>
      </c>
      <c r="AX142" s="551">
        <v>0.21650394799999997</v>
      </c>
      <c r="AY142" s="551">
        <v>4.9320172000000009E-2</v>
      </c>
    </row>
    <row r="143" spans="1:51" customFormat="1" x14ac:dyDescent="0.35">
      <c r="A143" s="547" t="s">
        <v>1205</v>
      </c>
      <c r="B143" s="547" t="s">
        <v>444</v>
      </c>
      <c r="C143">
        <v>1</v>
      </c>
      <c r="D143" s="547" t="s">
        <v>780</v>
      </c>
      <c r="E143">
        <v>41</v>
      </c>
      <c r="F143" s="216">
        <v>2002</v>
      </c>
      <c r="G143" s="549">
        <v>8.1764726000000021</v>
      </c>
      <c r="H143" s="550">
        <v>27.459583366670842</v>
      </c>
      <c r="I143" s="550">
        <v>1.9997322077405359</v>
      </c>
      <c r="J143" s="550">
        <v>1.4225024579670211</v>
      </c>
      <c r="K143" s="550">
        <v>0.18135582825043647</v>
      </c>
      <c r="L143" s="550">
        <v>7.5607014203166265E-3</v>
      </c>
      <c r="M143" s="550">
        <v>2.0620770746544175E-3</v>
      </c>
      <c r="N143" s="550">
        <v>0.16043076345415747</v>
      </c>
      <c r="O143" s="550">
        <v>6.0485627995622446E-2</v>
      </c>
      <c r="P143" s="550">
        <v>1.374725318592763E-2</v>
      </c>
      <c r="Q143" s="551">
        <v>224.52253100499993</v>
      </c>
      <c r="R143" s="551">
        <v>16.350755603928004</v>
      </c>
      <c r="S143" s="551">
        <v>11.631052371000003</v>
      </c>
      <c r="T143" s="551">
        <v>1.4828509605400002</v>
      </c>
      <c r="U143" s="551">
        <v>6.1819867999999993E-2</v>
      </c>
      <c r="V143" s="551">
        <v>1.6860516700000001E-2</v>
      </c>
      <c r="W143" s="551">
        <v>1.3117577415800001</v>
      </c>
      <c r="X143" s="551">
        <v>0.49455907999999998</v>
      </c>
      <c r="Y143" s="551">
        <v>0.112404039</v>
      </c>
      <c r="AA143" s="547" t="s">
        <v>1205</v>
      </c>
      <c r="AB143" s="547" t="s">
        <v>444</v>
      </c>
      <c r="AC143">
        <v>1</v>
      </c>
      <c r="AD143" s="547" t="s">
        <v>780</v>
      </c>
      <c r="AE143">
        <v>41</v>
      </c>
      <c r="AF143" s="216">
        <v>2002</v>
      </c>
      <c r="AG143" s="549">
        <v>8.1764726000000021</v>
      </c>
      <c r="AH143" s="550">
        <v>27.459583366670842</v>
      </c>
      <c r="AI143" s="550">
        <v>1.9997322077405359</v>
      </c>
      <c r="AJ143" s="550">
        <v>1.4225024579670211</v>
      </c>
      <c r="AK143" s="550">
        <v>0.18135582825043647</v>
      </c>
      <c r="AL143" s="550">
        <v>7.5607014203166265E-3</v>
      </c>
      <c r="AM143" s="550">
        <v>2.0620770746544175E-3</v>
      </c>
      <c r="AN143" s="550">
        <v>0.16043076345415747</v>
      </c>
      <c r="AO143" s="550">
        <v>6.0485627995622446E-2</v>
      </c>
      <c r="AP143" s="550">
        <v>1.374725318592763E-2</v>
      </c>
      <c r="AQ143" s="551">
        <v>224.52253100499993</v>
      </c>
      <c r="AR143" s="551">
        <v>16.350755603928004</v>
      </c>
      <c r="AS143" s="551">
        <v>11.631052371000003</v>
      </c>
      <c r="AT143" s="551">
        <v>1.4828509605400002</v>
      </c>
      <c r="AU143" s="551">
        <v>6.1819867999999993E-2</v>
      </c>
      <c r="AV143" s="551">
        <v>1.6860516700000001E-2</v>
      </c>
      <c r="AW143" s="551">
        <v>1.3117577415800001</v>
      </c>
      <c r="AX143" s="551">
        <v>0.49455907999999998</v>
      </c>
      <c r="AY143" s="551">
        <v>0.112404039</v>
      </c>
    </row>
    <row r="144" spans="1:51" customFormat="1" x14ac:dyDescent="0.35">
      <c r="A144" s="547" t="s">
        <v>1206</v>
      </c>
      <c r="B144" s="547" t="s">
        <v>444</v>
      </c>
      <c r="C144">
        <v>1</v>
      </c>
      <c r="D144" s="547" t="s">
        <v>780</v>
      </c>
      <c r="E144">
        <v>41</v>
      </c>
      <c r="F144" s="216">
        <v>2003</v>
      </c>
      <c r="G144" s="549">
        <v>9.1471424999999993</v>
      </c>
      <c r="H144" s="550">
        <v>27.454891896458371</v>
      </c>
      <c r="I144" s="550">
        <v>1.9984014852121306</v>
      </c>
      <c r="J144" s="550">
        <v>1.413848269227248</v>
      </c>
      <c r="K144" s="550">
        <v>0.25885233857349427</v>
      </c>
      <c r="L144" s="550">
        <v>7.5442617188919937E-3</v>
      </c>
      <c r="M144" s="550">
        <v>2.0610827042434289E-3</v>
      </c>
      <c r="N144" s="550">
        <v>0.22898599725433397</v>
      </c>
      <c r="O144" s="550">
        <v>6.0354107307282044E-2</v>
      </c>
      <c r="P144" s="550">
        <v>1.3740614732961688E-2</v>
      </c>
      <c r="Q144" s="551">
        <v>251.13380849899994</v>
      </c>
      <c r="R144" s="551">
        <v>18.279663157447001</v>
      </c>
      <c r="S144" s="551">
        <v>12.932671592000002</v>
      </c>
      <c r="T144" s="551">
        <v>2.3677592273899988</v>
      </c>
      <c r="U144" s="551">
        <v>6.9008437000000006E-2</v>
      </c>
      <c r="V144" s="551">
        <v>1.8853017199999999E-2</v>
      </c>
      <c r="W144" s="551">
        <v>2.0945675473900014</v>
      </c>
      <c r="X144" s="551">
        <v>0.55206762000000009</v>
      </c>
      <c r="Y144" s="551">
        <v>0.125687361</v>
      </c>
      <c r="AA144" s="547" t="s">
        <v>1206</v>
      </c>
      <c r="AB144" s="547" t="s">
        <v>444</v>
      </c>
      <c r="AC144">
        <v>1</v>
      </c>
      <c r="AD144" s="547" t="s">
        <v>780</v>
      </c>
      <c r="AE144">
        <v>41</v>
      </c>
      <c r="AF144" s="216">
        <v>2003</v>
      </c>
      <c r="AG144" s="549">
        <v>9.1471424999999993</v>
      </c>
      <c r="AH144" s="550">
        <v>27.454891896458371</v>
      </c>
      <c r="AI144" s="550">
        <v>1.9984014852121306</v>
      </c>
      <c r="AJ144" s="550">
        <v>1.413848269227248</v>
      </c>
      <c r="AK144" s="550">
        <v>0.25885233857349427</v>
      </c>
      <c r="AL144" s="550">
        <v>7.5442617188919937E-3</v>
      </c>
      <c r="AM144" s="550">
        <v>2.0610827042434289E-3</v>
      </c>
      <c r="AN144" s="550">
        <v>0.22898599725433397</v>
      </c>
      <c r="AO144" s="550">
        <v>6.0354107307282044E-2</v>
      </c>
      <c r="AP144" s="550">
        <v>1.3740614732961688E-2</v>
      </c>
      <c r="AQ144" s="551">
        <v>251.13380849899994</v>
      </c>
      <c r="AR144" s="551">
        <v>18.279663157447001</v>
      </c>
      <c r="AS144" s="551">
        <v>12.932671592000002</v>
      </c>
      <c r="AT144" s="551">
        <v>2.3677592273899988</v>
      </c>
      <c r="AU144" s="551">
        <v>6.9008437000000006E-2</v>
      </c>
      <c r="AV144" s="551">
        <v>1.8853017199999999E-2</v>
      </c>
      <c r="AW144" s="551">
        <v>2.0945675473900014</v>
      </c>
      <c r="AX144" s="551">
        <v>0.55206762000000009</v>
      </c>
      <c r="AY144" s="551">
        <v>0.125687361</v>
      </c>
    </row>
    <row r="145" spans="1:51" customFormat="1" x14ac:dyDescent="0.35">
      <c r="A145" s="547" t="s">
        <v>1207</v>
      </c>
      <c r="B145" s="547" t="s">
        <v>444</v>
      </c>
      <c r="C145">
        <v>1</v>
      </c>
      <c r="D145" s="547" t="s">
        <v>780</v>
      </c>
      <c r="E145">
        <v>41</v>
      </c>
      <c r="F145" s="216">
        <v>2004</v>
      </c>
      <c r="G145" s="549">
        <v>9.9732628999999999</v>
      </c>
      <c r="H145" s="550">
        <v>27.470821551289891</v>
      </c>
      <c r="I145" s="550">
        <v>2.0027980155932736</v>
      </c>
      <c r="J145" s="550">
        <v>1.3844940405611885</v>
      </c>
      <c r="K145" s="550">
        <v>0.14287988611229729</v>
      </c>
      <c r="L145" s="550">
        <v>7.5981491473567798E-3</v>
      </c>
      <c r="M145" s="550">
        <v>2.0643696156851538E-3</v>
      </c>
      <c r="N145" s="550">
        <v>0.12639431426800155</v>
      </c>
      <c r="O145" s="550">
        <v>6.0785220050701756E-2</v>
      </c>
      <c r="P145" s="550">
        <v>1.3762535027528451E-2</v>
      </c>
      <c r="Q145" s="551">
        <v>273.97372540999993</v>
      </c>
      <c r="R145" s="551">
        <v>19.974431145110017</v>
      </c>
      <c r="S145" s="551">
        <v>13.807923049999998</v>
      </c>
      <c r="T145" s="551">
        <v>1.4249786673199998</v>
      </c>
      <c r="U145" s="551">
        <v>7.5778339E-2</v>
      </c>
      <c r="V145" s="551">
        <v>2.0588500900000001E-2</v>
      </c>
      <c r="W145" s="551">
        <v>1.2605637252600004</v>
      </c>
      <c r="X145" s="551">
        <v>0.60622697999999997</v>
      </c>
      <c r="Y145" s="551">
        <v>0.13725737999999998</v>
      </c>
      <c r="AA145" s="547" t="s">
        <v>1207</v>
      </c>
      <c r="AB145" s="547" t="s">
        <v>444</v>
      </c>
      <c r="AC145">
        <v>1</v>
      </c>
      <c r="AD145" s="547" t="s">
        <v>780</v>
      </c>
      <c r="AE145">
        <v>41</v>
      </c>
      <c r="AF145" s="216">
        <v>2004</v>
      </c>
      <c r="AG145" s="549">
        <v>9.9732628999999999</v>
      </c>
      <c r="AH145" s="550">
        <v>27.470821551289891</v>
      </c>
      <c r="AI145" s="550">
        <v>2.0027980155932736</v>
      </c>
      <c r="AJ145" s="550">
        <v>1.3844940405611885</v>
      </c>
      <c r="AK145" s="550">
        <v>0.14287988611229729</v>
      </c>
      <c r="AL145" s="550">
        <v>7.5981491473567798E-3</v>
      </c>
      <c r="AM145" s="550">
        <v>2.0643696156851538E-3</v>
      </c>
      <c r="AN145" s="550">
        <v>0.12639431426800155</v>
      </c>
      <c r="AO145" s="550">
        <v>6.0785220050701756E-2</v>
      </c>
      <c r="AP145" s="550">
        <v>1.3762535027528451E-2</v>
      </c>
      <c r="AQ145" s="551">
        <v>273.97372540999993</v>
      </c>
      <c r="AR145" s="551">
        <v>19.974431145110017</v>
      </c>
      <c r="AS145" s="551">
        <v>13.807923049999998</v>
      </c>
      <c r="AT145" s="551">
        <v>1.4249786673199998</v>
      </c>
      <c r="AU145" s="551">
        <v>7.5778339E-2</v>
      </c>
      <c r="AV145" s="551">
        <v>2.0588500900000001E-2</v>
      </c>
      <c r="AW145" s="551">
        <v>1.2605637252600004</v>
      </c>
      <c r="AX145" s="551">
        <v>0.60622697999999997</v>
      </c>
      <c r="AY145" s="551">
        <v>0.13725737999999998</v>
      </c>
    </row>
    <row r="146" spans="1:51" customFormat="1" x14ac:dyDescent="0.35">
      <c r="A146" s="547" t="s">
        <v>1208</v>
      </c>
      <c r="B146" s="547" t="s">
        <v>444</v>
      </c>
      <c r="C146">
        <v>1</v>
      </c>
      <c r="D146" s="547" t="s">
        <v>780</v>
      </c>
      <c r="E146">
        <v>41</v>
      </c>
      <c r="F146" s="216">
        <v>2005</v>
      </c>
      <c r="G146" s="549">
        <v>11.814607100000002</v>
      </c>
      <c r="H146" s="550">
        <v>27.46489050812362</v>
      </c>
      <c r="I146" s="550">
        <v>1.9482997449341342</v>
      </c>
      <c r="J146" s="550">
        <v>1.3008818368576973</v>
      </c>
      <c r="K146" s="550">
        <v>0.1432535685998394</v>
      </c>
      <c r="L146" s="550">
        <v>7.5782153602044046E-3</v>
      </c>
      <c r="M146" s="550">
        <v>2.0631509616599944E-3</v>
      </c>
      <c r="N146" s="550">
        <v>0.12672471541859398</v>
      </c>
      <c r="O146" s="550">
        <v>6.0625671589197391E-2</v>
      </c>
      <c r="P146" s="550">
        <v>1.375441642913373E-2</v>
      </c>
      <c r="Q146" s="551">
        <v>324.48689039799996</v>
      </c>
      <c r="R146" s="551">
        <v>23.018395999427014</v>
      </c>
      <c r="S146" s="551">
        <v>15.369407785999995</v>
      </c>
      <c r="T146" s="551">
        <v>1.6924846286799997</v>
      </c>
      <c r="U146" s="551">
        <v>8.9533637000000027E-2</v>
      </c>
      <c r="V146" s="551">
        <v>2.4375318E-2</v>
      </c>
      <c r="W146" s="551">
        <v>1.49720272253</v>
      </c>
      <c r="X146" s="551">
        <v>0.71626848999999992</v>
      </c>
      <c r="Y146" s="551">
        <v>0.16250302600000005</v>
      </c>
      <c r="AA146" s="547" t="s">
        <v>1208</v>
      </c>
      <c r="AB146" s="547" t="s">
        <v>444</v>
      </c>
      <c r="AC146">
        <v>1</v>
      </c>
      <c r="AD146" s="547" t="s">
        <v>780</v>
      </c>
      <c r="AE146">
        <v>41</v>
      </c>
      <c r="AF146" s="216">
        <v>2005</v>
      </c>
      <c r="AG146" s="549">
        <v>11.814607100000002</v>
      </c>
      <c r="AH146" s="550">
        <v>27.46489050812362</v>
      </c>
      <c r="AI146" s="550">
        <v>1.9482997449341342</v>
      </c>
      <c r="AJ146" s="550">
        <v>1.3008818368576973</v>
      </c>
      <c r="AK146" s="550">
        <v>0.1432535685998394</v>
      </c>
      <c r="AL146" s="550">
        <v>7.5782153602044046E-3</v>
      </c>
      <c r="AM146" s="550">
        <v>2.0631509616599944E-3</v>
      </c>
      <c r="AN146" s="550">
        <v>0.12672471541859398</v>
      </c>
      <c r="AO146" s="550">
        <v>6.0625671589197391E-2</v>
      </c>
      <c r="AP146" s="550">
        <v>1.375441642913373E-2</v>
      </c>
      <c r="AQ146" s="551">
        <v>324.48689039799996</v>
      </c>
      <c r="AR146" s="551">
        <v>23.018395999427014</v>
      </c>
      <c r="AS146" s="551">
        <v>15.369407785999995</v>
      </c>
      <c r="AT146" s="551">
        <v>1.6924846286799997</v>
      </c>
      <c r="AU146" s="551">
        <v>8.9533637000000027E-2</v>
      </c>
      <c r="AV146" s="551">
        <v>2.4375318E-2</v>
      </c>
      <c r="AW146" s="551">
        <v>1.49720272253</v>
      </c>
      <c r="AX146" s="551">
        <v>0.71626848999999992</v>
      </c>
      <c r="AY146" s="551">
        <v>0.16250302600000005</v>
      </c>
    </row>
    <row r="147" spans="1:51" customFormat="1" x14ac:dyDescent="0.35">
      <c r="A147" s="547" t="s">
        <v>1209</v>
      </c>
      <c r="B147" s="547" t="s">
        <v>444</v>
      </c>
      <c r="C147">
        <v>1</v>
      </c>
      <c r="D147" s="547" t="s">
        <v>780</v>
      </c>
      <c r="E147">
        <v>41</v>
      </c>
      <c r="F147" s="216">
        <v>2006</v>
      </c>
      <c r="G147" s="549">
        <v>10.596108500000001</v>
      </c>
      <c r="H147" s="550">
        <v>27.473438896175878</v>
      </c>
      <c r="I147" s="550">
        <v>1.9485180748591799</v>
      </c>
      <c r="J147" s="550">
        <v>1.270378868902674</v>
      </c>
      <c r="K147" s="550">
        <v>0.14311113064574604</v>
      </c>
      <c r="L147" s="550">
        <v>7.6219416779282675E-3</v>
      </c>
      <c r="M147" s="550">
        <v>2.073168984632424E-3</v>
      </c>
      <c r="N147" s="550">
        <v>0.12659881936656273</v>
      </c>
      <c r="O147" s="550">
        <v>6.0975501524923023E-2</v>
      </c>
      <c r="P147" s="550">
        <v>1.3821190770177561E-2</v>
      </c>
      <c r="Q147" s="551">
        <v>291.1115394119999</v>
      </c>
      <c r="R147" s="551">
        <v>20.646708935418996</v>
      </c>
      <c r="S147" s="551">
        <v>13.461072331000013</v>
      </c>
      <c r="T147" s="551">
        <v>1.5164210678800003</v>
      </c>
      <c r="U147" s="551">
        <v>8.0762920999999988E-2</v>
      </c>
      <c r="V147" s="551">
        <v>2.1967523499999999E-2</v>
      </c>
      <c r="W147" s="551">
        <v>1.3414548259800001</v>
      </c>
      <c r="X147" s="551">
        <v>0.64610302999999991</v>
      </c>
      <c r="Y147" s="551">
        <v>0.14645083700000003</v>
      </c>
      <c r="AA147" s="547" t="s">
        <v>1209</v>
      </c>
      <c r="AB147" s="547" t="s">
        <v>444</v>
      </c>
      <c r="AC147">
        <v>1</v>
      </c>
      <c r="AD147" s="547" t="s">
        <v>780</v>
      </c>
      <c r="AE147">
        <v>41</v>
      </c>
      <c r="AF147" s="216">
        <v>2006</v>
      </c>
      <c r="AG147" s="549">
        <v>10.596108500000001</v>
      </c>
      <c r="AH147" s="550">
        <v>27.473438896175878</v>
      </c>
      <c r="AI147" s="550">
        <v>1.9485180748591799</v>
      </c>
      <c r="AJ147" s="550">
        <v>1.270378868902674</v>
      </c>
      <c r="AK147" s="550">
        <v>0.14311113064574604</v>
      </c>
      <c r="AL147" s="550">
        <v>7.6219416779282675E-3</v>
      </c>
      <c r="AM147" s="550">
        <v>2.073168984632424E-3</v>
      </c>
      <c r="AN147" s="550">
        <v>0.12659881936656273</v>
      </c>
      <c r="AO147" s="550">
        <v>6.0975501524923023E-2</v>
      </c>
      <c r="AP147" s="550">
        <v>1.3821190770177561E-2</v>
      </c>
      <c r="AQ147" s="551">
        <v>291.1115394119999</v>
      </c>
      <c r="AR147" s="551">
        <v>20.646708935418996</v>
      </c>
      <c r="AS147" s="551">
        <v>13.461072331000013</v>
      </c>
      <c r="AT147" s="551">
        <v>1.5164210678800003</v>
      </c>
      <c r="AU147" s="551">
        <v>8.0762920999999988E-2</v>
      </c>
      <c r="AV147" s="551">
        <v>2.1967523499999999E-2</v>
      </c>
      <c r="AW147" s="551">
        <v>1.3414548259800001</v>
      </c>
      <c r="AX147" s="551">
        <v>0.64610302999999991</v>
      </c>
      <c r="AY147" s="551">
        <v>0.14645083700000003</v>
      </c>
    </row>
    <row r="148" spans="1:51" customFormat="1" x14ac:dyDescent="0.35">
      <c r="A148" s="547" t="s">
        <v>1210</v>
      </c>
      <c r="B148" s="547" t="s">
        <v>444</v>
      </c>
      <c r="C148">
        <v>1</v>
      </c>
      <c r="D148" s="547" t="s">
        <v>780</v>
      </c>
      <c r="E148">
        <v>41</v>
      </c>
      <c r="F148" s="216">
        <v>2007</v>
      </c>
      <c r="G148" s="549">
        <v>8.7348987000000005</v>
      </c>
      <c r="H148" s="550">
        <v>27.456834071126657</v>
      </c>
      <c r="I148" s="550">
        <v>1.9447443619288909</v>
      </c>
      <c r="J148" s="550">
        <v>1.2619066272628898</v>
      </c>
      <c r="K148" s="550">
        <v>0.14375828571658186</v>
      </c>
      <c r="L148" s="550">
        <v>7.5512665075325967E-3</v>
      </c>
      <c r="M148" s="550">
        <v>2.0615064717350419E-3</v>
      </c>
      <c r="N148" s="550">
        <v>0.12717125859971329</v>
      </c>
      <c r="O148" s="550">
        <v>6.0410152209320979E-2</v>
      </c>
      <c r="P148" s="550">
        <v>1.3743440779685284E-2</v>
      </c>
      <c r="Q148" s="551">
        <v>239.83266423399996</v>
      </c>
      <c r="R148" s="551">
        <v>16.987144998845</v>
      </c>
      <c r="S148" s="551">
        <v>11.022626558000001</v>
      </c>
      <c r="T148" s="551">
        <v>1.2557140630199994</v>
      </c>
      <c r="U148" s="551">
        <v>6.5959548000000021E-2</v>
      </c>
      <c r="V148" s="551">
        <v>1.8007050200000006E-2</v>
      </c>
      <c r="W148" s="551">
        <v>1.1108280614199995</v>
      </c>
      <c r="X148" s="551">
        <v>0.52767655999999996</v>
      </c>
      <c r="Y148" s="551">
        <v>0.12004756299999998</v>
      </c>
      <c r="AA148" s="547" t="s">
        <v>1210</v>
      </c>
      <c r="AB148" s="547" t="s">
        <v>444</v>
      </c>
      <c r="AC148">
        <v>1</v>
      </c>
      <c r="AD148" s="547" t="s">
        <v>780</v>
      </c>
      <c r="AE148">
        <v>41</v>
      </c>
      <c r="AF148" s="216">
        <v>2007</v>
      </c>
      <c r="AG148" s="549">
        <v>8.7348987000000005</v>
      </c>
      <c r="AH148" s="550">
        <v>27.456834071126657</v>
      </c>
      <c r="AI148" s="550">
        <v>1.9447443619288909</v>
      </c>
      <c r="AJ148" s="550">
        <v>1.2619066272628898</v>
      </c>
      <c r="AK148" s="550">
        <v>0.14375828571658186</v>
      </c>
      <c r="AL148" s="550">
        <v>7.5512665075325967E-3</v>
      </c>
      <c r="AM148" s="550">
        <v>2.0615064717350419E-3</v>
      </c>
      <c r="AN148" s="550">
        <v>0.12717125859971329</v>
      </c>
      <c r="AO148" s="550">
        <v>6.0410152209320979E-2</v>
      </c>
      <c r="AP148" s="550">
        <v>1.3743440779685284E-2</v>
      </c>
      <c r="AQ148" s="551">
        <v>239.83266423399996</v>
      </c>
      <c r="AR148" s="551">
        <v>16.987144998845</v>
      </c>
      <c r="AS148" s="551">
        <v>11.022626558000001</v>
      </c>
      <c r="AT148" s="551">
        <v>1.2557140630199994</v>
      </c>
      <c r="AU148" s="551">
        <v>6.5959548000000021E-2</v>
      </c>
      <c r="AV148" s="551">
        <v>1.8007050200000006E-2</v>
      </c>
      <c r="AW148" s="551">
        <v>1.1108280614199995</v>
      </c>
      <c r="AX148" s="551">
        <v>0.52767655999999996</v>
      </c>
      <c r="AY148" s="551">
        <v>0.12004756299999998</v>
      </c>
    </row>
    <row r="149" spans="1:51" customFormat="1" x14ac:dyDescent="0.35">
      <c r="A149" s="547" t="s">
        <v>1211</v>
      </c>
      <c r="B149" s="547" t="s">
        <v>444</v>
      </c>
      <c r="C149">
        <v>1</v>
      </c>
      <c r="D149" s="547" t="s">
        <v>780</v>
      </c>
      <c r="E149">
        <v>41</v>
      </c>
      <c r="F149" s="216">
        <v>2008</v>
      </c>
      <c r="G149" s="549">
        <v>18.709666400000003</v>
      </c>
      <c r="H149" s="550">
        <v>22.815681895963692</v>
      </c>
      <c r="I149" s="550">
        <v>1.6266844362202524</v>
      </c>
      <c r="J149" s="550">
        <v>1.1272499343975471</v>
      </c>
      <c r="K149" s="550">
        <v>0.17724151607000321</v>
      </c>
      <c r="L149" s="550">
        <v>7.5862553594221215E-3</v>
      </c>
      <c r="M149" s="550">
        <v>2.0702468537867674E-3</v>
      </c>
      <c r="N149" s="550">
        <v>0.15679129695225347</v>
      </c>
      <c r="O149" s="550">
        <v>6.0690091727129865E-2</v>
      </c>
      <c r="P149" s="550">
        <v>1.380170893907547E-2</v>
      </c>
      <c r="Q149" s="551">
        <v>426.87379696200026</v>
      </c>
      <c r="R149" s="551">
        <v>30.434723139753004</v>
      </c>
      <c r="S149" s="551">
        <v>21.090470221999993</v>
      </c>
      <c r="T149" s="551">
        <v>3.3161296378999996</v>
      </c>
      <c r="U149" s="551">
        <v>0.14193630700000001</v>
      </c>
      <c r="V149" s="551">
        <v>3.8733627999999999E-2</v>
      </c>
      <c r="W149" s="551">
        <v>2.9335128603999996</v>
      </c>
      <c r="X149" s="551">
        <v>1.1354913699999998</v>
      </c>
      <c r="Y149" s="551">
        <v>0.25822537000000001</v>
      </c>
      <c r="AA149" s="547" t="s">
        <v>1211</v>
      </c>
      <c r="AB149" s="547" t="s">
        <v>444</v>
      </c>
      <c r="AC149">
        <v>1</v>
      </c>
      <c r="AD149" s="547" t="s">
        <v>780</v>
      </c>
      <c r="AE149">
        <v>41</v>
      </c>
      <c r="AF149" s="216">
        <v>2008</v>
      </c>
      <c r="AG149" s="549">
        <v>18.709666400000003</v>
      </c>
      <c r="AH149" s="550">
        <v>22.815681895963692</v>
      </c>
      <c r="AI149" s="550">
        <v>1.6266844362202524</v>
      </c>
      <c r="AJ149" s="550">
        <v>1.1272499343975471</v>
      </c>
      <c r="AK149" s="550">
        <v>0.17724151607000321</v>
      </c>
      <c r="AL149" s="550">
        <v>7.5862553594221215E-3</v>
      </c>
      <c r="AM149" s="550">
        <v>2.0702468537867674E-3</v>
      </c>
      <c r="AN149" s="550">
        <v>0.15679129695225347</v>
      </c>
      <c r="AO149" s="550">
        <v>6.0690091727129865E-2</v>
      </c>
      <c r="AP149" s="550">
        <v>1.380170893907547E-2</v>
      </c>
      <c r="AQ149" s="551">
        <v>426.87379696200026</v>
      </c>
      <c r="AR149" s="551">
        <v>30.434723139753004</v>
      </c>
      <c r="AS149" s="551">
        <v>21.090470221999993</v>
      </c>
      <c r="AT149" s="551">
        <v>3.3161296378999996</v>
      </c>
      <c r="AU149" s="551">
        <v>0.14193630700000001</v>
      </c>
      <c r="AV149" s="551">
        <v>3.8733627999999999E-2</v>
      </c>
      <c r="AW149" s="551">
        <v>2.9335128603999996</v>
      </c>
      <c r="AX149" s="551">
        <v>1.1354913699999998</v>
      </c>
      <c r="AY149" s="551">
        <v>0.25822537000000001</v>
      </c>
    </row>
    <row r="150" spans="1:51" customFormat="1" x14ac:dyDescent="0.35">
      <c r="A150" s="547" t="s">
        <v>1212</v>
      </c>
      <c r="B150" s="547" t="s">
        <v>444</v>
      </c>
      <c r="C150">
        <v>1</v>
      </c>
      <c r="D150" s="547" t="s">
        <v>780</v>
      </c>
      <c r="E150">
        <v>41</v>
      </c>
      <c r="F150" s="216">
        <v>2009</v>
      </c>
      <c r="G150" s="549">
        <v>12.831341600000002</v>
      </c>
      <c r="H150" s="550">
        <v>22.419676758921295</v>
      </c>
      <c r="I150" s="550">
        <v>1.2935552503139658</v>
      </c>
      <c r="J150" s="550">
        <v>0.98235318066818489</v>
      </c>
      <c r="K150" s="550">
        <v>0.17586390107484948</v>
      </c>
      <c r="L150" s="550">
        <v>7.6273019650571847E-3</v>
      </c>
      <c r="M150" s="550">
        <v>2.0661441201128964E-3</v>
      </c>
      <c r="N150" s="550">
        <v>0.15557234387712035</v>
      </c>
      <c r="O150" s="550">
        <v>6.1018402783384711E-2</v>
      </c>
      <c r="P150" s="550">
        <v>1.377436923665098E-2</v>
      </c>
      <c r="Q150" s="551">
        <v>287.67453105530001</v>
      </c>
      <c r="R150" s="551">
        <v>16.598049295252004</v>
      </c>
      <c r="S150" s="551">
        <v>12.604909232999999</v>
      </c>
      <c r="T150" s="551">
        <v>2.2565697898000012</v>
      </c>
      <c r="U150" s="551">
        <v>9.7868517000000016E-2</v>
      </c>
      <c r="V150" s="551">
        <v>2.6511401000000011E-2</v>
      </c>
      <c r="W150" s="551">
        <v>1.9962018877999999</v>
      </c>
      <c r="X150" s="551">
        <v>0.78294797000000016</v>
      </c>
      <c r="Y150" s="551">
        <v>0.17674363699999998</v>
      </c>
      <c r="AA150" s="547" t="s">
        <v>1212</v>
      </c>
      <c r="AB150" s="547" t="s">
        <v>444</v>
      </c>
      <c r="AC150">
        <v>1</v>
      </c>
      <c r="AD150" s="547" t="s">
        <v>780</v>
      </c>
      <c r="AE150">
        <v>41</v>
      </c>
      <c r="AF150" s="216">
        <v>2009</v>
      </c>
      <c r="AG150" s="549">
        <v>12.831341600000002</v>
      </c>
      <c r="AH150" s="550">
        <v>22.419676758921295</v>
      </c>
      <c r="AI150" s="550">
        <v>1.2935552503139658</v>
      </c>
      <c r="AJ150" s="550">
        <v>0.98235318066818489</v>
      </c>
      <c r="AK150" s="550">
        <v>0.17586390107484948</v>
      </c>
      <c r="AL150" s="550">
        <v>7.6273019650571847E-3</v>
      </c>
      <c r="AM150" s="550">
        <v>2.0661441201128964E-3</v>
      </c>
      <c r="AN150" s="550">
        <v>0.15557234387712035</v>
      </c>
      <c r="AO150" s="550">
        <v>6.1018402783384711E-2</v>
      </c>
      <c r="AP150" s="550">
        <v>1.377436923665098E-2</v>
      </c>
      <c r="AQ150" s="551">
        <v>287.67453105530001</v>
      </c>
      <c r="AR150" s="551">
        <v>16.598049295252004</v>
      </c>
      <c r="AS150" s="551">
        <v>12.604909232999999</v>
      </c>
      <c r="AT150" s="551">
        <v>2.2565697898000012</v>
      </c>
      <c r="AU150" s="551">
        <v>9.7868517000000016E-2</v>
      </c>
      <c r="AV150" s="551">
        <v>2.6511401000000011E-2</v>
      </c>
      <c r="AW150" s="551">
        <v>1.9962018877999999</v>
      </c>
      <c r="AX150" s="551">
        <v>0.78294797000000016</v>
      </c>
      <c r="AY150" s="551">
        <v>0.17674363699999998</v>
      </c>
    </row>
    <row r="151" spans="1:51" customFormat="1" x14ac:dyDescent="0.35">
      <c r="A151" s="547" t="s">
        <v>1213</v>
      </c>
      <c r="B151" s="547" t="s">
        <v>444</v>
      </c>
      <c r="C151">
        <v>1</v>
      </c>
      <c r="D151" s="547" t="s">
        <v>780</v>
      </c>
      <c r="E151">
        <v>41</v>
      </c>
      <c r="F151" s="216">
        <v>2010</v>
      </c>
      <c r="G151" s="549">
        <v>18.3926813</v>
      </c>
      <c r="H151" s="550">
        <v>44.577128938019499</v>
      </c>
      <c r="I151" s="550">
        <v>0.44460203766005563</v>
      </c>
      <c r="J151" s="550">
        <v>1.191851370305645</v>
      </c>
      <c r="K151" s="550">
        <v>5.556818510741008E-2</v>
      </c>
      <c r="L151" s="550">
        <v>7.5710318538493894E-3</v>
      </c>
      <c r="M151" s="550">
        <v>2.0607289052521132E-3</v>
      </c>
      <c r="N151" s="550">
        <v>4.9156670180546216E-2</v>
      </c>
      <c r="O151" s="550">
        <v>6.0568264182340827E-2</v>
      </c>
      <c r="P151" s="550">
        <v>1.3738259032411984E-2</v>
      </c>
      <c r="Q151" s="551">
        <v>819.89292582600001</v>
      </c>
      <c r="R151" s="551">
        <v>8.1774235840120006</v>
      </c>
      <c r="S151" s="551">
        <v>21.921342411000012</v>
      </c>
      <c r="T151" s="551">
        <v>1.0220479190999998</v>
      </c>
      <c r="U151" s="551">
        <v>0.13925157599999999</v>
      </c>
      <c r="V151" s="551">
        <v>3.7902330000000012E-2</v>
      </c>
      <c r="W151" s="551">
        <v>0.90412296839999995</v>
      </c>
      <c r="X151" s="551">
        <v>1.1140127799999999</v>
      </c>
      <c r="Y151" s="551">
        <v>0.25268341999999999</v>
      </c>
      <c r="AA151" s="547" t="s">
        <v>1213</v>
      </c>
      <c r="AB151" s="547" t="s">
        <v>444</v>
      </c>
      <c r="AC151">
        <v>1</v>
      </c>
      <c r="AD151" s="547" t="s">
        <v>780</v>
      </c>
      <c r="AE151">
        <v>41</v>
      </c>
      <c r="AF151" s="216">
        <v>2010</v>
      </c>
      <c r="AG151" s="549">
        <v>18.3926813</v>
      </c>
      <c r="AH151" s="550">
        <v>44.577128938019499</v>
      </c>
      <c r="AI151" s="550">
        <v>0.44460203766005563</v>
      </c>
      <c r="AJ151" s="550">
        <v>1.191851370305645</v>
      </c>
      <c r="AK151" s="550">
        <v>5.556818510741008E-2</v>
      </c>
      <c r="AL151" s="550">
        <v>7.5710318538493894E-3</v>
      </c>
      <c r="AM151" s="550">
        <v>2.0607289052521132E-3</v>
      </c>
      <c r="AN151" s="550">
        <v>4.9156670180546216E-2</v>
      </c>
      <c r="AO151" s="550">
        <v>6.0568264182340827E-2</v>
      </c>
      <c r="AP151" s="550">
        <v>1.3738259032411984E-2</v>
      </c>
      <c r="AQ151" s="551">
        <v>819.89292582600001</v>
      </c>
      <c r="AR151" s="551">
        <v>8.1774235840120006</v>
      </c>
      <c r="AS151" s="551">
        <v>21.921342411000012</v>
      </c>
      <c r="AT151" s="551">
        <v>1.0220479190999998</v>
      </c>
      <c r="AU151" s="551">
        <v>0.13925157599999999</v>
      </c>
      <c r="AV151" s="551">
        <v>3.7902330000000012E-2</v>
      </c>
      <c r="AW151" s="551">
        <v>0.90412296839999995</v>
      </c>
      <c r="AX151" s="551">
        <v>1.1140127799999999</v>
      </c>
      <c r="AY151" s="551">
        <v>0.25268341999999999</v>
      </c>
    </row>
    <row r="152" spans="1:51" customFormat="1" x14ac:dyDescent="0.35">
      <c r="A152" s="547" t="s">
        <v>1214</v>
      </c>
      <c r="B152" s="547" t="s">
        <v>444</v>
      </c>
      <c r="C152">
        <v>1</v>
      </c>
      <c r="D152" s="547" t="s">
        <v>780</v>
      </c>
      <c r="E152">
        <v>41</v>
      </c>
      <c r="F152" s="216">
        <v>2011</v>
      </c>
      <c r="G152" s="549">
        <v>25.590731999999996</v>
      </c>
      <c r="H152" s="550">
        <v>44.531590920142506</v>
      </c>
      <c r="I152" s="550">
        <v>0.43430857129174738</v>
      </c>
      <c r="J152" s="550">
        <v>1.000340911858246</v>
      </c>
      <c r="K152" s="550">
        <v>4.4422445407188836E-2</v>
      </c>
      <c r="L152" s="550">
        <v>7.5710254790679714E-3</v>
      </c>
      <c r="M152" s="550">
        <v>2.0607261253800793E-3</v>
      </c>
      <c r="N152" s="550">
        <v>3.9296947578521778E-2</v>
      </c>
      <c r="O152" s="550">
        <v>6.0568230717276871E-2</v>
      </c>
      <c r="P152" s="550">
        <v>1.3738242423077232E-2</v>
      </c>
      <c r="Q152" s="551">
        <v>1139.596008771</v>
      </c>
      <c r="R152" s="551">
        <v>11.114274253229999</v>
      </c>
      <c r="S152" s="551">
        <v>25.599456183999994</v>
      </c>
      <c r="T152" s="551">
        <v>1.1368028952000002</v>
      </c>
      <c r="U152" s="551">
        <v>0.19374808400000004</v>
      </c>
      <c r="V152" s="551">
        <v>5.2735489999999996E-2</v>
      </c>
      <c r="W152" s="551">
        <v>1.0056376538999996</v>
      </c>
      <c r="X152" s="551">
        <v>1.54998536</v>
      </c>
      <c r="Y152" s="551">
        <v>0.35157168</v>
      </c>
      <c r="AA152" s="547" t="s">
        <v>1214</v>
      </c>
      <c r="AB152" s="547" t="s">
        <v>444</v>
      </c>
      <c r="AC152">
        <v>1</v>
      </c>
      <c r="AD152" s="547" t="s">
        <v>780</v>
      </c>
      <c r="AE152">
        <v>41</v>
      </c>
      <c r="AF152" s="216">
        <v>2011</v>
      </c>
      <c r="AG152" s="549">
        <v>25.590731999999996</v>
      </c>
      <c r="AH152" s="550">
        <v>44.531590920142506</v>
      </c>
      <c r="AI152" s="550">
        <v>0.43430857129174738</v>
      </c>
      <c r="AJ152" s="550">
        <v>1.000340911858246</v>
      </c>
      <c r="AK152" s="550">
        <v>4.4422445407188836E-2</v>
      </c>
      <c r="AL152" s="550">
        <v>7.5710254790679714E-3</v>
      </c>
      <c r="AM152" s="550">
        <v>2.0607261253800793E-3</v>
      </c>
      <c r="AN152" s="550">
        <v>3.9296947578521778E-2</v>
      </c>
      <c r="AO152" s="550">
        <v>6.0568230717276871E-2</v>
      </c>
      <c r="AP152" s="550">
        <v>1.3738242423077232E-2</v>
      </c>
      <c r="AQ152" s="551">
        <v>1139.596008771</v>
      </c>
      <c r="AR152" s="551">
        <v>11.114274253229999</v>
      </c>
      <c r="AS152" s="551">
        <v>25.599456183999994</v>
      </c>
      <c r="AT152" s="551">
        <v>1.1368028952000002</v>
      </c>
      <c r="AU152" s="551">
        <v>0.19374808400000004</v>
      </c>
      <c r="AV152" s="551">
        <v>5.2735489999999996E-2</v>
      </c>
      <c r="AW152" s="551">
        <v>1.0056376538999996</v>
      </c>
      <c r="AX152" s="551">
        <v>1.54998536</v>
      </c>
      <c r="AY152" s="551">
        <v>0.35157168</v>
      </c>
    </row>
    <row r="153" spans="1:51" customFormat="1" x14ac:dyDescent="0.35">
      <c r="A153" s="547" t="s">
        <v>1215</v>
      </c>
      <c r="B153" s="547" t="s">
        <v>444</v>
      </c>
      <c r="C153">
        <v>1</v>
      </c>
      <c r="D153" s="547" t="s">
        <v>780</v>
      </c>
      <c r="E153">
        <v>41</v>
      </c>
      <c r="F153" s="216">
        <v>2012</v>
      </c>
      <c r="G153" s="549">
        <v>24.895759000000005</v>
      </c>
      <c r="H153" s="550">
        <v>44.485660324836815</v>
      </c>
      <c r="I153" s="550">
        <v>0.43430713152951067</v>
      </c>
      <c r="J153" s="550">
        <v>0.99381367517254626</v>
      </c>
      <c r="K153" s="550">
        <v>4.2056609854714599E-2</v>
      </c>
      <c r="L153" s="550">
        <v>7.5710115927777087E-3</v>
      </c>
      <c r="M153" s="550">
        <v>2.0607206633065488E-3</v>
      </c>
      <c r="N153" s="550">
        <v>3.7204096304113483E-2</v>
      </c>
      <c r="O153" s="550">
        <v>6.0568077478577759E-2</v>
      </c>
      <c r="P153" s="550">
        <v>1.3738206575666156E-2</v>
      </c>
      <c r="Q153" s="551">
        <v>1107.5042784029993</v>
      </c>
      <c r="R153" s="551">
        <v>10.812405678540001</v>
      </c>
      <c r="S153" s="551">
        <v>24.741745748</v>
      </c>
      <c r="T153" s="551">
        <v>1.0470312232999999</v>
      </c>
      <c r="U153" s="551">
        <v>0.18848608000000003</v>
      </c>
      <c r="V153" s="551">
        <v>5.1303204999999991E-2</v>
      </c>
      <c r="W153" s="551">
        <v>0.92622421540000022</v>
      </c>
      <c r="X153" s="551">
        <v>1.5078882599999999</v>
      </c>
      <c r="Y153" s="551">
        <v>0.34202307999999998</v>
      </c>
      <c r="AA153" s="547" t="s">
        <v>1215</v>
      </c>
      <c r="AB153" s="547" t="s">
        <v>444</v>
      </c>
      <c r="AC153">
        <v>1</v>
      </c>
      <c r="AD153" s="547" t="s">
        <v>780</v>
      </c>
      <c r="AE153">
        <v>41</v>
      </c>
      <c r="AF153" s="216">
        <v>2012</v>
      </c>
      <c r="AG153" s="549">
        <v>24.895759000000005</v>
      </c>
      <c r="AH153" s="550">
        <v>44.485660324836815</v>
      </c>
      <c r="AI153" s="550">
        <v>0.43430713152951067</v>
      </c>
      <c r="AJ153" s="550">
        <v>0.99381367517254626</v>
      </c>
      <c r="AK153" s="550">
        <v>4.2056609854714599E-2</v>
      </c>
      <c r="AL153" s="550">
        <v>7.5710115927777087E-3</v>
      </c>
      <c r="AM153" s="550">
        <v>2.0607206633065488E-3</v>
      </c>
      <c r="AN153" s="550">
        <v>3.7204096304113483E-2</v>
      </c>
      <c r="AO153" s="550">
        <v>6.0568077478577759E-2</v>
      </c>
      <c r="AP153" s="550">
        <v>1.3738206575666156E-2</v>
      </c>
      <c r="AQ153" s="551">
        <v>1107.5042784029993</v>
      </c>
      <c r="AR153" s="551">
        <v>10.812405678540001</v>
      </c>
      <c r="AS153" s="551">
        <v>24.741745748</v>
      </c>
      <c r="AT153" s="551">
        <v>1.0470312232999999</v>
      </c>
      <c r="AU153" s="551">
        <v>0.18848608000000003</v>
      </c>
      <c r="AV153" s="551">
        <v>5.1303204999999991E-2</v>
      </c>
      <c r="AW153" s="551">
        <v>0.92622421540000022</v>
      </c>
      <c r="AX153" s="551">
        <v>1.5078882599999999</v>
      </c>
      <c r="AY153" s="551">
        <v>0.34202307999999998</v>
      </c>
    </row>
    <row r="154" spans="1:51" customFormat="1" x14ac:dyDescent="0.35">
      <c r="A154" s="547" t="s">
        <v>1216</v>
      </c>
      <c r="B154" s="547" t="s">
        <v>444</v>
      </c>
      <c r="C154">
        <v>1</v>
      </c>
      <c r="D154" s="547" t="s">
        <v>780</v>
      </c>
      <c r="E154">
        <v>41</v>
      </c>
      <c r="F154" s="216">
        <v>2013</v>
      </c>
      <c r="G154" s="549">
        <v>22.383233999999995</v>
      </c>
      <c r="H154" s="550">
        <v>44.43997640175678</v>
      </c>
      <c r="I154" s="550">
        <v>0.43430724232387519</v>
      </c>
      <c r="J154" s="550">
        <v>0.98786614950279383</v>
      </c>
      <c r="K154" s="550">
        <v>3.7434748928595392E-2</v>
      </c>
      <c r="L154" s="550">
        <v>7.5710043508458169E-3</v>
      </c>
      <c r="M154" s="550">
        <v>2.0607198673793076E-3</v>
      </c>
      <c r="N154" s="550">
        <v>3.3115494981645635E-2</v>
      </c>
      <c r="O154" s="550">
        <v>6.056800951998266E-2</v>
      </c>
      <c r="P154" s="550">
        <v>1.3738206462926672E-2</v>
      </c>
      <c r="Q154" s="551">
        <v>994.71039075499982</v>
      </c>
      <c r="R154" s="551">
        <v>9.7212006328299996</v>
      </c>
      <c r="S154" s="551">
        <v>22.111639185000012</v>
      </c>
      <c r="T154" s="551">
        <v>0.83791074499999973</v>
      </c>
      <c r="U154" s="551">
        <v>0.16946356199999998</v>
      </c>
      <c r="V154" s="551">
        <v>4.6125575000000002E-2</v>
      </c>
      <c r="W154" s="551">
        <v>0.74123187319999972</v>
      </c>
      <c r="X154" s="551">
        <v>1.3557079299999992</v>
      </c>
      <c r="Y154" s="551">
        <v>0.30750548999999994</v>
      </c>
      <c r="AA154" s="547" t="s">
        <v>1216</v>
      </c>
      <c r="AB154" s="547" t="s">
        <v>444</v>
      </c>
      <c r="AC154">
        <v>1</v>
      </c>
      <c r="AD154" s="547" t="s">
        <v>780</v>
      </c>
      <c r="AE154">
        <v>41</v>
      </c>
      <c r="AF154" s="216">
        <v>2013</v>
      </c>
      <c r="AG154" s="549">
        <v>22.383233999999995</v>
      </c>
      <c r="AH154" s="550">
        <v>44.43997640175678</v>
      </c>
      <c r="AI154" s="550">
        <v>0.43430724232387519</v>
      </c>
      <c r="AJ154" s="550">
        <v>0.98786614950279383</v>
      </c>
      <c r="AK154" s="550">
        <v>3.7434748928595392E-2</v>
      </c>
      <c r="AL154" s="550">
        <v>7.5710043508458169E-3</v>
      </c>
      <c r="AM154" s="550">
        <v>2.0607198673793076E-3</v>
      </c>
      <c r="AN154" s="550">
        <v>3.3115494981645635E-2</v>
      </c>
      <c r="AO154" s="550">
        <v>6.056800951998266E-2</v>
      </c>
      <c r="AP154" s="550">
        <v>1.3738206462926672E-2</v>
      </c>
      <c r="AQ154" s="551">
        <v>994.71039075499982</v>
      </c>
      <c r="AR154" s="551">
        <v>9.7212006328299996</v>
      </c>
      <c r="AS154" s="551">
        <v>22.111639185000012</v>
      </c>
      <c r="AT154" s="551">
        <v>0.83791074499999973</v>
      </c>
      <c r="AU154" s="551">
        <v>0.16946356199999998</v>
      </c>
      <c r="AV154" s="551">
        <v>4.6125575000000002E-2</v>
      </c>
      <c r="AW154" s="551">
        <v>0.74123187319999972</v>
      </c>
      <c r="AX154" s="551">
        <v>1.3557079299999992</v>
      </c>
      <c r="AY154" s="551">
        <v>0.30750548999999994</v>
      </c>
    </row>
    <row r="155" spans="1:51" customFormat="1" x14ac:dyDescent="0.35">
      <c r="A155" s="547" t="s">
        <v>1217</v>
      </c>
      <c r="B155" s="547" t="s">
        <v>444</v>
      </c>
      <c r="C155">
        <v>1</v>
      </c>
      <c r="D155" s="547" t="s">
        <v>780</v>
      </c>
      <c r="E155">
        <v>41</v>
      </c>
      <c r="F155" s="216">
        <v>2014</v>
      </c>
      <c r="G155" s="549">
        <v>21.230337800000001</v>
      </c>
      <c r="H155" s="550">
        <v>43.488291104675667</v>
      </c>
      <c r="I155" s="550">
        <v>0.42875607900746626</v>
      </c>
      <c r="J155" s="550">
        <v>0.97693501589032594</v>
      </c>
      <c r="K155" s="550">
        <v>3.7310430293765746E-2</v>
      </c>
      <c r="L155" s="550">
        <v>7.6357319194421827E-3</v>
      </c>
      <c r="M155" s="550">
        <v>2.0607308000534967E-3</v>
      </c>
      <c r="N155" s="550">
        <v>3.3005503445168921E-2</v>
      </c>
      <c r="O155" s="550">
        <v>6.1085898501341801E-2</v>
      </c>
      <c r="P155" s="550">
        <v>1.373827834241997E-2</v>
      </c>
      <c r="Q155" s="551">
        <v>923.27111049699965</v>
      </c>
      <c r="R155" s="551">
        <v>9.1026363911319983</v>
      </c>
      <c r="S155" s="551">
        <v>20.740660395999988</v>
      </c>
      <c r="T155" s="551">
        <v>0.79211303860000004</v>
      </c>
      <c r="U155" s="551">
        <v>0.16210916799999994</v>
      </c>
      <c r="V155" s="551">
        <v>4.3750010999999998E-2</v>
      </c>
      <c r="W155" s="551">
        <v>0.70071798740000002</v>
      </c>
      <c r="X155" s="551">
        <v>1.2968742600000003</v>
      </c>
      <c r="Y155" s="551">
        <v>0.29166829000000005</v>
      </c>
      <c r="AA155" s="547" t="s">
        <v>1217</v>
      </c>
      <c r="AB155" s="547" t="s">
        <v>444</v>
      </c>
      <c r="AC155">
        <v>1</v>
      </c>
      <c r="AD155" s="547" t="s">
        <v>780</v>
      </c>
      <c r="AE155">
        <v>41</v>
      </c>
      <c r="AF155" s="216">
        <v>2014</v>
      </c>
      <c r="AG155" s="549">
        <v>21.230337800000001</v>
      </c>
      <c r="AH155" s="550">
        <v>43.488291104675667</v>
      </c>
      <c r="AI155" s="550">
        <v>0.42875607900746626</v>
      </c>
      <c r="AJ155" s="550">
        <v>0.97693501589032594</v>
      </c>
      <c r="AK155" s="550">
        <v>3.7310430293765746E-2</v>
      </c>
      <c r="AL155" s="550">
        <v>7.6357319194421827E-3</v>
      </c>
      <c r="AM155" s="550">
        <v>2.0607308000534967E-3</v>
      </c>
      <c r="AN155" s="550">
        <v>3.3005503445168921E-2</v>
      </c>
      <c r="AO155" s="550">
        <v>6.1085898501341801E-2</v>
      </c>
      <c r="AP155" s="550">
        <v>1.373827834241997E-2</v>
      </c>
      <c r="AQ155" s="551">
        <v>923.27111049699965</v>
      </c>
      <c r="AR155" s="551">
        <v>9.1026363911319983</v>
      </c>
      <c r="AS155" s="551">
        <v>20.740660395999988</v>
      </c>
      <c r="AT155" s="551">
        <v>0.79211303860000004</v>
      </c>
      <c r="AU155" s="551">
        <v>0.16210916799999994</v>
      </c>
      <c r="AV155" s="551">
        <v>4.3750010999999998E-2</v>
      </c>
      <c r="AW155" s="551">
        <v>0.70071798740000002</v>
      </c>
      <c r="AX155" s="551">
        <v>1.2968742600000003</v>
      </c>
      <c r="AY155" s="551">
        <v>0.29166829000000005</v>
      </c>
    </row>
    <row r="156" spans="1:51" customFormat="1" x14ac:dyDescent="0.35">
      <c r="A156" s="547" t="s">
        <v>1218</v>
      </c>
      <c r="B156" s="547" t="s">
        <v>444</v>
      </c>
      <c r="C156">
        <v>1</v>
      </c>
      <c r="D156" s="547" t="s">
        <v>780</v>
      </c>
      <c r="E156">
        <v>41</v>
      </c>
      <c r="F156" s="216">
        <v>2015</v>
      </c>
      <c r="G156" s="549">
        <v>26.450944000000007</v>
      </c>
      <c r="H156" s="550">
        <v>43.488310168362979</v>
      </c>
      <c r="I156" s="550">
        <v>0.42875630155127925</v>
      </c>
      <c r="J156" s="550">
        <v>0.97509722386467568</v>
      </c>
      <c r="K156" s="550">
        <v>3.731042458446851E-2</v>
      </c>
      <c r="L156" s="550">
        <v>7.6357237382529679E-3</v>
      </c>
      <c r="M156" s="550">
        <v>2.0607306491594399E-3</v>
      </c>
      <c r="N156" s="550">
        <v>3.3005510650205898E-2</v>
      </c>
      <c r="O156" s="550">
        <v>6.1085848958736595E-2</v>
      </c>
      <c r="P156" s="550">
        <v>1.3738265447161354E-2</v>
      </c>
      <c r="Q156" s="551">
        <v>1150.306856918</v>
      </c>
      <c r="R156" s="551">
        <v>11.341008921980004</v>
      </c>
      <c r="S156" s="551">
        <v>25.792242063000007</v>
      </c>
      <c r="T156" s="551">
        <v>0.98689595130000007</v>
      </c>
      <c r="U156" s="551">
        <v>0.20197210099999996</v>
      </c>
      <c r="V156" s="551">
        <v>5.4508271000000004E-2</v>
      </c>
      <c r="W156" s="551">
        <v>0.87302691390000009</v>
      </c>
      <c r="X156" s="551">
        <v>1.6157783700000004</v>
      </c>
      <c r="Y156" s="551">
        <v>0.36339009000000005</v>
      </c>
      <c r="AA156" s="547" t="s">
        <v>1218</v>
      </c>
      <c r="AB156" s="547" t="s">
        <v>444</v>
      </c>
      <c r="AC156">
        <v>1</v>
      </c>
      <c r="AD156" s="547" t="s">
        <v>780</v>
      </c>
      <c r="AE156">
        <v>41</v>
      </c>
      <c r="AF156" s="216">
        <v>2015</v>
      </c>
      <c r="AG156" s="549">
        <v>26.450944000000007</v>
      </c>
      <c r="AH156" s="550">
        <v>43.488310168362979</v>
      </c>
      <c r="AI156" s="550">
        <v>0.42875630155127925</v>
      </c>
      <c r="AJ156" s="550">
        <v>0.97509722386467568</v>
      </c>
      <c r="AK156" s="550">
        <v>3.731042458446851E-2</v>
      </c>
      <c r="AL156" s="550">
        <v>7.6357237382529679E-3</v>
      </c>
      <c r="AM156" s="550">
        <v>2.0607306491594399E-3</v>
      </c>
      <c r="AN156" s="550">
        <v>3.3005510650205898E-2</v>
      </c>
      <c r="AO156" s="550">
        <v>6.1085848958736595E-2</v>
      </c>
      <c r="AP156" s="550">
        <v>1.3738265447161354E-2</v>
      </c>
      <c r="AQ156" s="551">
        <v>1150.306856918</v>
      </c>
      <c r="AR156" s="551">
        <v>11.341008921980004</v>
      </c>
      <c r="AS156" s="551">
        <v>25.792242063000007</v>
      </c>
      <c r="AT156" s="551">
        <v>0.98689595130000007</v>
      </c>
      <c r="AU156" s="551">
        <v>0.20197210099999996</v>
      </c>
      <c r="AV156" s="551">
        <v>5.4508271000000004E-2</v>
      </c>
      <c r="AW156" s="551">
        <v>0.87302691390000009</v>
      </c>
      <c r="AX156" s="551">
        <v>1.6157783700000004</v>
      </c>
      <c r="AY156" s="551">
        <v>0.36339009000000005</v>
      </c>
    </row>
    <row r="157" spans="1:51" customFormat="1" x14ac:dyDescent="0.35">
      <c r="A157" s="547" t="s">
        <v>1219</v>
      </c>
      <c r="B157" s="547" t="s">
        <v>444</v>
      </c>
      <c r="C157">
        <v>1</v>
      </c>
      <c r="D157" s="547" t="s">
        <v>780</v>
      </c>
      <c r="E157">
        <v>41</v>
      </c>
      <c r="F157" s="216">
        <v>2016</v>
      </c>
      <c r="G157" s="549">
        <v>44.937792999999992</v>
      </c>
      <c r="H157" s="550">
        <v>43.4883283403571</v>
      </c>
      <c r="I157" s="550">
        <v>0.41966621779422963</v>
      </c>
      <c r="J157" s="550">
        <v>0.89735703455663707</v>
      </c>
      <c r="K157" s="550">
        <v>3.239596812865287E-2</v>
      </c>
      <c r="L157" s="550">
        <v>7.635732578144195E-3</v>
      </c>
      <c r="M157" s="550">
        <v>2.060732266046088E-3</v>
      </c>
      <c r="N157" s="550">
        <v>2.8658093364754236E-2</v>
      </c>
      <c r="O157" s="550">
        <v>6.1085940290837165E-2</v>
      </c>
      <c r="P157" s="550">
        <v>1.373828705828967E-2</v>
      </c>
      <c r="Q157" s="551">
        <v>1954.2694968750006</v>
      </c>
      <c r="R157" s="551">
        <v>18.858873624330005</v>
      </c>
      <c r="S157" s="551">
        <v>40.325244665999996</v>
      </c>
      <c r="T157" s="551">
        <v>1.4558033097999998</v>
      </c>
      <c r="U157" s="551">
        <v>0.34313297000000009</v>
      </c>
      <c r="V157" s="551">
        <v>9.2604760000000022E-2</v>
      </c>
      <c r="W157" s="551">
        <v>1.2878314673999991</v>
      </c>
      <c r="X157" s="551">
        <v>2.7450673399999999</v>
      </c>
      <c r="Y157" s="551">
        <v>0.61736829999999998</v>
      </c>
      <c r="AA157" s="547" t="s">
        <v>1219</v>
      </c>
      <c r="AB157" s="547" t="s">
        <v>444</v>
      </c>
      <c r="AC157">
        <v>1</v>
      </c>
      <c r="AD157" s="547" t="s">
        <v>780</v>
      </c>
      <c r="AE157">
        <v>41</v>
      </c>
      <c r="AF157" s="216">
        <v>2016</v>
      </c>
      <c r="AG157" s="549">
        <v>44.937792999999992</v>
      </c>
      <c r="AH157" s="550">
        <v>43.4883283403571</v>
      </c>
      <c r="AI157" s="550">
        <v>0.41966621779422963</v>
      </c>
      <c r="AJ157" s="550">
        <v>0.89735703455663707</v>
      </c>
      <c r="AK157" s="550">
        <v>3.239596812865287E-2</v>
      </c>
      <c r="AL157" s="550">
        <v>7.635732578144195E-3</v>
      </c>
      <c r="AM157" s="550">
        <v>2.060732266046088E-3</v>
      </c>
      <c r="AN157" s="550">
        <v>2.8658093364754236E-2</v>
      </c>
      <c r="AO157" s="550">
        <v>6.1085940290837165E-2</v>
      </c>
      <c r="AP157" s="550">
        <v>1.373828705828967E-2</v>
      </c>
      <c r="AQ157" s="551">
        <v>1954.2694968750006</v>
      </c>
      <c r="AR157" s="551">
        <v>18.858873624330005</v>
      </c>
      <c r="AS157" s="551">
        <v>40.325244665999996</v>
      </c>
      <c r="AT157" s="551">
        <v>1.4558033097999998</v>
      </c>
      <c r="AU157" s="551">
        <v>0.34313297000000009</v>
      </c>
      <c r="AV157" s="551">
        <v>9.2604760000000022E-2</v>
      </c>
      <c r="AW157" s="551">
        <v>1.2878314673999991</v>
      </c>
      <c r="AX157" s="551">
        <v>2.7450673399999999</v>
      </c>
      <c r="AY157" s="551">
        <v>0.61736829999999998</v>
      </c>
    </row>
    <row r="158" spans="1:51" customFormat="1" x14ac:dyDescent="0.35">
      <c r="A158" s="547" t="s">
        <v>1220</v>
      </c>
      <c r="B158" s="547" t="s">
        <v>444</v>
      </c>
      <c r="C158">
        <v>1</v>
      </c>
      <c r="D158" s="547" t="s">
        <v>780</v>
      </c>
      <c r="E158">
        <v>41</v>
      </c>
      <c r="F158" s="216">
        <v>2017</v>
      </c>
      <c r="G158" s="549">
        <v>51.876494999999998</v>
      </c>
      <c r="H158" s="550">
        <v>43.48830113478175</v>
      </c>
      <c r="I158" s="550">
        <v>0.41027055125852274</v>
      </c>
      <c r="J158" s="550">
        <v>0.89666971841486187</v>
      </c>
      <c r="K158" s="550">
        <v>3.2395931621826038E-2</v>
      </c>
      <c r="L158" s="550">
        <v>7.6357223054487403E-3</v>
      </c>
      <c r="M158" s="550">
        <v>2.0607306642439899E-3</v>
      </c>
      <c r="N158" s="550">
        <v>2.8658077350831045E-2</v>
      </c>
      <c r="O158" s="550">
        <v>6.1085809671605602E-2</v>
      </c>
      <c r="P158" s="550">
        <v>1.3738269133255824E-2</v>
      </c>
      <c r="Q158" s="551">
        <v>2256.0206363769998</v>
      </c>
      <c r="R158" s="551">
        <v>21.283398201009998</v>
      </c>
      <c r="S158" s="551">
        <v>46.51608216399999</v>
      </c>
      <c r="T158" s="551">
        <v>1.6805873848000001</v>
      </c>
      <c r="U158" s="551">
        <v>0.39611451000000003</v>
      </c>
      <c r="V158" s="551">
        <v>0.10690348400000001</v>
      </c>
      <c r="W158" s="551">
        <v>1.4866806064</v>
      </c>
      <c r="X158" s="551">
        <v>3.1689176999999997</v>
      </c>
      <c r="Y158" s="551">
        <v>0.71269325000000006</v>
      </c>
      <c r="AA158" s="547" t="s">
        <v>1220</v>
      </c>
      <c r="AB158" s="547" t="s">
        <v>444</v>
      </c>
      <c r="AC158">
        <v>1</v>
      </c>
      <c r="AD158" s="547" t="s">
        <v>780</v>
      </c>
      <c r="AE158">
        <v>41</v>
      </c>
      <c r="AF158" s="216">
        <v>2017</v>
      </c>
      <c r="AG158" s="549">
        <v>51.876494999999998</v>
      </c>
      <c r="AH158" s="550">
        <v>43.48830113478175</v>
      </c>
      <c r="AI158" s="550">
        <v>0.41027055125852274</v>
      </c>
      <c r="AJ158" s="550">
        <v>0.89666971841486187</v>
      </c>
      <c r="AK158" s="550">
        <v>3.2395931621826038E-2</v>
      </c>
      <c r="AL158" s="550">
        <v>7.6357223054487403E-3</v>
      </c>
      <c r="AM158" s="550">
        <v>2.0607306642439899E-3</v>
      </c>
      <c r="AN158" s="550">
        <v>2.8658077350831045E-2</v>
      </c>
      <c r="AO158" s="550">
        <v>6.1085809671605602E-2</v>
      </c>
      <c r="AP158" s="550">
        <v>1.3738269133255824E-2</v>
      </c>
      <c r="AQ158" s="551">
        <v>2256.0206363769998</v>
      </c>
      <c r="AR158" s="551">
        <v>21.283398201009998</v>
      </c>
      <c r="AS158" s="551">
        <v>46.51608216399999</v>
      </c>
      <c r="AT158" s="551">
        <v>1.6805873848000001</v>
      </c>
      <c r="AU158" s="551">
        <v>0.39611451000000003</v>
      </c>
      <c r="AV158" s="551">
        <v>0.10690348400000001</v>
      </c>
      <c r="AW158" s="551">
        <v>1.4866806064</v>
      </c>
      <c r="AX158" s="551">
        <v>3.1689176999999997</v>
      </c>
      <c r="AY158" s="551">
        <v>0.71269325000000006</v>
      </c>
    </row>
    <row r="159" spans="1:51" customFormat="1" x14ac:dyDescent="0.35">
      <c r="A159" s="547" t="s">
        <v>1221</v>
      </c>
      <c r="B159" s="547" t="s">
        <v>444</v>
      </c>
      <c r="C159">
        <v>1</v>
      </c>
      <c r="D159" s="547" t="s">
        <v>780</v>
      </c>
      <c r="E159">
        <v>41</v>
      </c>
      <c r="F159" s="216">
        <v>2018</v>
      </c>
      <c r="G159" s="549">
        <v>64.161932000000007</v>
      </c>
      <c r="H159" s="550">
        <v>43.488252045200234</v>
      </c>
      <c r="I159" s="550">
        <v>0.41027020363305122</v>
      </c>
      <c r="J159" s="550">
        <v>0.89585162938983787</v>
      </c>
      <c r="K159" s="550">
        <v>3.2395940002243072E-2</v>
      </c>
      <c r="L159" s="550">
        <v>7.6357376520395284E-3</v>
      </c>
      <c r="M159" s="550">
        <v>2.0607296083291252E-3</v>
      </c>
      <c r="N159" s="550">
        <v>2.8658063331073014E-2</v>
      </c>
      <c r="O159" s="550">
        <v>6.1085850719083699E-2</v>
      </c>
      <c r="P159" s="550">
        <v>1.3738272874950207E-2</v>
      </c>
      <c r="Q159" s="551">
        <v>2790.2902705229985</v>
      </c>
      <c r="R159" s="551">
        <v>26.32372890712999</v>
      </c>
      <c r="S159" s="551">
        <v>57.479571326999988</v>
      </c>
      <c r="T159" s="551">
        <v>2.0785860994999998</v>
      </c>
      <c r="U159" s="551">
        <v>0.48992367999999992</v>
      </c>
      <c r="V159" s="551">
        <v>0.13222039299999999</v>
      </c>
      <c r="W159" s="551">
        <v>1.8387567107000005</v>
      </c>
      <c r="X159" s="551">
        <v>3.9193861999999999</v>
      </c>
      <c r="Y159" s="551">
        <v>0.88147412999999974</v>
      </c>
      <c r="AA159" s="547" t="s">
        <v>1221</v>
      </c>
      <c r="AB159" s="547" t="s">
        <v>444</v>
      </c>
      <c r="AC159">
        <v>1</v>
      </c>
      <c r="AD159" s="547" t="s">
        <v>780</v>
      </c>
      <c r="AE159">
        <v>41</v>
      </c>
      <c r="AF159" s="216">
        <v>2018</v>
      </c>
      <c r="AG159" s="549">
        <v>64.161932000000007</v>
      </c>
      <c r="AH159" s="550">
        <v>43.488252045200234</v>
      </c>
      <c r="AI159" s="550">
        <v>0.41027020363305122</v>
      </c>
      <c r="AJ159" s="550">
        <v>0.89585162938983787</v>
      </c>
      <c r="AK159" s="550">
        <v>3.2395940002243072E-2</v>
      </c>
      <c r="AL159" s="550">
        <v>7.6357376520395284E-3</v>
      </c>
      <c r="AM159" s="550">
        <v>2.0607296083291252E-3</v>
      </c>
      <c r="AN159" s="550">
        <v>2.8658063331073014E-2</v>
      </c>
      <c r="AO159" s="550">
        <v>6.1085850719083699E-2</v>
      </c>
      <c r="AP159" s="550">
        <v>1.3738272874950207E-2</v>
      </c>
      <c r="AQ159" s="551">
        <v>2790.2902705229985</v>
      </c>
      <c r="AR159" s="551">
        <v>26.32372890712999</v>
      </c>
      <c r="AS159" s="551">
        <v>57.479571326999988</v>
      </c>
      <c r="AT159" s="551">
        <v>2.0785860994999998</v>
      </c>
      <c r="AU159" s="551">
        <v>0.48992367999999992</v>
      </c>
      <c r="AV159" s="551">
        <v>0.13222039299999999</v>
      </c>
      <c r="AW159" s="551">
        <v>1.8387567107000005</v>
      </c>
      <c r="AX159" s="551">
        <v>3.9193861999999999</v>
      </c>
      <c r="AY159" s="551">
        <v>0.88147412999999974</v>
      </c>
    </row>
    <row r="160" spans="1:51" customFormat="1" x14ac:dyDescent="0.35">
      <c r="A160" s="547" t="s">
        <v>1222</v>
      </c>
      <c r="B160" s="547" t="s">
        <v>444</v>
      </c>
      <c r="C160">
        <v>1</v>
      </c>
      <c r="D160" s="547" t="s">
        <v>780</v>
      </c>
      <c r="E160">
        <v>41</v>
      </c>
      <c r="F160" s="216">
        <v>2019</v>
      </c>
      <c r="G160" s="549">
        <v>72.490149000000002</v>
      </c>
      <c r="H160" s="550">
        <v>43.488300793946507</v>
      </c>
      <c r="I160" s="550">
        <v>0.41027049033972884</v>
      </c>
      <c r="J160" s="550">
        <v>0.89521648004889587</v>
      </c>
      <c r="K160" s="550">
        <v>3.2395933135687158E-2</v>
      </c>
      <c r="L160" s="550">
        <v>7.6357336498232313E-3</v>
      </c>
      <c r="M160" s="550">
        <v>2.0607325279466599E-3</v>
      </c>
      <c r="N160" s="550">
        <v>2.8658075351728141E-2</v>
      </c>
      <c r="O160" s="550">
        <v>6.1085846298922643E-2</v>
      </c>
      <c r="P160" s="550">
        <v>1.3738278010712878E-2</v>
      </c>
      <c r="Q160" s="551">
        <v>3152.4734043100007</v>
      </c>
      <c r="R160" s="551">
        <v>29.740568975030005</v>
      </c>
      <c r="S160" s="551">
        <v>64.894376025999989</v>
      </c>
      <c r="T160" s="551">
        <v>2.3483860199999995</v>
      </c>
      <c r="U160" s="551">
        <v>0.5535154699999999</v>
      </c>
      <c r="V160" s="551">
        <v>0.14938280800000003</v>
      </c>
      <c r="W160" s="551">
        <v>2.0774281523000004</v>
      </c>
      <c r="X160" s="551">
        <v>4.4281221000000013</v>
      </c>
      <c r="Y160" s="551">
        <v>0.99588982000000015</v>
      </c>
      <c r="AA160" s="547" t="s">
        <v>1222</v>
      </c>
      <c r="AB160" s="547" t="s">
        <v>444</v>
      </c>
      <c r="AC160">
        <v>1</v>
      </c>
      <c r="AD160" s="547" t="s">
        <v>780</v>
      </c>
      <c r="AE160">
        <v>41</v>
      </c>
      <c r="AF160" s="216">
        <v>2019</v>
      </c>
      <c r="AG160" s="549">
        <v>72.490149000000002</v>
      </c>
      <c r="AH160" s="550">
        <v>43.488300793946507</v>
      </c>
      <c r="AI160" s="550">
        <v>0.41027049033972884</v>
      </c>
      <c r="AJ160" s="550">
        <v>0.89521648004889587</v>
      </c>
      <c r="AK160" s="550">
        <v>3.2395933135687158E-2</v>
      </c>
      <c r="AL160" s="550">
        <v>7.6357336498232313E-3</v>
      </c>
      <c r="AM160" s="550">
        <v>2.0607325279466599E-3</v>
      </c>
      <c r="AN160" s="550">
        <v>2.8658075351728141E-2</v>
      </c>
      <c r="AO160" s="550">
        <v>6.1085846298922643E-2</v>
      </c>
      <c r="AP160" s="550">
        <v>1.3738278010712878E-2</v>
      </c>
      <c r="AQ160" s="551">
        <v>3152.4734043100007</v>
      </c>
      <c r="AR160" s="551">
        <v>29.740568975030005</v>
      </c>
      <c r="AS160" s="551">
        <v>64.894376025999989</v>
      </c>
      <c r="AT160" s="551">
        <v>2.3483860199999995</v>
      </c>
      <c r="AU160" s="551">
        <v>0.5535154699999999</v>
      </c>
      <c r="AV160" s="551">
        <v>0.14938280800000003</v>
      </c>
      <c r="AW160" s="551">
        <v>2.0774281523000004</v>
      </c>
      <c r="AX160" s="551">
        <v>4.4281221000000013</v>
      </c>
      <c r="AY160" s="551">
        <v>0.99588982000000015</v>
      </c>
    </row>
    <row r="161" spans="1:51" customFormat="1" x14ac:dyDescent="0.35">
      <c r="A161" s="547" t="s">
        <v>1223</v>
      </c>
      <c r="B161" s="547" t="s">
        <v>444</v>
      </c>
      <c r="C161">
        <v>1</v>
      </c>
      <c r="D161" s="547" t="s">
        <v>780</v>
      </c>
      <c r="E161">
        <v>41</v>
      </c>
      <c r="F161" s="216">
        <v>2020</v>
      </c>
      <c r="G161" s="549">
        <v>57.049671000000018</v>
      </c>
      <c r="H161" s="550">
        <v>43.488298705631451</v>
      </c>
      <c r="I161" s="550">
        <v>0.41027042722665297</v>
      </c>
      <c r="J161" s="550">
        <v>0.89442967168031506</v>
      </c>
      <c r="K161" s="550">
        <v>3.2395953654141135E-2</v>
      </c>
      <c r="L161" s="550">
        <v>7.6357283462686375E-3</v>
      </c>
      <c r="M161" s="550">
        <v>2.0607308673173592E-3</v>
      </c>
      <c r="N161" s="550">
        <v>2.865807775999268E-2</v>
      </c>
      <c r="O161" s="550">
        <v>6.1085838689586822E-2</v>
      </c>
      <c r="P161" s="550">
        <v>1.3738281505602372E-2</v>
      </c>
      <c r="Q161" s="551">
        <v>2480.993133506001</v>
      </c>
      <c r="R161" s="551">
        <v>23.40579289431</v>
      </c>
      <c r="S161" s="551">
        <v>51.026918502000008</v>
      </c>
      <c r="T161" s="551">
        <v>1.8481784977000002</v>
      </c>
      <c r="U161" s="551">
        <v>0.43561579</v>
      </c>
      <c r="V161" s="551">
        <v>0.11756401800000002</v>
      </c>
      <c r="W161" s="551">
        <v>1.6349339076999998</v>
      </c>
      <c r="X161" s="551">
        <v>3.4849270000000003</v>
      </c>
      <c r="Y161" s="551">
        <v>0.78376444000000023</v>
      </c>
      <c r="AA161" s="547" t="s">
        <v>1223</v>
      </c>
      <c r="AB161" s="547" t="s">
        <v>444</v>
      </c>
      <c r="AC161">
        <v>1</v>
      </c>
      <c r="AD161" s="547" t="s">
        <v>780</v>
      </c>
      <c r="AE161">
        <v>41</v>
      </c>
      <c r="AF161" s="216">
        <v>2020</v>
      </c>
      <c r="AG161" s="549">
        <v>57.049671000000018</v>
      </c>
      <c r="AH161" s="550">
        <v>43.488298705631451</v>
      </c>
      <c r="AI161" s="550">
        <v>0.41027042722665297</v>
      </c>
      <c r="AJ161" s="550">
        <v>0.89442967168031506</v>
      </c>
      <c r="AK161" s="550">
        <v>3.2395953654141135E-2</v>
      </c>
      <c r="AL161" s="550">
        <v>7.6357283462686375E-3</v>
      </c>
      <c r="AM161" s="550">
        <v>2.0607308673173592E-3</v>
      </c>
      <c r="AN161" s="550">
        <v>2.865807775999268E-2</v>
      </c>
      <c r="AO161" s="550">
        <v>6.1085838689586822E-2</v>
      </c>
      <c r="AP161" s="550">
        <v>1.3738281505602372E-2</v>
      </c>
      <c r="AQ161" s="551">
        <v>2480.993133506001</v>
      </c>
      <c r="AR161" s="551">
        <v>23.40579289431</v>
      </c>
      <c r="AS161" s="551">
        <v>51.026918502000008</v>
      </c>
      <c r="AT161" s="551">
        <v>1.8481784977000002</v>
      </c>
      <c r="AU161" s="551">
        <v>0.43561579</v>
      </c>
      <c r="AV161" s="551">
        <v>0.11756401800000002</v>
      </c>
      <c r="AW161" s="551">
        <v>1.6349339076999998</v>
      </c>
      <c r="AX161" s="551">
        <v>3.4849270000000003</v>
      </c>
      <c r="AY161" s="551">
        <v>0.78376444000000023</v>
      </c>
    </row>
    <row r="162" spans="1:51" customFormat="1" x14ac:dyDescent="0.35">
      <c r="A162" s="547" t="s">
        <v>1224</v>
      </c>
      <c r="B162" s="547" t="s">
        <v>444</v>
      </c>
      <c r="C162">
        <v>1</v>
      </c>
      <c r="D162" s="547" t="s">
        <v>780</v>
      </c>
      <c r="E162">
        <v>41</v>
      </c>
      <c r="F162" s="216">
        <v>2021</v>
      </c>
      <c r="G162" s="549">
        <v>64.388188999999997</v>
      </c>
      <c r="H162" s="550">
        <v>40.629879275048417</v>
      </c>
      <c r="I162" s="550">
        <v>0.39354945138991243</v>
      </c>
      <c r="J162" s="550">
        <v>0.84961392625905374</v>
      </c>
      <c r="K162" s="550">
        <v>2.9182540097532492E-2</v>
      </c>
      <c r="L162" s="550">
        <v>8.0318954148562854E-3</v>
      </c>
      <c r="M162" s="550">
        <v>2.0607311381284545E-3</v>
      </c>
      <c r="N162" s="550">
        <v>2.5815439011648542E-2</v>
      </c>
      <c r="O162" s="550">
        <v>6.4255175743489226E-2</v>
      </c>
      <c r="P162" s="550">
        <v>1.3738277217270393E-2</v>
      </c>
      <c r="Q162" s="551">
        <v>2616.0843458090003</v>
      </c>
      <c r="R162" s="551">
        <v>25.339936456939991</v>
      </c>
      <c r="S162" s="551">
        <v>54.705102061000012</v>
      </c>
      <c r="T162" s="551">
        <v>1.8790109073000005</v>
      </c>
      <c r="U162" s="551">
        <v>0.51715919999999993</v>
      </c>
      <c r="V162" s="551">
        <v>0.13268674600000002</v>
      </c>
      <c r="W162" s="551">
        <v>1.6622093661999995</v>
      </c>
      <c r="X162" s="551">
        <v>4.1372743999999999</v>
      </c>
      <c r="Y162" s="551">
        <v>0.88458279000000006</v>
      </c>
      <c r="AA162" s="547" t="s">
        <v>1224</v>
      </c>
      <c r="AB162" s="547" t="s">
        <v>444</v>
      </c>
      <c r="AC162">
        <v>1</v>
      </c>
      <c r="AD162" s="547" t="s">
        <v>780</v>
      </c>
      <c r="AE162">
        <v>41</v>
      </c>
      <c r="AF162" s="216">
        <v>2021</v>
      </c>
      <c r="AG162" s="549">
        <v>64.388188999999997</v>
      </c>
      <c r="AH162" s="550">
        <v>40.629879275048417</v>
      </c>
      <c r="AI162" s="550">
        <v>0.39354945138991243</v>
      </c>
      <c r="AJ162" s="550">
        <v>0.84961392625905374</v>
      </c>
      <c r="AK162" s="550">
        <v>2.9182540097532492E-2</v>
      </c>
      <c r="AL162" s="550">
        <v>8.0318954148562854E-3</v>
      </c>
      <c r="AM162" s="550">
        <v>2.0607311381284545E-3</v>
      </c>
      <c r="AN162" s="550">
        <v>2.5815439011648542E-2</v>
      </c>
      <c r="AO162" s="550">
        <v>6.4255175743489226E-2</v>
      </c>
      <c r="AP162" s="550">
        <v>1.3738277217270393E-2</v>
      </c>
      <c r="AQ162" s="551">
        <v>2616.0843458090003</v>
      </c>
      <c r="AR162" s="551">
        <v>25.339936456939991</v>
      </c>
      <c r="AS162" s="551">
        <v>54.705102061000012</v>
      </c>
      <c r="AT162" s="551">
        <v>1.8790109073000005</v>
      </c>
      <c r="AU162" s="551">
        <v>0.51715919999999993</v>
      </c>
      <c r="AV162" s="551">
        <v>0.13268674600000002</v>
      </c>
      <c r="AW162" s="551">
        <v>1.6622093661999995</v>
      </c>
      <c r="AX162" s="551">
        <v>4.1372743999999999</v>
      </c>
      <c r="AY162" s="551">
        <v>0.88458279000000006</v>
      </c>
    </row>
    <row r="163" spans="1:51" customFormat="1" x14ac:dyDescent="0.35">
      <c r="A163" s="547" t="s">
        <v>1225</v>
      </c>
      <c r="B163" s="547" t="s">
        <v>444</v>
      </c>
      <c r="C163">
        <v>1</v>
      </c>
      <c r="D163" s="547" t="s">
        <v>780</v>
      </c>
      <c r="E163">
        <v>41</v>
      </c>
      <c r="F163" s="216">
        <v>2022</v>
      </c>
      <c r="G163" s="549">
        <v>66.212605999999994</v>
      </c>
      <c r="H163" s="550">
        <v>40.629914902231754</v>
      </c>
      <c r="I163" s="550">
        <v>0.39354957537723267</v>
      </c>
      <c r="J163" s="550">
        <v>0.84919068796355823</v>
      </c>
      <c r="K163" s="550">
        <v>2.9182536197110268E-2</v>
      </c>
      <c r="L163" s="550">
        <v>8.0318953161275658E-3</v>
      </c>
      <c r="M163" s="550">
        <v>2.0607302784608713E-3</v>
      </c>
      <c r="N163" s="550">
        <v>2.58154240840483E-2</v>
      </c>
      <c r="O163" s="550">
        <v>6.4255148030270853E-2</v>
      </c>
      <c r="P163" s="550">
        <v>1.3738273645353875E-2</v>
      </c>
      <c r="Q163" s="551">
        <v>2690.2125472349994</v>
      </c>
      <c r="R163" s="551">
        <v>26.057942975920007</v>
      </c>
      <c r="S163" s="551">
        <v>56.227128441000019</v>
      </c>
      <c r="T163" s="551">
        <v>1.9322517713000003</v>
      </c>
      <c r="U163" s="551">
        <v>0.53181271999999991</v>
      </c>
      <c r="V163" s="551">
        <v>0.13644632199999995</v>
      </c>
      <c r="W163" s="551">
        <v>1.7093065036000008</v>
      </c>
      <c r="X163" s="551">
        <v>4.2545007999999997</v>
      </c>
      <c r="Y163" s="551">
        <v>0.90964689999999981</v>
      </c>
      <c r="AA163" s="547" t="s">
        <v>1225</v>
      </c>
      <c r="AB163" s="547" t="s">
        <v>444</v>
      </c>
      <c r="AC163">
        <v>1</v>
      </c>
      <c r="AD163" s="547" t="s">
        <v>780</v>
      </c>
      <c r="AE163">
        <v>41</v>
      </c>
      <c r="AF163" s="216">
        <v>2022</v>
      </c>
      <c r="AG163" s="549">
        <v>66.212605999999994</v>
      </c>
      <c r="AH163" s="550">
        <v>40.629914902231754</v>
      </c>
      <c r="AI163" s="550">
        <v>0.39354957537723267</v>
      </c>
      <c r="AJ163" s="550">
        <v>0.84919068796355823</v>
      </c>
      <c r="AK163" s="550">
        <v>2.9182536197110268E-2</v>
      </c>
      <c r="AL163" s="550">
        <v>8.0318953161275658E-3</v>
      </c>
      <c r="AM163" s="550">
        <v>2.0607302784608713E-3</v>
      </c>
      <c r="AN163" s="550">
        <v>2.58154240840483E-2</v>
      </c>
      <c r="AO163" s="550">
        <v>6.4255148030270853E-2</v>
      </c>
      <c r="AP163" s="550">
        <v>1.3738273645353875E-2</v>
      </c>
      <c r="AQ163" s="551">
        <v>2690.2125472349994</v>
      </c>
      <c r="AR163" s="551">
        <v>26.057942975920007</v>
      </c>
      <c r="AS163" s="551">
        <v>56.227128441000019</v>
      </c>
      <c r="AT163" s="551">
        <v>1.9322517713000003</v>
      </c>
      <c r="AU163" s="551">
        <v>0.53181271999999991</v>
      </c>
      <c r="AV163" s="551">
        <v>0.13644632199999995</v>
      </c>
      <c r="AW163" s="551">
        <v>1.7093065036000008</v>
      </c>
      <c r="AX163" s="551">
        <v>4.2545007999999997</v>
      </c>
      <c r="AY163" s="551">
        <v>0.90964689999999981</v>
      </c>
    </row>
    <row r="164" spans="1:51" customFormat="1" x14ac:dyDescent="0.35">
      <c r="A164" s="547" t="s">
        <v>1226</v>
      </c>
      <c r="B164" s="547" t="s">
        <v>444</v>
      </c>
      <c r="C164">
        <v>1</v>
      </c>
      <c r="D164" s="547" t="s">
        <v>780</v>
      </c>
      <c r="E164">
        <v>41</v>
      </c>
      <c r="F164" s="216">
        <v>2023</v>
      </c>
      <c r="G164" s="549">
        <v>69.004458999999983</v>
      </c>
      <c r="H164" s="550">
        <v>40.520069001149636</v>
      </c>
      <c r="I164" s="550">
        <v>0.38766878952634065</v>
      </c>
      <c r="J164" s="550">
        <v>0.84885289708597023</v>
      </c>
      <c r="K164" s="550">
        <v>2.7854029312801374E-2</v>
      </c>
      <c r="L164" s="550">
        <v>8.0318892145795958E-3</v>
      </c>
      <c r="M164" s="550">
        <v>2.0607295247398443E-3</v>
      </c>
      <c r="N164" s="550">
        <v>2.4640204264191098E-2</v>
      </c>
      <c r="O164" s="550">
        <v>6.4255105601219206E-2</v>
      </c>
      <c r="P164" s="550">
        <v>1.3738272189047959E-2</v>
      </c>
      <c r="Q164" s="551">
        <v>2796.0654400670005</v>
      </c>
      <c r="R164" s="551">
        <v>26.750875092449995</v>
      </c>
      <c r="S164" s="551">
        <v>58.574634934000038</v>
      </c>
      <c r="T164" s="551">
        <v>1.9220522237000002</v>
      </c>
      <c r="U164" s="551">
        <v>0.55423616999999981</v>
      </c>
      <c r="V164" s="551">
        <v>0.14219952600000005</v>
      </c>
      <c r="W164" s="551">
        <v>1.7002839648999994</v>
      </c>
      <c r="X164" s="551">
        <v>4.4338888000000001</v>
      </c>
      <c r="Y164" s="551">
        <v>0.94800203999999988</v>
      </c>
      <c r="AA164" s="547" t="s">
        <v>1226</v>
      </c>
      <c r="AB164" s="547" t="s">
        <v>444</v>
      </c>
      <c r="AC164">
        <v>1</v>
      </c>
      <c r="AD164" s="547" t="s">
        <v>780</v>
      </c>
      <c r="AE164">
        <v>41</v>
      </c>
      <c r="AF164" s="216">
        <v>2023</v>
      </c>
      <c r="AG164" s="549">
        <v>69.004458999999983</v>
      </c>
      <c r="AH164" s="550">
        <v>40.520069001149636</v>
      </c>
      <c r="AI164" s="550">
        <v>0.38766878952634065</v>
      </c>
      <c r="AJ164" s="550">
        <v>0.84885289708597023</v>
      </c>
      <c r="AK164" s="550">
        <v>2.7854029312801374E-2</v>
      </c>
      <c r="AL164" s="550">
        <v>8.0318892145795958E-3</v>
      </c>
      <c r="AM164" s="550">
        <v>2.0607295247398443E-3</v>
      </c>
      <c r="AN164" s="550">
        <v>2.4640204264191098E-2</v>
      </c>
      <c r="AO164" s="550">
        <v>6.4255105601219206E-2</v>
      </c>
      <c r="AP164" s="550">
        <v>1.3738272189047959E-2</v>
      </c>
      <c r="AQ164" s="551">
        <v>2796.0654400670005</v>
      </c>
      <c r="AR164" s="551">
        <v>26.750875092449995</v>
      </c>
      <c r="AS164" s="551">
        <v>58.574634934000038</v>
      </c>
      <c r="AT164" s="551">
        <v>1.9220522237000002</v>
      </c>
      <c r="AU164" s="551">
        <v>0.55423616999999981</v>
      </c>
      <c r="AV164" s="551">
        <v>0.14219952600000005</v>
      </c>
      <c r="AW164" s="551">
        <v>1.7002839648999994</v>
      </c>
      <c r="AX164" s="551">
        <v>4.4338888000000001</v>
      </c>
      <c r="AY164" s="551">
        <v>0.94800203999999988</v>
      </c>
    </row>
    <row r="165" spans="1:51" customFormat="1" x14ac:dyDescent="0.35">
      <c r="A165" s="547" t="s">
        <v>1227</v>
      </c>
      <c r="B165" s="547" t="s">
        <v>444</v>
      </c>
      <c r="C165">
        <v>1</v>
      </c>
      <c r="D165" s="547" t="s">
        <v>780</v>
      </c>
      <c r="E165">
        <v>41</v>
      </c>
      <c r="F165" s="216">
        <v>2024</v>
      </c>
      <c r="G165" s="549">
        <v>76.356642999999977</v>
      </c>
      <c r="H165" s="550">
        <v>40.071047264230828</v>
      </c>
      <c r="I165" s="550">
        <v>0.38481651929695232</v>
      </c>
      <c r="J165" s="550">
        <v>0.84392218570950128</v>
      </c>
      <c r="K165" s="550">
        <v>2.7798805785634147E-2</v>
      </c>
      <c r="L165" s="550">
        <v>8.1248811580152923E-3</v>
      </c>
      <c r="M165" s="550">
        <v>2.0607301973713018E-3</v>
      </c>
      <c r="N165" s="550">
        <v>2.4591350465734858E-2</v>
      </c>
      <c r="O165" s="550">
        <v>6.4999063670203527E-2</v>
      </c>
      <c r="P165" s="550">
        <v>1.3738264527946837E-2</v>
      </c>
      <c r="Q165" s="551">
        <v>3059.6906505909992</v>
      </c>
      <c r="R165" s="551">
        <v>29.383297584459992</v>
      </c>
      <c r="S165" s="551">
        <v>64.439065054000068</v>
      </c>
      <c r="T165" s="551">
        <v>2.1226234892000004</v>
      </c>
      <c r="U165" s="551">
        <v>0.6203886500000001</v>
      </c>
      <c r="V165" s="551">
        <v>0.15735043999999998</v>
      </c>
      <c r="W165" s="551">
        <v>1.8777129683999998</v>
      </c>
      <c r="X165" s="551">
        <v>4.9631102999999994</v>
      </c>
      <c r="Y165" s="551">
        <v>1.0490077599999998</v>
      </c>
      <c r="AA165" s="547" t="s">
        <v>1227</v>
      </c>
      <c r="AB165" s="547" t="s">
        <v>444</v>
      </c>
      <c r="AC165">
        <v>1</v>
      </c>
      <c r="AD165" s="547" t="s">
        <v>780</v>
      </c>
      <c r="AE165">
        <v>41</v>
      </c>
      <c r="AF165" s="216">
        <v>2024</v>
      </c>
      <c r="AG165" s="549">
        <v>76.356642999999977</v>
      </c>
      <c r="AH165" s="550">
        <v>40.071047264230828</v>
      </c>
      <c r="AI165" s="550">
        <v>0.38481651929695232</v>
      </c>
      <c r="AJ165" s="550">
        <v>0.84392218570950128</v>
      </c>
      <c r="AK165" s="550">
        <v>2.7798805785634147E-2</v>
      </c>
      <c r="AL165" s="550">
        <v>8.1248811580152923E-3</v>
      </c>
      <c r="AM165" s="550">
        <v>2.0607301973713018E-3</v>
      </c>
      <c r="AN165" s="550">
        <v>2.4591350465734858E-2</v>
      </c>
      <c r="AO165" s="550">
        <v>6.4999063670203527E-2</v>
      </c>
      <c r="AP165" s="550">
        <v>1.3738264527946837E-2</v>
      </c>
      <c r="AQ165" s="551">
        <v>3059.6906505909992</v>
      </c>
      <c r="AR165" s="551">
        <v>29.383297584459992</v>
      </c>
      <c r="AS165" s="551">
        <v>64.439065054000068</v>
      </c>
      <c r="AT165" s="551">
        <v>2.1226234892000004</v>
      </c>
      <c r="AU165" s="551">
        <v>0.6203886500000001</v>
      </c>
      <c r="AV165" s="551">
        <v>0.15735043999999998</v>
      </c>
      <c r="AW165" s="551">
        <v>1.8777129683999998</v>
      </c>
      <c r="AX165" s="551">
        <v>4.9631102999999994</v>
      </c>
      <c r="AY165" s="551">
        <v>1.0490077599999998</v>
      </c>
    </row>
    <row r="166" spans="1:51" customFormat="1" x14ac:dyDescent="0.35">
      <c r="A166" s="547" t="s">
        <v>1228</v>
      </c>
      <c r="B166" s="547" t="s">
        <v>444</v>
      </c>
      <c r="C166">
        <v>1</v>
      </c>
      <c r="D166" s="547" t="s">
        <v>780</v>
      </c>
      <c r="E166">
        <v>41</v>
      </c>
      <c r="F166" s="216">
        <v>2025</v>
      </c>
      <c r="G166" s="549">
        <v>80.10621500000002</v>
      </c>
      <c r="H166" s="550">
        <v>17.378830916290323</v>
      </c>
      <c r="I166" s="550">
        <v>0.33316298235498937</v>
      </c>
      <c r="J166" s="550">
        <v>0.64510938343547986</v>
      </c>
      <c r="K166" s="550">
        <v>2.6610087020089511E-2</v>
      </c>
      <c r="L166" s="550">
        <v>8.1248850666580576E-3</v>
      </c>
      <c r="M166" s="550">
        <v>2.0607306561669391E-3</v>
      </c>
      <c r="N166" s="550">
        <v>2.3539785202683711E-2</v>
      </c>
      <c r="O166" s="550">
        <v>6.4999110243818145E-2</v>
      </c>
      <c r="P166" s="550">
        <v>1.3738270994329215E-2</v>
      </c>
      <c r="Q166" s="551">
        <v>1392.1523658289998</v>
      </c>
      <c r="R166" s="551">
        <v>26.688425494569991</v>
      </c>
      <c r="S166" s="551">
        <v>51.677270968000002</v>
      </c>
      <c r="T166" s="551">
        <v>2.1316333520000001</v>
      </c>
      <c r="U166" s="551">
        <v>0.65085378999999988</v>
      </c>
      <c r="V166" s="551">
        <v>0.16507733299999994</v>
      </c>
      <c r="W166" s="551">
        <v>1.8856830945000005</v>
      </c>
      <c r="X166" s="551">
        <v>5.2068326999999996</v>
      </c>
      <c r="Y166" s="551">
        <v>1.1005208900000001</v>
      </c>
      <c r="AA166" s="547" t="s">
        <v>1228</v>
      </c>
      <c r="AB166" s="547" t="s">
        <v>444</v>
      </c>
      <c r="AC166">
        <v>1</v>
      </c>
      <c r="AD166" s="547" t="s">
        <v>780</v>
      </c>
      <c r="AE166">
        <v>41</v>
      </c>
      <c r="AF166" s="216">
        <v>2025</v>
      </c>
      <c r="AG166" s="549">
        <v>80.10621500000002</v>
      </c>
      <c r="AH166" s="550">
        <v>17.378830916290323</v>
      </c>
      <c r="AI166" s="550">
        <v>0.33316298235498937</v>
      </c>
      <c r="AJ166" s="550">
        <v>0.64510938343547986</v>
      </c>
      <c r="AK166" s="550">
        <v>2.6610087020089511E-2</v>
      </c>
      <c r="AL166" s="550">
        <v>8.1248850666580576E-3</v>
      </c>
      <c r="AM166" s="550">
        <v>2.0607306561669391E-3</v>
      </c>
      <c r="AN166" s="550">
        <v>2.3539785202683711E-2</v>
      </c>
      <c r="AO166" s="550">
        <v>6.4999110243818145E-2</v>
      </c>
      <c r="AP166" s="550">
        <v>1.3738270994329215E-2</v>
      </c>
      <c r="AQ166" s="551">
        <v>1392.1523658289998</v>
      </c>
      <c r="AR166" s="551">
        <v>26.688425494569991</v>
      </c>
      <c r="AS166" s="551">
        <v>51.677270968000002</v>
      </c>
      <c r="AT166" s="551">
        <v>2.1316333520000001</v>
      </c>
      <c r="AU166" s="551">
        <v>0.65085378999999988</v>
      </c>
      <c r="AV166" s="551">
        <v>0.16507733299999994</v>
      </c>
      <c r="AW166" s="551">
        <v>1.8856830945000005</v>
      </c>
      <c r="AX166" s="551">
        <v>5.2068326999999996</v>
      </c>
      <c r="AY166" s="551">
        <v>1.1005208900000001</v>
      </c>
    </row>
    <row r="167" spans="1:51" customFormat="1" x14ac:dyDescent="0.35">
      <c r="A167" s="547" t="s">
        <v>1229</v>
      </c>
      <c r="B167" s="547" t="s">
        <v>444</v>
      </c>
      <c r="C167">
        <v>1</v>
      </c>
      <c r="D167" s="547" t="s">
        <v>780</v>
      </c>
      <c r="E167">
        <v>41</v>
      </c>
      <c r="F167" s="216">
        <v>2026</v>
      </c>
      <c r="G167" s="549">
        <v>82.202920000000006</v>
      </c>
      <c r="H167" s="550">
        <v>17.378837032954539</v>
      </c>
      <c r="I167" s="550">
        <v>0.33316307298013254</v>
      </c>
      <c r="J167" s="550">
        <v>0.64486436455055363</v>
      </c>
      <c r="K167" s="550">
        <v>2.6610083532312478E-2</v>
      </c>
      <c r="L167" s="550">
        <v>8.1248882643098312E-3</v>
      </c>
      <c r="M167" s="550">
        <v>2.0607289132794798E-3</v>
      </c>
      <c r="N167" s="550">
        <v>2.3539789899190929E-2</v>
      </c>
      <c r="O167" s="550">
        <v>6.4999054778102763E-2</v>
      </c>
      <c r="P167" s="550">
        <v>1.3738270854611979E-2</v>
      </c>
      <c r="Q167" s="551">
        <v>1428.5911503129996</v>
      </c>
      <c r="R167" s="551">
        <v>27.386977435139997</v>
      </c>
      <c r="S167" s="551">
        <v>53.009733769999997</v>
      </c>
      <c r="T167" s="551">
        <v>2.1874265678000002</v>
      </c>
      <c r="U167" s="551">
        <v>0.66788953999999989</v>
      </c>
      <c r="V167" s="551">
        <v>0.16939793400000003</v>
      </c>
      <c r="W167" s="551">
        <v>1.9350394659000001</v>
      </c>
      <c r="X167" s="551">
        <v>5.3431120999999999</v>
      </c>
      <c r="Y167" s="551">
        <v>1.1293259800000002</v>
      </c>
      <c r="AA167" s="547" t="s">
        <v>1229</v>
      </c>
      <c r="AB167" s="547" t="s">
        <v>444</v>
      </c>
      <c r="AC167">
        <v>1</v>
      </c>
      <c r="AD167" s="547" t="s">
        <v>780</v>
      </c>
      <c r="AE167">
        <v>41</v>
      </c>
      <c r="AF167" s="216">
        <v>2026</v>
      </c>
      <c r="AG167" s="549">
        <v>82.202920000000006</v>
      </c>
      <c r="AH167" s="550">
        <v>17.378837032954539</v>
      </c>
      <c r="AI167" s="550">
        <v>0.33316307298013254</v>
      </c>
      <c r="AJ167" s="550">
        <v>0.64486436455055363</v>
      </c>
      <c r="AK167" s="550">
        <v>2.6610083532312478E-2</v>
      </c>
      <c r="AL167" s="550">
        <v>8.1248882643098312E-3</v>
      </c>
      <c r="AM167" s="550">
        <v>2.0607289132794798E-3</v>
      </c>
      <c r="AN167" s="550">
        <v>2.3539789899190929E-2</v>
      </c>
      <c r="AO167" s="550">
        <v>6.4999054778102763E-2</v>
      </c>
      <c r="AP167" s="550">
        <v>1.3738270854611979E-2</v>
      </c>
      <c r="AQ167" s="551">
        <v>1428.5911503129996</v>
      </c>
      <c r="AR167" s="551">
        <v>27.386977435139997</v>
      </c>
      <c r="AS167" s="551">
        <v>53.009733769999997</v>
      </c>
      <c r="AT167" s="551">
        <v>2.1874265678000002</v>
      </c>
      <c r="AU167" s="551">
        <v>0.66788953999999989</v>
      </c>
      <c r="AV167" s="551">
        <v>0.16939793400000003</v>
      </c>
      <c r="AW167" s="551">
        <v>1.9350394659000001</v>
      </c>
      <c r="AX167" s="551">
        <v>5.3431120999999999</v>
      </c>
      <c r="AY167" s="551">
        <v>1.1293259800000002</v>
      </c>
    </row>
    <row r="168" spans="1:51" customFormat="1" x14ac:dyDescent="0.35">
      <c r="A168" s="547" t="s">
        <v>1230</v>
      </c>
      <c r="B168" s="547" t="s">
        <v>444</v>
      </c>
      <c r="C168">
        <v>1</v>
      </c>
      <c r="D168" s="547" t="s">
        <v>780</v>
      </c>
      <c r="E168">
        <v>41</v>
      </c>
      <c r="F168" s="216">
        <v>2027</v>
      </c>
      <c r="G168" s="549">
        <v>84.617445999999987</v>
      </c>
      <c r="H168" s="550">
        <v>17.053605722524406</v>
      </c>
      <c r="I168" s="550">
        <v>0.31701520461643329</v>
      </c>
      <c r="J168" s="550">
        <v>0.63427492163968213</v>
      </c>
      <c r="K168" s="550">
        <v>1.6275196994246316E-2</v>
      </c>
      <c r="L168" s="550">
        <v>8.2024635912551665E-3</v>
      </c>
      <c r="M168" s="550">
        <v>2.0607288714433671E-3</v>
      </c>
      <c r="N168" s="550">
        <v>1.4397346209196622E-2</v>
      </c>
      <c r="O168" s="550">
        <v>6.5619711566335878E-2</v>
      </c>
      <c r="P168" s="550">
        <v>1.373825936556866E-2</v>
      </c>
      <c r="Q168" s="551">
        <v>1443.0325613309997</v>
      </c>
      <c r="R168" s="551">
        <v>26.825016957809989</v>
      </c>
      <c r="S168" s="551">
        <v>53.670723931000026</v>
      </c>
      <c r="T168" s="551">
        <v>1.3771656027999997</v>
      </c>
      <c r="U168" s="551">
        <v>0.69407151999999994</v>
      </c>
      <c r="V168" s="551">
        <v>0.17437361400000001</v>
      </c>
      <c r="W168" s="551">
        <v>1.2182666653999996</v>
      </c>
      <c r="X168" s="551">
        <v>5.5525724000000007</v>
      </c>
      <c r="Y168" s="551">
        <v>1.1624964200000001</v>
      </c>
      <c r="AA168" s="547" t="s">
        <v>1230</v>
      </c>
      <c r="AB168" s="547" t="s">
        <v>444</v>
      </c>
      <c r="AC168">
        <v>1</v>
      </c>
      <c r="AD168" s="547" t="s">
        <v>780</v>
      </c>
      <c r="AE168">
        <v>41</v>
      </c>
      <c r="AF168" s="216">
        <v>2027</v>
      </c>
      <c r="AG168" s="549">
        <v>84.617445999999987</v>
      </c>
      <c r="AH168" s="550">
        <v>17.053605722524406</v>
      </c>
      <c r="AI168" s="550">
        <v>0.31701520461643329</v>
      </c>
      <c r="AJ168" s="550">
        <v>0.63427492163968213</v>
      </c>
      <c r="AK168" s="550">
        <v>1.6275196994246316E-2</v>
      </c>
      <c r="AL168" s="550">
        <v>8.2024635912551665E-3</v>
      </c>
      <c r="AM168" s="550">
        <v>2.0607288714433671E-3</v>
      </c>
      <c r="AN168" s="550">
        <v>1.4397346209196622E-2</v>
      </c>
      <c r="AO168" s="550">
        <v>6.5619711566335878E-2</v>
      </c>
      <c r="AP168" s="550">
        <v>1.373825936556866E-2</v>
      </c>
      <c r="AQ168" s="551">
        <v>1443.0325613309997</v>
      </c>
      <c r="AR168" s="551">
        <v>26.825016957809989</v>
      </c>
      <c r="AS168" s="551">
        <v>53.670723931000026</v>
      </c>
      <c r="AT168" s="551">
        <v>1.3771656027999997</v>
      </c>
      <c r="AU168" s="551">
        <v>0.69407151999999994</v>
      </c>
      <c r="AV168" s="551">
        <v>0.17437361400000001</v>
      </c>
      <c r="AW168" s="551">
        <v>1.2182666653999996</v>
      </c>
      <c r="AX168" s="551">
        <v>5.5525724000000007</v>
      </c>
      <c r="AY168" s="551">
        <v>1.1624964200000001</v>
      </c>
    </row>
    <row r="169" spans="1:51" customFormat="1" x14ac:dyDescent="0.35">
      <c r="A169" s="547" t="s">
        <v>1231</v>
      </c>
      <c r="B169" s="547" t="s">
        <v>444</v>
      </c>
      <c r="C169">
        <v>1</v>
      </c>
      <c r="D169" s="547" t="s">
        <v>780</v>
      </c>
      <c r="E169">
        <v>41</v>
      </c>
      <c r="F169" s="216">
        <v>2028</v>
      </c>
      <c r="G169" s="549">
        <v>87.627319000000028</v>
      </c>
      <c r="H169" s="550">
        <v>17.053618881161928</v>
      </c>
      <c r="I169" s="550">
        <v>0.31701514597599395</v>
      </c>
      <c r="J169" s="550">
        <v>0.63404082342174584</v>
      </c>
      <c r="K169" s="550">
        <v>1.6275212913908724E-2</v>
      </c>
      <c r="L169" s="550">
        <v>8.2024742763155828E-3</v>
      </c>
      <c r="M169" s="550">
        <v>2.0607325781586442E-3</v>
      </c>
      <c r="N169" s="550">
        <v>1.4397362658099813E-2</v>
      </c>
      <c r="O169" s="550">
        <v>6.5619767506523832E-2</v>
      </c>
      <c r="P169" s="550">
        <v>1.373827253576022E-2</v>
      </c>
      <c r="Q169" s="551">
        <v>1494.3629018039999</v>
      </c>
      <c r="R169" s="551">
        <v>27.779187324269998</v>
      </c>
      <c r="S169" s="551">
        <v>55.55929749300001</v>
      </c>
      <c r="T169" s="551">
        <v>1.4261532737999998</v>
      </c>
      <c r="U169" s="551">
        <v>0.71876083000000002</v>
      </c>
      <c r="V169" s="551">
        <v>0.18057647100000002</v>
      </c>
      <c r="W169" s="551">
        <v>1.2616022904000006</v>
      </c>
      <c r="X169" s="551">
        <v>5.7500843000000001</v>
      </c>
      <c r="Y169" s="551">
        <v>1.2038479900000001</v>
      </c>
      <c r="AA169" s="547" t="s">
        <v>1231</v>
      </c>
      <c r="AB169" s="547" t="s">
        <v>444</v>
      </c>
      <c r="AC169">
        <v>1</v>
      </c>
      <c r="AD169" s="547" t="s">
        <v>780</v>
      </c>
      <c r="AE169">
        <v>41</v>
      </c>
      <c r="AF169" s="216">
        <v>2028</v>
      </c>
      <c r="AG169" s="549">
        <v>87.627319000000028</v>
      </c>
      <c r="AH169" s="550">
        <v>17.053618881161928</v>
      </c>
      <c r="AI169" s="550">
        <v>0.31701514597599395</v>
      </c>
      <c r="AJ169" s="550">
        <v>0.63404082342174584</v>
      </c>
      <c r="AK169" s="550">
        <v>1.6275212913908724E-2</v>
      </c>
      <c r="AL169" s="550">
        <v>8.2024742763155828E-3</v>
      </c>
      <c r="AM169" s="550">
        <v>2.0607325781586442E-3</v>
      </c>
      <c r="AN169" s="550">
        <v>1.4397362658099813E-2</v>
      </c>
      <c r="AO169" s="550">
        <v>6.5619767506523832E-2</v>
      </c>
      <c r="AP169" s="550">
        <v>1.373827253576022E-2</v>
      </c>
      <c r="AQ169" s="551">
        <v>1494.3629018039999</v>
      </c>
      <c r="AR169" s="551">
        <v>27.779187324269998</v>
      </c>
      <c r="AS169" s="551">
        <v>55.55929749300001</v>
      </c>
      <c r="AT169" s="551">
        <v>1.4261532737999998</v>
      </c>
      <c r="AU169" s="551">
        <v>0.71876083000000002</v>
      </c>
      <c r="AV169" s="551">
        <v>0.18057647100000002</v>
      </c>
      <c r="AW169" s="551">
        <v>1.2616022904000006</v>
      </c>
      <c r="AX169" s="551">
        <v>5.7500843000000001</v>
      </c>
      <c r="AY169" s="551">
        <v>1.2038479900000001</v>
      </c>
    </row>
    <row r="170" spans="1:51" customFormat="1" x14ac:dyDescent="0.35">
      <c r="A170" s="547" t="s">
        <v>1501</v>
      </c>
      <c r="B170" s="547" t="s">
        <v>444</v>
      </c>
      <c r="C170">
        <v>1</v>
      </c>
      <c r="D170" s="547" t="s">
        <v>780</v>
      </c>
      <c r="E170">
        <v>41</v>
      </c>
      <c r="F170" s="216">
        <v>2029</v>
      </c>
      <c r="G170" s="549">
        <v>90.405618999999959</v>
      </c>
      <c r="H170" s="550">
        <v>17.053625308190206</v>
      </c>
      <c r="I170" s="550">
        <v>0.31701548388745626</v>
      </c>
      <c r="J170" s="550">
        <v>0.63382132992198248</v>
      </c>
      <c r="K170" s="550">
        <v>1.6275213198861025E-2</v>
      </c>
      <c r="L170" s="550">
        <v>8.2024690301606158E-3</v>
      </c>
      <c r="M170" s="550">
        <v>2.0607313799820351E-3</v>
      </c>
      <c r="N170" s="550">
        <v>1.4397365993368182E-2</v>
      </c>
      <c r="O170" s="550">
        <v>6.5619813963112228E-2</v>
      </c>
      <c r="P170" s="550">
        <v>1.3738271511641338E-2</v>
      </c>
      <c r="Q170" s="551">
        <v>1541.7435521810005</v>
      </c>
      <c r="R170" s="551">
        <v>28.659981053429995</v>
      </c>
      <c r="S170" s="551">
        <v>57.301009667000024</v>
      </c>
      <c r="T170" s="551">
        <v>1.4713707236000004</v>
      </c>
      <c r="U170" s="551">
        <v>0.74154928999999981</v>
      </c>
      <c r="V170" s="551">
        <v>0.18630169599999999</v>
      </c>
      <c r="W170" s="551">
        <v>1.3016027845999998</v>
      </c>
      <c r="X170" s="551">
        <v>5.9323999000000009</v>
      </c>
      <c r="Y170" s="551">
        <v>1.2420169400000003</v>
      </c>
      <c r="AA170" s="547" t="s">
        <v>1501</v>
      </c>
      <c r="AB170" s="547" t="s">
        <v>444</v>
      </c>
      <c r="AC170">
        <v>1</v>
      </c>
      <c r="AD170" s="547" t="s">
        <v>780</v>
      </c>
      <c r="AE170">
        <v>41</v>
      </c>
      <c r="AF170" s="216">
        <v>2029</v>
      </c>
      <c r="AG170" s="549">
        <v>90.405618999999959</v>
      </c>
      <c r="AH170" s="550">
        <v>17.053625308190206</v>
      </c>
      <c r="AI170" s="550">
        <v>0.31701548388745626</v>
      </c>
      <c r="AJ170" s="550">
        <v>0.63382132992198248</v>
      </c>
      <c r="AK170" s="550">
        <v>1.6275213198861025E-2</v>
      </c>
      <c r="AL170" s="550">
        <v>8.2024690301606158E-3</v>
      </c>
      <c r="AM170" s="550">
        <v>2.0607313799820351E-3</v>
      </c>
      <c r="AN170" s="550">
        <v>1.4397365993368182E-2</v>
      </c>
      <c r="AO170" s="550">
        <v>6.5619813963112228E-2</v>
      </c>
      <c r="AP170" s="550">
        <v>1.3738271511641338E-2</v>
      </c>
      <c r="AQ170" s="551">
        <v>1541.7435521810005</v>
      </c>
      <c r="AR170" s="551">
        <v>28.659981053429995</v>
      </c>
      <c r="AS170" s="551">
        <v>57.301009667000024</v>
      </c>
      <c r="AT170" s="551">
        <v>1.4713707236000004</v>
      </c>
      <c r="AU170" s="551">
        <v>0.74154928999999981</v>
      </c>
      <c r="AV170" s="551">
        <v>0.18630169599999999</v>
      </c>
      <c r="AW170" s="551">
        <v>1.3016027845999998</v>
      </c>
      <c r="AX170" s="551">
        <v>5.9323999000000009</v>
      </c>
      <c r="AY170" s="551">
        <v>1.2420169400000003</v>
      </c>
    </row>
    <row r="171" spans="1:51" customFormat="1" x14ac:dyDescent="0.35">
      <c r="A171" s="547" t="s">
        <v>1502</v>
      </c>
      <c r="B171" s="547" t="s">
        <v>444</v>
      </c>
      <c r="C171">
        <v>1</v>
      </c>
      <c r="D171" s="547" t="s">
        <v>780</v>
      </c>
      <c r="E171">
        <v>41</v>
      </c>
      <c r="F171" s="216">
        <v>2030</v>
      </c>
      <c r="G171" s="549">
        <v>93.15061</v>
      </c>
      <c r="H171" s="550">
        <v>17.053604930080432</v>
      </c>
      <c r="I171" s="550">
        <v>0.31701523220792666</v>
      </c>
      <c r="J171" s="550">
        <v>0.6336060721878255</v>
      </c>
      <c r="K171" s="550">
        <v>1.627519959450615E-2</v>
      </c>
      <c r="L171" s="550">
        <v>8.2024683466914491E-3</v>
      </c>
      <c r="M171" s="550">
        <v>2.060729897528315E-3</v>
      </c>
      <c r="N171" s="550">
        <v>1.4397354178356962E-2</v>
      </c>
      <c r="O171" s="550">
        <v>6.5619710917620394E-2</v>
      </c>
      <c r="P171" s="550">
        <v>1.3738258504157944E-2</v>
      </c>
      <c r="Q171" s="551">
        <v>1588.5537019359997</v>
      </c>
      <c r="R171" s="551">
        <v>29.530162259460013</v>
      </c>
      <c r="S171" s="551">
        <v>59.020792123999982</v>
      </c>
      <c r="T171" s="551">
        <v>1.5160447701000006</v>
      </c>
      <c r="U171" s="551">
        <v>0.76406492999999998</v>
      </c>
      <c r="V171" s="551">
        <v>0.19195824700000003</v>
      </c>
      <c r="W171" s="551">
        <v>1.3411223240999999</v>
      </c>
      <c r="X171" s="551">
        <v>6.1125160999999997</v>
      </c>
      <c r="Y171" s="551">
        <v>1.27972716</v>
      </c>
      <c r="AA171" s="547" t="s">
        <v>1502</v>
      </c>
      <c r="AB171" s="547" t="s">
        <v>444</v>
      </c>
      <c r="AC171">
        <v>1</v>
      </c>
      <c r="AD171" s="547" t="s">
        <v>780</v>
      </c>
      <c r="AE171">
        <v>41</v>
      </c>
      <c r="AF171" s="216">
        <v>2030</v>
      </c>
      <c r="AG171" s="549">
        <v>93.15061</v>
      </c>
      <c r="AH171" s="550">
        <v>17.053604930080432</v>
      </c>
      <c r="AI171" s="550">
        <v>0.31701523220792666</v>
      </c>
      <c r="AJ171" s="550">
        <v>0.6336060721878255</v>
      </c>
      <c r="AK171" s="550">
        <v>1.627519959450615E-2</v>
      </c>
      <c r="AL171" s="550">
        <v>8.2024683466914491E-3</v>
      </c>
      <c r="AM171" s="550">
        <v>2.060729897528315E-3</v>
      </c>
      <c r="AN171" s="550">
        <v>1.4397354178356962E-2</v>
      </c>
      <c r="AO171" s="550">
        <v>6.5619710917620394E-2</v>
      </c>
      <c r="AP171" s="550">
        <v>1.3738258504157944E-2</v>
      </c>
      <c r="AQ171" s="551">
        <v>1588.5537019359997</v>
      </c>
      <c r="AR171" s="551">
        <v>29.530162259460013</v>
      </c>
      <c r="AS171" s="551">
        <v>59.020792123999982</v>
      </c>
      <c r="AT171" s="551">
        <v>1.5160447701000006</v>
      </c>
      <c r="AU171" s="551">
        <v>0.76406492999999998</v>
      </c>
      <c r="AV171" s="551">
        <v>0.19195824700000003</v>
      </c>
      <c r="AW171" s="551">
        <v>1.3411223240999999</v>
      </c>
      <c r="AX171" s="551">
        <v>6.1125160999999997</v>
      </c>
      <c r="AY171" s="551">
        <v>1.27972716</v>
      </c>
    </row>
    <row r="172" spans="1:51" customFormat="1" x14ac:dyDescent="0.35">
      <c r="A172" s="547" t="s">
        <v>561</v>
      </c>
      <c r="B172" s="547" t="s">
        <v>444</v>
      </c>
      <c r="C172">
        <v>1</v>
      </c>
      <c r="D172" s="547" t="s">
        <v>253</v>
      </c>
      <c r="E172">
        <v>42</v>
      </c>
      <c r="F172" s="216">
        <v>42</v>
      </c>
      <c r="G172" s="549">
        <v>8911.2712752999996</v>
      </c>
      <c r="H172" s="550">
        <v>33.39492948746075</v>
      </c>
      <c r="I172" s="550">
        <v>0.45328878510826376</v>
      </c>
      <c r="J172" s="550">
        <v>0.77617069670019101</v>
      </c>
      <c r="K172" s="550">
        <v>3.4278703554091551E-2</v>
      </c>
      <c r="L172" s="550">
        <v>6.6651771397230244E-3</v>
      </c>
      <c r="M172" s="550">
        <v>2.0609599731191792E-3</v>
      </c>
      <c r="N172" s="550">
        <v>3.0323597448106303E-2</v>
      </c>
      <c r="O172" s="550">
        <v>5.3321403128085525E-2</v>
      </c>
      <c r="P172" s="550">
        <v>1.3739801338937249E-2</v>
      </c>
      <c r="Q172" s="551">
        <v>297591.27588227793</v>
      </c>
      <c r="R172" s="551">
        <v>4039.3793301509049</v>
      </c>
      <c r="S172" s="551">
        <v>6916.6676342340006</v>
      </c>
      <c r="T172" s="551">
        <v>305.46682633610004</v>
      </c>
      <c r="U172" s="551">
        <v>59.395201589999999</v>
      </c>
      <c r="V172" s="551">
        <v>18.365773408000003</v>
      </c>
      <c r="W172" s="551">
        <v>270.22180290307006</v>
      </c>
      <c r="X172" s="551">
        <v>475.16148805400007</v>
      </c>
      <c r="Y172" s="551">
        <v>122.43909699999999</v>
      </c>
      <c r="AA172" s="547" t="s">
        <v>561</v>
      </c>
      <c r="AB172" s="547" t="s">
        <v>444</v>
      </c>
      <c r="AC172">
        <v>1</v>
      </c>
      <c r="AD172" s="547" t="s">
        <v>253</v>
      </c>
      <c r="AE172">
        <v>42</v>
      </c>
      <c r="AF172" s="216">
        <v>42</v>
      </c>
      <c r="AG172" s="549">
        <v>8911.2712752999996</v>
      </c>
      <c r="AH172" s="550">
        <v>33.39492948746075</v>
      </c>
      <c r="AI172" s="550">
        <v>0.45328878510826376</v>
      </c>
      <c r="AJ172" s="550">
        <v>0.77617069670019101</v>
      </c>
      <c r="AK172" s="550">
        <v>3.4278703554091551E-2</v>
      </c>
      <c r="AL172" s="550">
        <v>6.6651771397230244E-3</v>
      </c>
      <c r="AM172" s="550">
        <v>2.0609599731191792E-3</v>
      </c>
      <c r="AN172" s="550">
        <v>3.0323597448106303E-2</v>
      </c>
      <c r="AO172" s="550">
        <v>5.3321403128085525E-2</v>
      </c>
      <c r="AP172" s="550">
        <v>1.3739801338937249E-2</v>
      </c>
      <c r="AQ172" s="551">
        <v>297591.27588227793</v>
      </c>
      <c r="AR172" s="551">
        <v>4039.3793301509049</v>
      </c>
      <c r="AS172" s="551">
        <v>6916.6676342340006</v>
      </c>
      <c r="AT172" s="551">
        <v>305.46682633610004</v>
      </c>
      <c r="AU172" s="551">
        <v>59.395201589999999</v>
      </c>
      <c r="AV172" s="551">
        <v>18.365773408000003</v>
      </c>
      <c r="AW172" s="551">
        <v>270.22180290307006</v>
      </c>
      <c r="AX172" s="551">
        <v>475.16148805400007</v>
      </c>
      <c r="AY172" s="551">
        <v>122.43909699999999</v>
      </c>
    </row>
    <row r="173" spans="1:51" customFormat="1" x14ac:dyDescent="0.35">
      <c r="A173" s="547" t="s">
        <v>562</v>
      </c>
      <c r="B173" s="547" t="s">
        <v>444</v>
      </c>
      <c r="C173">
        <v>1</v>
      </c>
      <c r="D173" s="547" t="s">
        <v>253</v>
      </c>
      <c r="E173">
        <v>42</v>
      </c>
      <c r="F173" s="216">
        <v>2000</v>
      </c>
      <c r="G173" s="549">
        <v>5.0913558999999999</v>
      </c>
      <c r="H173" s="550">
        <v>31.951072531975228</v>
      </c>
      <c r="I173" s="550">
        <v>4.2277586540396825</v>
      </c>
      <c r="J173" s="550">
        <v>1.5432045711045268</v>
      </c>
      <c r="K173" s="550">
        <v>0.31076786094643261</v>
      </c>
      <c r="L173" s="550">
        <v>6.559800307811915E-3</v>
      </c>
      <c r="M173" s="550">
        <v>2.0607241186969467E-3</v>
      </c>
      <c r="N173" s="550">
        <v>0.27491145008935625</v>
      </c>
      <c r="O173" s="550">
        <v>5.2478388713701987E-2</v>
      </c>
      <c r="P173" s="550">
        <v>1.3738231695804255E-2</v>
      </c>
      <c r="Q173" s="551">
        <v>162.67428164700002</v>
      </c>
      <c r="R173" s="551">
        <v>21.525023967020996</v>
      </c>
      <c r="S173" s="551">
        <v>7.8570036980000015</v>
      </c>
      <c r="T173" s="551">
        <v>1.5822297823599993</v>
      </c>
      <c r="U173" s="551">
        <v>3.339827800000001E-2</v>
      </c>
      <c r="V173" s="551">
        <v>1.0491879900000001E-2</v>
      </c>
      <c r="W173" s="551">
        <v>1.3996720333899995</v>
      </c>
      <c r="X173" s="551">
        <v>0.26718615400000001</v>
      </c>
      <c r="Y173" s="551">
        <v>6.9946227E-2</v>
      </c>
      <c r="AA173" s="547" t="s">
        <v>562</v>
      </c>
      <c r="AB173" s="547" t="s">
        <v>444</v>
      </c>
      <c r="AC173">
        <v>1</v>
      </c>
      <c r="AD173" s="547" t="s">
        <v>253</v>
      </c>
      <c r="AE173">
        <v>42</v>
      </c>
      <c r="AF173" s="216">
        <v>2000</v>
      </c>
      <c r="AG173" s="549">
        <v>5.0913558999999999</v>
      </c>
      <c r="AH173" s="550">
        <v>31.951072531975228</v>
      </c>
      <c r="AI173" s="550">
        <v>4.2277586540396825</v>
      </c>
      <c r="AJ173" s="550">
        <v>1.5432045711045268</v>
      </c>
      <c r="AK173" s="550">
        <v>0.31076786094643261</v>
      </c>
      <c r="AL173" s="550">
        <v>6.559800307811915E-3</v>
      </c>
      <c r="AM173" s="550">
        <v>2.0607241186969467E-3</v>
      </c>
      <c r="AN173" s="550">
        <v>0.27491145008935625</v>
      </c>
      <c r="AO173" s="550">
        <v>5.2478388713701987E-2</v>
      </c>
      <c r="AP173" s="550">
        <v>1.3738231695804255E-2</v>
      </c>
      <c r="AQ173" s="551">
        <v>162.67428164700002</v>
      </c>
      <c r="AR173" s="551">
        <v>21.525023967020996</v>
      </c>
      <c r="AS173" s="551">
        <v>7.8570036980000015</v>
      </c>
      <c r="AT173" s="551">
        <v>1.5822297823599993</v>
      </c>
      <c r="AU173" s="551">
        <v>3.339827800000001E-2</v>
      </c>
      <c r="AV173" s="551">
        <v>1.0491879900000001E-2</v>
      </c>
      <c r="AW173" s="551">
        <v>1.3996720333899995</v>
      </c>
      <c r="AX173" s="551">
        <v>0.26718615400000001</v>
      </c>
      <c r="AY173" s="551">
        <v>6.9946227E-2</v>
      </c>
    </row>
    <row r="174" spans="1:51" customFormat="1" x14ac:dyDescent="0.35">
      <c r="A174" s="547" t="s">
        <v>563</v>
      </c>
      <c r="B174" s="547" t="s">
        <v>444</v>
      </c>
      <c r="C174">
        <v>1</v>
      </c>
      <c r="D174" s="547" t="s">
        <v>253</v>
      </c>
      <c r="E174">
        <v>42</v>
      </c>
      <c r="F174" s="216">
        <v>2001</v>
      </c>
      <c r="G174" s="549">
        <v>6.6798383000000019</v>
      </c>
      <c r="H174" s="550">
        <v>25.338831188922629</v>
      </c>
      <c r="I174" s="550">
        <v>1.9582131951941115</v>
      </c>
      <c r="J174" s="550">
        <v>1.2666091309425842</v>
      </c>
      <c r="K174" s="550">
        <v>0.2679304490589241</v>
      </c>
      <c r="L174" s="550">
        <v>6.5597837899758716E-3</v>
      </c>
      <c r="M174" s="550">
        <v>2.0607259460157885E-3</v>
      </c>
      <c r="N174" s="550">
        <v>0.23701646299132706</v>
      </c>
      <c r="O174" s="550">
        <v>5.247829576952482E-2</v>
      </c>
      <c r="P174" s="550">
        <v>1.3738238543888103E-2</v>
      </c>
      <c r="Q174" s="551">
        <v>169.25929505299996</v>
      </c>
      <c r="R174" s="551">
        <v>13.080547500823005</v>
      </c>
      <c r="S174" s="551">
        <v>8.4607441839999922</v>
      </c>
      <c r="T174" s="551">
        <v>1.7897320753600006</v>
      </c>
      <c r="U174" s="551">
        <v>4.3818294999999993E-2</v>
      </c>
      <c r="V174" s="551">
        <v>1.3765316100000001E-2</v>
      </c>
      <c r="W174" s="551">
        <v>1.5832316472199994</v>
      </c>
      <c r="X174" s="551">
        <v>0.35054652999999997</v>
      </c>
      <c r="Y174" s="551">
        <v>9.1769212000000003E-2</v>
      </c>
      <c r="AA174" s="547" t="s">
        <v>563</v>
      </c>
      <c r="AB174" s="547" t="s">
        <v>444</v>
      </c>
      <c r="AC174">
        <v>1</v>
      </c>
      <c r="AD174" s="547" t="s">
        <v>253</v>
      </c>
      <c r="AE174">
        <v>42</v>
      </c>
      <c r="AF174" s="216">
        <v>2001</v>
      </c>
      <c r="AG174" s="549">
        <v>6.6798383000000019</v>
      </c>
      <c r="AH174" s="550">
        <v>25.338831188922629</v>
      </c>
      <c r="AI174" s="550">
        <v>1.9582131951941115</v>
      </c>
      <c r="AJ174" s="550">
        <v>1.2666091309425842</v>
      </c>
      <c r="AK174" s="550">
        <v>0.2679304490589241</v>
      </c>
      <c r="AL174" s="550">
        <v>6.5597837899758716E-3</v>
      </c>
      <c r="AM174" s="550">
        <v>2.0607259460157885E-3</v>
      </c>
      <c r="AN174" s="550">
        <v>0.23701646299132706</v>
      </c>
      <c r="AO174" s="550">
        <v>5.247829576952482E-2</v>
      </c>
      <c r="AP174" s="550">
        <v>1.3738238543888103E-2</v>
      </c>
      <c r="AQ174" s="551">
        <v>169.25929505299996</v>
      </c>
      <c r="AR174" s="551">
        <v>13.080547500823005</v>
      </c>
      <c r="AS174" s="551">
        <v>8.4607441839999922</v>
      </c>
      <c r="AT174" s="551">
        <v>1.7897320753600006</v>
      </c>
      <c r="AU174" s="551">
        <v>4.3818294999999993E-2</v>
      </c>
      <c r="AV174" s="551">
        <v>1.3765316100000001E-2</v>
      </c>
      <c r="AW174" s="551">
        <v>1.5832316472199994</v>
      </c>
      <c r="AX174" s="551">
        <v>0.35054652999999997</v>
      </c>
      <c r="AY174" s="551">
        <v>9.1769212000000003E-2</v>
      </c>
    </row>
    <row r="175" spans="1:51" customFormat="1" x14ac:dyDescent="0.35">
      <c r="A175" s="547" t="s">
        <v>564</v>
      </c>
      <c r="B175" s="547" t="s">
        <v>444</v>
      </c>
      <c r="C175">
        <v>1</v>
      </c>
      <c r="D175" s="547" t="s">
        <v>253</v>
      </c>
      <c r="E175">
        <v>42</v>
      </c>
      <c r="F175" s="216">
        <v>2002</v>
      </c>
      <c r="G175" s="549">
        <v>14.213245100000004</v>
      </c>
      <c r="H175" s="550">
        <v>25.34193771737602</v>
      </c>
      <c r="I175" s="550">
        <v>1.960205272909139</v>
      </c>
      <c r="J175" s="550">
        <v>1.2608946303191513</v>
      </c>
      <c r="K175" s="550">
        <v>0.15119763972690503</v>
      </c>
      <c r="L175" s="550">
        <v>6.5764400277597401E-3</v>
      </c>
      <c r="M175" s="550">
        <v>2.0620753243747263E-3</v>
      </c>
      <c r="N175" s="550">
        <v>0.13375239591555343</v>
      </c>
      <c r="O175" s="550">
        <v>5.2611537670591471E-2</v>
      </c>
      <c r="P175" s="550">
        <v>1.3747244884984076E-2</v>
      </c>
      <c r="Q175" s="551">
        <v>360.19117208599999</v>
      </c>
      <c r="R175" s="551">
        <v>27.860877990169989</v>
      </c>
      <c r="S175" s="551">
        <v>17.921404425999992</v>
      </c>
      <c r="T175" s="551">
        <v>2.149009111979999</v>
      </c>
      <c r="U175" s="551">
        <v>9.3472554000000013E-2</v>
      </c>
      <c r="V175" s="551">
        <v>2.9308781999999999E-2</v>
      </c>
      <c r="W175" s="551">
        <v>1.9010555858600002</v>
      </c>
      <c r="X175" s="551">
        <v>0.74778067999999986</v>
      </c>
      <c r="Y175" s="551">
        <v>0.19539296100000003</v>
      </c>
      <c r="AA175" s="547" t="s">
        <v>564</v>
      </c>
      <c r="AB175" s="547" t="s">
        <v>444</v>
      </c>
      <c r="AC175">
        <v>1</v>
      </c>
      <c r="AD175" s="547" t="s">
        <v>253</v>
      </c>
      <c r="AE175">
        <v>42</v>
      </c>
      <c r="AF175" s="216">
        <v>2002</v>
      </c>
      <c r="AG175" s="549">
        <v>14.213245100000004</v>
      </c>
      <c r="AH175" s="550">
        <v>25.34193771737602</v>
      </c>
      <c r="AI175" s="550">
        <v>1.960205272909139</v>
      </c>
      <c r="AJ175" s="550">
        <v>1.2608946303191513</v>
      </c>
      <c r="AK175" s="550">
        <v>0.15119763972690503</v>
      </c>
      <c r="AL175" s="550">
        <v>6.5764400277597401E-3</v>
      </c>
      <c r="AM175" s="550">
        <v>2.0620753243747263E-3</v>
      </c>
      <c r="AN175" s="550">
        <v>0.13375239591555343</v>
      </c>
      <c r="AO175" s="550">
        <v>5.2611537670591471E-2</v>
      </c>
      <c r="AP175" s="550">
        <v>1.3747244884984076E-2</v>
      </c>
      <c r="AQ175" s="551">
        <v>360.19117208599999</v>
      </c>
      <c r="AR175" s="551">
        <v>27.860877990169989</v>
      </c>
      <c r="AS175" s="551">
        <v>17.921404425999992</v>
      </c>
      <c r="AT175" s="551">
        <v>2.149009111979999</v>
      </c>
      <c r="AU175" s="551">
        <v>9.3472554000000013E-2</v>
      </c>
      <c r="AV175" s="551">
        <v>2.9308781999999999E-2</v>
      </c>
      <c r="AW175" s="551">
        <v>1.9010555858600002</v>
      </c>
      <c r="AX175" s="551">
        <v>0.74778067999999986</v>
      </c>
      <c r="AY175" s="551">
        <v>0.19539296100000003</v>
      </c>
    </row>
    <row r="176" spans="1:51" customFormat="1" x14ac:dyDescent="0.35">
      <c r="A176" s="547" t="s">
        <v>565</v>
      </c>
      <c r="B176" s="547" t="s">
        <v>444</v>
      </c>
      <c r="C176">
        <v>1</v>
      </c>
      <c r="D176" s="547" t="s">
        <v>253</v>
      </c>
      <c r="E176">
        <v>42</v>
      </c>
      <c r="F176" s="216">
        <v>2003</v>
      </c>
      <c r="G176" s="549">
        <v>27.710054999999997</v>
      </c>
      <c r="H176" s="550">
        <v>25.339734483746071</v>
      </c>
      <c r="I176" s="550">
        <v>1.9587373132763548</v>
      </c>
      <c r="J176" s="550">
        <v>1.2540295567439339</v>
      </c>
      <c r="K176" s="550">
        <v>0.19967544292135112</v>
      </c>
      <c r="L176" s="550">
        <v>6.5641559354537565E-3</v>
      </c>
      <c r="M176" s="550">
        <v>2.0610837834858144E-3</v>
      </c>
      <c r="N176" s="550">
        <v>0.17663680639753326</v>
      </c>
      <c r="O176" s="550">
        <v>5.2513180143453353E-2</v>
      </c>
      <c r="P176" s="550">
        <v>1.3740618703210802E-2</v>
      </c>
      <c r="Q176" s="551">
        <v>702.16543623000018</v>
      </c>
      <c r="R176" s="551">
        <v>54.276718681440016</v>
      </c>
      <c r="S176" s="551">
        <v>34.749227989000026</v>
      </c>
      <c r="T176" s="551">
        <v>5.5330175054999993</v>
      </c>
      <c r="U176" s="551">
        <v>0.18189312200000002</v>
      </c>
      <c r="V176" s="551">
        <v>5.7112744999999999E-2</v>
      </c>
      <c r="W176" s="551">
        <v>4.894615620299998</v>
      </c>
      <c r="X176" s="551">
        <v>1.4551431100000001</v>
      </c>
      <c r="Y176" s="551">
        <v>0.38075329999999996</v>
      </c>
      <c r="AA176" s="547" t="s">
        <v>565</v>
      </c>
      <c r="AB176" s="547" t="s">
        <v>444</v>
      </c>
      <c r="AC176">
        <v>1</v>
      </c>
      <c r="AD176" s="547" t="s">
        <v>253</v>
      </c>
      <c r="AE176">
        <v>42</v>
      </c>
      <c r="AF176" s="216">
        <v>2003</v>
      </c>
      <c r="AG176" s="549">
        <v>27.710054999999997</v>
      </c>
      <c r="AH176" s="550">
        <v>25.339734483746071</v>
      </c>
      <c r="AI176" s="550">
        <v>1.9587373132763548</v>
      </c>
      <c r="AJ176" s="550">
        <v>1.2540295567439339</v>
      </c>
      <c r="AK176" s="550">
        <v>0.19967544292135112</v>
      </c>
      <c r="AL176" s="550">
        <v>6.5641559354537565E-3</v>
      </c>
      <c r="AM176" s="550">
        <v>2.0610837834858144E-3</v>
      </c>
      <c r="AN176" s="550">
        <v>0.17663680639753326</v>
      </c>
      <c r="AO176" s="550">
        <v>5.2513180143453353E-2</v>
      </c>
      <c r="AP176" s="550">
        <v>1.3740618703210802E-2</v>
      </c>
      <c r="AQ176" s="551">
        <v>702.16543623000018</v>
      </c>
      <c r="AR176" s="551">
        <v>54.276718681440016</v>
      </c>
      <c r="AS176" s="551">
        <v>34.749227989000026</v>
      </c>
      <c r="AT176" s="551">
        <v>5.5330175054999993</v>
      </c>
      <c r="AU176" s="551">
        <v>0.18189312200000002</v>
      </c>
      <c r="AV176" s="551">
        <v>5.7112744999999999E-2</v>
      </c>
      <c r="AW176" s="551">
        <v>4.894615620299998</v>
      </c>
      <c r="AX176" s="551">
        <v>1.4551431100000001</v>
      </c>
      <c r="AY176" s="551">
        <v>0.38075329999999996</v>
      </c>
    </row>
    <row r="177" spans="1:51" customFormat="1" x14ac:dyDescent="0.35">
      <c r="A177" s="547" t="s">
        <v>566</v>
      </c>
      <c r="B177" s="547" t="s">
        <v>444</v>
      </c>
      <c r="C177">
        <v>1</v>
      </c>
      <c r="D177" s="547" t="s">
        <v>253</v>
      </c>
      <c r="E177">
        <v>42</v>
      </c>
      <c r="F177" s="216">
        <v>2004</v>
      </c>
      <c r="G177" s="549">
        <v>38.259951999999991</v>
      </c>
      <c r="H177" s="550">
        <v>25.347334398119475</v>
      </c>
      <c r="I177" s="550">
        <v>1.9635741970690397</v>
      </c>
      <c r="J177" s="550">
        <v>1.2295378908734651</v>
      </c>
      <c r="K177" s="550">
        <v>0.1194107185471639</v>
      </c>
      <c r="L177" s="550">
        <v>6.6045073710494992E-3</v>
      </c>
      <c r="M177" s="550">
        <v>2.0643682720772891E-3</v>
      </c>
      <c r="N177" s="550">
        <v>0.10563307472001013</v>
      </c>
      <c r="O177" s="550">
        <v>5.2836073343740762E-2</v>
      </c>
      <c r="P177" s="550">
        <v>1.3762529811851311E-2</v>
      </c>
      <c r="Q177" s="551">
        <v>969.78779739999982</v>
      </c>
      <c r="R177" s="551">
        <v>75.126254528299981</v>
      </c>
      <c r="S177" s="551">
        <v>47.042060687000003</v>
      </c>
      <c r="T177" s="551">
        <v>4.5686483598999992</v>
      </c>
      <c r="U177" s="551">
        <v>0.25268813499999998</v>
      </c>
      <c r="V177" s="551">
        <v>7.8982631000000011E-2</v>
      </c>
      <c r="W177" s="551">
        <v>4.0415163683999999</v>
      </c>
      <c r="X177" s="551">
        <v>2.0215056300000005</v>
      </c>
      <c r="Y177" s="551">
        <v>0.52655373000000005</v>
      </c>
      <c r="AA177" s="547" t="s">
        <v>566</v>
      </c>
      <c r="AB177" s="547" t="s">
        <v>444</v>
      </c>
      <c r="AC177">
        <v>1</v>
      </c>
      <c r="AD177" s="547" t="s">
        <v>253</v>
      </c>
      <c r="AE177">
        <v>42</v>
      </c>
      <c r="AF177" s="216">
        <v>2004</v>
      </c>
      <c r="AG177" s="549">
        <v>38.259951999999991</v>
      </c>
      <c r="AH177" s="550">
        <v>25.347334398119475</v>
      </c>
      <c r="AI177" s="550">
        <v>1.9635741970690397</v>
      </c>
      <c r="AJ177" s="550">
        <v>1.2295378908734651</v>
      </c>
      <c r="AK177" s="550">
        <v>0.1194107185471639</v>
      </c>
      <c r="AL177" s="550">
        <v>6.6045073710494992E-3</v>
      </c>
      <c r="AM177" s="550">
        <v>2.0643682720772891E-3</v>
      </c>
      <c r="AN177" s="550">
        <v>0.10563307472001013</v>
      </c>
      <c r="AO177" s="550">
        <v>5.2836073343740762E-2</v>
      </c>
      <c r="AP177" s="550">
        <v>1.3762529811851311E-2</v>
      </c>
      <c r="AQ177" s="551">
        <v>969.78779739999982</v>
      </c>
      <c r="AR177" s="551">
        <v>75.126254528299981</v>
      </c>
      <c r="AS177" s="551">
        <v>47.042060687000003</v>
      </c>
      <c r="AT177" s="551">
        <v>4.5686483598999992</v>
      </c>
      <c r="AU177" s="551">
        <v>0.25268813499999998</v>
      </c>
      <c r="AV177" s="551">
        <v>7.8982631000000011E-2</v>
      </c>
      <c r="AW177" s="551">
        <v>4.0415163683999999</v>
      </c>
      <c r="AX177" s="551">
        <v>2.0215056300000005</v>
      </c>
      <c r="AY177" s="551">
        <v>0.52655373000000005</v>
      </c>
    </row>
    <row r="178" spans="1:51" customFormat="1" x14ac:dyDescent="0.35">
      <c r="A178" s="547" t="s">
        <v>567</v>
      </c>
      <c r="B178" s="547" t="s">
        <v>444</v>
      </c>
      <c r="C178">
        <v>1</v>
      </c>
      <c r="D178" s="547" t="s">
        <v>253</v>
      </c>
      <c r="E178">
        <v>42</v>
      </c>
      <c r="F178" s="216">
        <v>2005</v>
      </c>
      <c r="G178" s="549">
        <v>45.730871999999998</v>
      </c>
      <c r="H178" s="550">
        <v>25.344442129159482</v>
      </c>
      <c r="I178" s="550">
        <v>1.9034202663458948</v>
      </c>
      <c r="J178" s="550">
        <v>1.1396313826248488</v>
      </c>
      <c r="K178" s="550">
        <v>0.11967683513229314</v>
      </c>
      <c r="L178" s="550">
        <v>6.5895603302731686E-3</v>
      </c>
      <c r="M178" s="550">
        <v>2.0631511028261175E-3</v>
      </c>
      <c r="N178" s="550">
        <v>0.105868432169848</v>
      </c>
      <c r="O178" s="550">
        <v>5.2716438689382528E-2</v>
      </c>
      <c r="P178" s="550">
        <v>1.3754409712546049E-2</v>
      </c>
      <c r="Q178" s="551">
        <v>1159.0234389199998</v>
      </c>
      <c r="R178" s="551">
        <v>87.045068562470021</v>
      </c>
      <c r="S178" s="551">
        <v>52.116336885999978</v>
      </c>
      <c r="T178" s="551">
        <v>5.4729260288000008</v>
      </c>
      <c r="U178" s="551">
        <v>0.30134633999999999</v>
      </c>
      <c r="V178" s="551">
        <v>9.4349699000000009E-2</v>
      </c>
      <c r="W178" s="551">
        <v>4.8414557204000008</v>
      </c>
      <c r="X178" s="551">
        <v>2.4107687100000001</v>
      </c>
      <c r="Y178" s="551">
        <v>0.62900115000000012</v>
      </c>
      <c r="AA178" s="547" t="s">
        <v>567</v>
      </c>
      <c r="AB178" s="547" t="s">
        <v>444</v>
      </c>
      <c r="AC178">
        <v>1</v>
      </c>
      <c r="AD178" s="547" t="s">
        <v>253</v>
      </c>
      <c r="AE178">
        <v>42</v>
      </c>
      <c r="AF178" s="216">
        <v>2005</v>
      </c>
      <c r="AG178" s="549">
        <v>45.730871999999998</v>
      </c>
      <c r="AH178" s="550">
        <v>25.344442129159482</v>
      </c>
      <c r="AI178" s="550">
        <v>1.9034202663458948</v>
      </c>
      <c r="AJ178" s="550">
        <v>1.1396313826248488</v>
      </c>
      <c r="AK178" s="550">
        <v>0.11967683513229314</v>
      </c>
      <c r="AL178" s="550">
        <v>6.5895603302731686E-3</v>
      </c>
      <c r="AM178" s="550">
        <v>2.0631511028261175E-3</v>
      </c>
      <c r="AN178" s="550">
        <v>0.105868432169848</v>
      </c>
      <c r="AO178" s="550">
        <v>5.2716438689382528E-2</v>
      </c>
      <c r="AP178" s="550">
        <v>1.3754409712546049E-2</v>
      </c>
      <c r="AQ178" s="551">
        <v>1159.0234389199998</v>
      </c>
      <c r="AR178" s="551">
        <v>87.045068562470021</v>
      </c>
      <c r="AS178" s="551">
        <v>52.116336885999978</v>
      </c>
      <c r="AT178" s="551">
        <v>5.4729260288000008</v>
      </c>
      <c r="AU178" s="551">
        <v>0.30134633999999999</v>
      </c>
      <c r="AV178" s="551">
        <v>9.4349699000000009E-2</v>
      </c>
      <c r="AW178" s="551">
        <v>4.8414557204000008</v>
      </c>
      <c r="AX178" s="551">
        <v>2.4107687100000001</v>
      </c>
      <c r="AY178" s="551">
        <v>0.62900115000000012</v>
      </c>
    </row>
    <row r="179" spans="1:51" customFormat="1" x14ac:dyDescent="0.35">
      <c r="A179" s="547" t="s">
        <v>568</v>
      </c>
      <c r="B179" s="547" t="s">
        <v>444</v>
      </c>
      <c r="C179">
        <v>1</v>
      </c>
      <c r="D179" s="547" t="s">
        <v>253</v>
      </c>
      <c r="E179">
        <v>42</v>
      </c>
      <c r="F179" s="216">
        <v>2006</v>
      </c>
      <c r="G179" s="549">
        <v>52.655998999999994</v>
      </c>
      <c r="H179" s="550">
        <v>25.353607279580817</v>
      </c>
      <c r="I179" s="550">
        <v>1.9035777904325772</v>
      </c>
      <c r="J179" s="550">
        <v>1.1080385513529036</v>
      </c>
      <c r="K179" s="550">
        <v>0.11958962161937148</v>
      </c>
      <c r="L179" s="550">
        <v>6.617145180362073E-3</v>
      </c>
      <c r="M179" s="550">
        <v>2.0731688900252373E-3</v>
      </c>
      <c r="N179" s="550">
        <v>0.10579125088862146</v>
      </c>
      <c r="O179" s="550">
        <v>5.2937126119286047E-2</v>
      </c>
      <c r="P179" s="550">
        <v>1.3821194998123582E-2</v>
      </c>
      <c r="Q179" s="551">
        <v>1335.0195195600002</v>
      </c>
      <c r="R179" s="551">
        <v>100.23479022943998</v>
      </c>
      <c r="S179" s="551">
        <v>58.344876851999935</v>
      </c>
      <c r="T179" s="551">
        <v>6.2971109964000025</v>
      </c>
      <c r="U179" s="551">
        <v>0.34843239000000009</v>
      </c>
      <c r="V179" s="551">
        <v>0.109164779</v>
      </c>
      <c r="W179" s="551">
        <v>5.570544001</v>
      </c>
      <c r="X179" s="551">
        <v>2.7874572599999996</v>
      </c>
      <c r="Y179" s="551">
        <v>0.72776883000000026</v>
      </c>
      <c r="AA179" s="547" t="s">
        <v>568</v>
      </c>
      <c r="AB179" s="547" t="s">
        <v>444</v>
      </c>
      <c r="AC179">
        <v>1</v>
      </c>
      <c r="AD179" s="547" t="s">
        <v>253</v>
      </c>
      <c r="AE179">
        <v>42</v>
      </c>
      <c r="AF179" s="216">
        <v>2006</v>
      </c>
      <c r="AG179" s="549">
        <v>52.655998999999994</v>
      </c>
      <c r="AH179" s="550">
        <v>25.353607279580817</v>
      </c>
      <c r="AI179" s="550">
        <v>1.9035777904325772</v>
      </c>
      <c r="AJ179" s="550">
        <v>1.1080385513529036</v>
      </c>
      <c r="AK179" s="550">
        <v>0.11958962161937148</v>
      </c>
      <c r="AL179" s="550">
        <v>6.617145180362073E-3</v>
      </c>
      <c r="AM179" s="550">
        <v>2.0731688900252373E-3</v>
      </c>
      <c r="AN179" s="550">
        <v>0.10579125088862146</v>
      </c>
      <c r="AO179" s="550">
        <v>5.2937126119286047E-2</v>
      </c>
      <c r="AP179" s="550">
        <v>1.3821194998123582E-2</v>
      </c>
      <c r="AQ179" s="551">
        <v>1335.0195195600002</v>
      </c>
      <c r="AR179" s="551">
        <v>100.23479022943998</v>
      </c>
      <c r="AS179" s="551">
        <v>58.344876851999935</v>
      </c>
      <c r="AT179" s="551">
        <v>6.2971109964000025</v>
      </c>
      <c r="AU179" s="551">
        <v>0.34843239000000009</v>
      </c>
      <c r="AV179" s="551">
        <v>0.109164779</v>
      </c>
      <c r="AW179" s="551">
        <v>5.570544001</v>
      </c>
      <c r="AX179" s="551">
        <v>2.7874572599999996</v>
      </c>
      <c r="AY179" s="551">
        <v>0.72776883000000026</v>
      </c>
    </row>
    <row r="180" spans="1:51" customFormat="1" x14ac:dyDescent="0.35">
      <c r="A180" s="547" t="s">
        <v>569</v>
      </c>
      <c r="B180" s="547" t="s">
        <v>444</v>
      </c>
      <c r="C180">
        <v>1</v>
      </c>
      <c r="D180" s="547" t="s">
        <v>253</v>
      </c>
      <c r="E180">
        <v>42</v>
      </c>
      <c r="F180" s="216">
        <v>2007</v>
      </c>
      <c r="G180" s="549">
        <v>41.065761999999999</v>
      </c>
      <c r="H180" s="550">
        <v>25.340646729993715</v>
      </c>
      <c r="I180" s="550">
        <v>1.8995046374359246</v>
      </c>
      <c r="J180" s="550">
        <v>1.1010137849627633</v>
      </c>
      <c r="K180" s="550">
        <v>0.12003617541055246</v>
      </c>
      <c r="L180" s="550">
        <v>6.5693965693367617E-3</v>
      </c>
      <c r="M180" s="550">
        <v>2.0615077348375998E-3</v>
      </c>
      <c r="N180" s="550">
        <v>0.10618629613642624</v>
      </c>
      <c r="O180" s="550">
        <v>5.2555167002623727E-2</v>
      </c>
      <c r="P180" s="550">
        <v>1.3743456166721083E-2</v>
      </c>
      <c r="Q180" s="551">
        <v>1040.6329675400002</v>
      </c>
      <c r="R180" s="551">
        <v>78.004605358839967</v>
      </c>
      <c r="S180" s="551">
        <v>45.213970052000015</v>
      </c>
      <c r="T180" s="551">
        <v>4.9293770107999997</v>
      </c>
      <c r="U180" s="551">
        <v>0.26977727599999995</v>
      </c>
      <c r="V180" s="551">
        <v>8.4657385999999987E-2</v>
      </c>
      <c r="W180" s="551">
        <v>4.3606211647999995</v>
      </c>
      <c r="X180" s="551">
        <v>2.1582179799999994</v>
      </c>
      <c r="Y180" s="551">
        <v>0.56438550000000032</v>
      </c>
      <c r="AA180" s="547" t="s">
        <v>569</v>
      </c>
      <c r="AB180" s="547" t="s">
        <v>444</v>
      </c>
      <c r="AC180">
        <v>1</v>
      </c>
      <c r="AD180" s="547" t="s">
        <v>253</v>
      </c>
      <c r="AE180">
        <v>42</v>
      </c>
      <c r="AF180" s="216">
        <v>2007</v>
      </c>
      <c r="AG180" s="549">
        <v>41.065761999999999</v>
      </c>
      <c r="AH180" s="550">
        <v>25.340646729993715</v>
      </c>
      <c r="AI180" s="550">
        <v>1.8995046374359246</v>
      </c>
      <c r="AJ180" s="550">
        <v>1.1010137849627633</v>
      </c>
      <c r="AK180" s="550">
        <v>0.12003617541055246</v>
      </c>
      <c r="AL180" s="550">
        <v>6.5693965693367617E-3</v>
      </c>
      <c r="AM180" s="550">
        <v>2.0615077348375998E-3</v>
      </c>
      <c r="AN180" s="550">
        <v>0.10618629613642624</v>
      </c>
      <c r="AO180" s="550">
        <v>5.2555167002623727E-2</v>
      </c>
      <c r="AP180" s="550">
        <v>1.3743456166721083E-2</v>
      </c>
      <c r="AQ180" s="551">
        <v>1040.6329675400002</v>
      </c>
      <c r="AR180" s="551">
        <v>78.004605358839967</v>
      </c>
      <c r="AS180" s="551">
        <v>45.213970052000015</v>
      </c>
      <c r="AT180" s="551">
        <v>4.9293770107999997</v>
      </c>
      <c r="AU180" s="551">
        <v>0.26977727599999995</v>
      </c>
      <c r="AV180" s="551">
        <v>8.4657385999999987E-2</v>
      </c>
      <c r="AW180" s="551">
        <v>4.3606211647999995</v>
      </c>
      <c r="AX180" s="551">
        <v>2.1582179799999994</v>
      </c>
      <c r="AY180" s="551">
        <v>0.56438550000000032</v>
      </c>
    </row>
    <row r="181" spans="1:51" customFormat="1" x14ac:dyDescent="0.35">
      <c r="A181" s="547" t="s">
        <v>570</v>
      </c>
      <c r="B181" s="547" t="s">
        <v>444</v>
      </c>
      <c r="C181">
        <v>1</v>
      </c>
      <c r="D181" s="547" t="s">
        <v>253</v>
      </c>
      <c r="E181">
        <v>42</v>
      </c>
      <c r="F181" s="216">
        <v>2008</v>
      </c>
      <c r="G181" s="549">
        <v>72.539726000000002</v>
      </c>
      <c r="H181" s="550">
        <v>20.269822715418027</v>
      </c>
      <c r="I181" s="550">
        <v>1.6075962624731999</v>
      </c>
      <c r="J181" s="550">
        <v>1.0175815211929538</v>
      </c>
      <c r="K181" s="550">
        <v>0.15703154959532101</v>
      </c>
      <c r="L181" s="550">
        <v>6.5909264669679066E-3</v>
      </c>
      <c r="M181" s="550">
        <v>2.0702479493787999E-3</v>
      </c>
      <c r="N181" s="550">
        <v>0.13891308754047405</v>
      </c>
      <c r="O181" s="550">
        <v>5.2727426899847954E-2</v>
      </c>
      <c r="P181" s="550">
        <v>1.3801723485969607E-2</v>
      </c>
      <c r="Q181" s="551">
        <v>1470.3673858449997</v>
      </c>
      <c r="R181" s="551">
        <v>116.61459239843001</v>
      </c>
      <c r="S181" s="551">
        <v>73.815084730000052</v>
      </c>
      <c r="T181" s="551">
        <v>11.391025580999997</v>
      </c>
      <c r="U181" s="551">
        <v>0.47810400000000003</v>
      </c>
      <c r="V181" s="551">
        <v>0.15017521900000003</v>
      </c>
      <c r="W181" s="551">
        <v>10.076717308000001</v>
      </c>
      <c r="X181" s="551">
        <v>3.8248331000000002</v>
      </c>
      <c r="Y181" s="551">
        <v>1.0011732400000002</v>
      </c>
      <c r="AA181" s="547" t="s">
        <v>570</v>
      </c>
      <c r="AB181" s="547" t="s">
        <v>444</v>
      </c>
      <c r="AC181">
        <v>1</v>
      </c>
      <c r="AD181" s="547" t="s">
        <v>253</v>
      </c>
      <c r="AE181">
        <v>42</v>
      </c>
      <c r="AF181" s="216">
        <v>2008</v>
      </c>
      <c r="AG181" s="549">
        <v>72.539726000000002</v>
      </c>
      <c r="AH181" s="550">
        <v>20.269822715418027</v>
      </c>
      <c r="AI181" s="550">
        <v>1.6075962624731999</v>
      </c>
      <c r="AJ181" s="550">
        <v>1.0175815211929538</v>
      </c>
      <c r="AK181" s="550">
        <v>0.15703154959532101</v>
      </c>
      <c r="AL181" s="550">
        <v>6.5909264669679066E-3</v>
      </c>
      <c r="AM181" s="550">
        <v>2.0702479493787999E-3</v>
      </c>
      <c r="AN181" s="550">
        <v>0.13891308754047405</v>
      </c>
      <c r="AO181" s="550">
        <v>5.2727426899847954E-2</v>
      </c>
      <c r="AP181" s="550">
        <v>1.3801723485969607E-2</v>
      </c>
      <c r="AQ181" s="551">
        <v>1470.3673858449997</v>
      </c>
      <c r="AR181" s="551">
        <v>116.61459239843001</v>
      </c>
      <c r="AS181" s="551">
        <v>73.815084730000052</v>
      </c>
      <c r="AT181" s="551">
        <v>11.391025580999997</v>
      </c>
      <c r="AU181" s="551">
        <v>0.47810400000000003</v>
      </c>
      <c r="AV181" s="551">
        <v>0.15017521900000003</v>
      </c>
      <c r="AW181" s="551">
        <v>10.076717308000001</v>
      </c>
      <c r="AX181" s="551">
        <v>3.8248331000000002</v>
      </c>
      <c r="AY181" s="551">
        <v>1.0011732400000002</v>
      </c>
    </row>
    <row r="182" spans="1:51" customFormat="1" x14ac:dyDescent="0.35">
      <c r="A182" s="547" t="s">
        <v>571</v>
      </c>
      <c r="B182" s="547" t="s">
        <v>444</v>
      </c>
      <c r="C182">
        <v>1</v>
      </c>
      <c r="D182" s="547" t="s">
        <v>253</v>
      </c>
      <c r="E182">
        <v>42</v>
      </c>
      <c r="F182" s="216">
        <v>2009</v>
      </c>
      <c r="G182" s="549">
        <v>71.894239999999996</v>
      </c>
      <c r="H182" s="550">
        <v>19.912887520029415</v>
      </c>
      <c r="I182" s="550">
        <v>1.299276872109782</v>
      </c>
      <c r="J182" s="550">
        <v>0.92201977515862266</v>
      </c>
      <c r="K182" s="550">
        <v>0.15603833408629114</v>
      </c>
      <c r="L182" s="550">
        <v>6.6263562978063342E-3</v>
      </c>
      <c r="M182" s="550">
        <v>2.0661470376486346E-3</v>
      </c>
      <c r="N182" s="550">
        <v>0.13803447903475999</v>
      </c>
      <c r="O182" s="550">
        <v>5.3010839254994557E-2</v>
      </c>
      <c r="P182" s="550">
        <v>1.3774364956079933E-2</v>
      </c>
      <c r="Q182" s="551">
        <v>1431.6219144579995</v>
      </c>
      <c r="R182" s="551">
        <v>93.410523269909973</v>
      </c>
      <c r="S182" s="551">
        <v>66.287911000000051</v>
      </c>
      <c r="T182" s="551">
        <v>11.218257439999995</v>
      </c>
      <c r="U182" s="551">
        <v>0.47639685000000004</v>
      </c>
      <c r="V182" s="551">
        <v>0.14854407099999997</v>
      </c>
      <c r="W182" s="551">
        <v>9.9238839640000034</v>
      </c>
      <c r="X182" s="551">
        <v>3.8111739999999998</v>
      </c>
      <c r="Y182" s="551">
        <v>0.99029750000000005</v>
      </c>
      <c r="AA182" s="547" t="s">
        <v>571</v>
      </c>
      <c r="AB182" s="547" t="s">
        <v>444</v>
      </c>
      <c r="AC182">
        <v>1</v>
      </c>
      <c r="AD182" s="547" t="s">
        <v>253</v>
      </c>
      <c r="AE182">
        <v>42</v>
      </c>
      <c r="AF182" s="216">
        <v>2009</v>
      </c>
      <c r="AG182" s="549">
        <v>71.894239999999996</v>
      </c>
      <c r="AH182" s="550">
        <v>19.912887520029415</v>
      </c>
      <c r="AI182" s="550">
        <v>1.299276872109782</v>
      </c>
      <c r="AJ182" s="550">
        <v>0.92201977515862266</v>
      </c>
      <c r="AK182" s="550">
        <v>0.15603833408629114</v>
      </c>
      <c r="AL182" s="550">
        <v>6.6263562978063342E-3</v>
      </c>
      <c r="AM182" s="550">
        <v>2.0661470376486346E-3</v>
      </c>
      <c r="AN182" s="550">
        <v>0.13803447903475999</v>
      </c>
      <c r="AO182" s="550">
        <v>5.3010839254994557E-2</v>
      </c>
      <c r="AP182" s="550">
        <v>1.3774364956079933E-2</v>
      </c>
      <c r="AQ182" s="551">
        <v>1431.6219144579995</v>
      </c>
      <c r="AR182" s="551">
        <v>93.410523269909973</v>
      </c>
      <c r="AS182" s="551">
        <v>66.287911000000051</v>
      </c>
      <c r="AT182" s="551">
        <v>11.218257439999995</v>
      </c>
      <c r="AU182" s="551">
        <v>0.47639685000000004</v>
      </c>
      <c r="AV182" s="551">
        <v>0.14854407099999997</v>
      </c>
      <c r="AW182" s="551">
        <v>9.9238839640000034</v>
      </c>
      <c r="AX182" s="551">
        <v>3.8111739999999998</v>
      </c>
      <c r="AY182" s="551">
        <v>0.99029750000000005</v>
      </c>
    </row>
    <row r="183" spans="1:51" customFormat="1" x14ac:dyDescent="0.35">
      <c r="A183" s="547" t="s">
        <v>572</v>
      </c>
      <c r="B183" s="547" t="s">
        <v>444</v>
      </c>
      <c r="C183">
        <v>1</v>
      </c>
      <c r="D183" s="547" t="s">
        <v>253</v>
      </c>
      <c r="E183">
        <v>42</v>
      </c>
      <c r="F183" s="216">
        <v>2010</v>
      </c>
      <c r="G183" s="549">
        <v>155.39075699999995</v>
      </c>
      <c r="H183" s="550">
        <v>44.890557264863588</v>
      </c>
      <c r="I183" s="550">
        <v>0.45968144742071126</v>
      </c>
      <c r="J183" s="550">
        <v>1.1292093094057065</v>
      </c>
      <c r="K183" s="550">
        <v>5.9003859444484226E-2</v>
      </c>
      <c r="L183" s="550">
        <v>6.6245791569185825E-3</v>
      </c>
      <c r="M183" s="550">
        <v>2.0607277175437146E-3</v>
      </c>
      <c r="N183" s="550">
        <v>5.2195896282943001E-2</v>
      </c>
      <c r="O183" s="550">
        <v>5.2996612919518765E-2</v>
      </c>
      <c r="P183" s="550">
        <v>1.3738247957695454E-2</v>
      </c>
      <c r="Q183" s="551">
        <v>6975.5776755390007</v>
      </c>
      <c r="R183" s="551">
        <v>71.430248093559996</v>
      </c>
      <c r="S183" s="551">
        <v>175.4686893999999</v>
      </c>
      <c r="T183" s="551">
        <v>9.168654385</v>
      </c>
      <c r="U183" s="551">
        <v>1.02939837</v>
      </c>
      <c r="V183" s="551">
        <v>0.32021803999999987</v>
      </c>
      <c r="W183" s="551">
        <v>8.1107598356999961</v>
      </c>
      <c r="X183" s="551">
        <v>8.2351837999999979</v>
      </c>
      <c r="Y183" s="551">
        <v>2.13479675</v>
      </c>
      <c r="AA183" s="547" t="s">
        <v>572</v>
      </c>
      <c r="AB183" s="547" t="s">
        <v>444</v>
      </c>
      <c r="AC183">
        <v>1</v>
      </c>
      <c r="AD183" s="547" t="s">
        <v>253</v>
      </c>
      <c r="AE183">
        <v>42</v>
      </c>
      <c r="AF183" s="216">
        <v>2010</v>
      </c>
      <c r="AG183" s="549">
        <v>155.39075699999995</v>
      </c>
      <c r="AH183" s="550">
        <v>44.890557264863588</v>
      </c>
      <c r="AI183" s="550">
        <v>0.45968144742071126</v>
      </c>
      <c r="AJ183" s="550">
        <v>1.1292093094057065</v>
      </c>
      <c r="AK183" s="550">
        <v>5.9003859444484226E-2</v>
      </c>
      <c r="AL183" s="550">
        <v>6.6245791569185825E-3</v>
      </c>
      <c r="AM183" s="550">
        <v>2.0607277175437146E-3</v>
      </c>
      <c r="AN183" s="550">
        <v>5.2195896282943001E-2</v>
      </c>
      <c r="AO183" s="550">
        <v>5.2996612919518765E-2</v>
      </c>
      <c r="AP183" s="550">
        <v>1.3738247957695454E-2</v>
      </c>
      <c r="AQ183" s="551">
        <v>6975.5776755390007</v>
      </c>
      <c r="AR183" s="551">
        <v>71.430248093559996</v>
      </c>
      <c r="AS183" s="551">
        <v>175.4686893999999</v>
      </c>
      <c r="AT183" s="551">
        <v>9.168654385</v>
      </c>
      <c r="AU183" s="551">
        <v>1.02939837</v>
      </c>
      <c r="AV183" s="551">
        <v>0.32021803999999987</v>
      </c>
      <c r="AW183" s="551">
        <v>8.1107598356999961</v>
      </c>
      <c r="AX183" s="551">
        <v>8.2351837999999979</v>
      </c>
      <c r="AY183" s="551">
        <v>2.13479675</v>
      </c>
    </row>
    <row r="184" spans="1:51" customFormat="1" x14ac:dyDescent="0.35">
      <c r="A184" s="547" t="s">
        <v>573</v>
      </c>
      <c r="B184" s="547" t="s">
        <v>444</v>
      </c>
      <c r="C184">
        <v>1</v>
      </c>
      <c r="D184" s="547" t="s">
        <v>253</v>
      </c>
      <c r="E184">
        <v>42</v>
      </c>
      <c r="F184" s="216">
        <v>2011</v>
      </c>
      <c r="G184" s="549">
        <v>243.79384000000005</v>
      </c>
      <c r="H184" s="550">
        <v>44.840370868681511</v>
      </c>
      <c r="I184" s="550">
        <v>0.44831852896037072</v>
      </c>
      <c r="J184" s="550">
        <v>0.95940698690336046</v>
      </c>
      <c r="K184" s="550">
        <v>4.6699319379849787E-2</v>
      </c>
      <c r="L184" s="550">
        <v>6.6245938781718163E-3</v>
      </c>
      <c r="M184" s="550">
        <v>2.0607272111551299E-3</v>
      </c>
      <c r="N184" s="550">
        <v>4.1311122672336602E-2</v>
      </c>
      <c r="O184" s="550">
        <v>5.2996624935232162E-2</v>
      </c>
      <c r="P184" s="550">
        <v>1.3738255240575396E-2</v>
      </c>
      <c r="Q184" s="551">
        <v>10931.806201100004</v>
      </c>
      <c r="R184" s="551">
        <v>109.29729571840001</v>
      </c>
      <c r="S184" s="551">
        <v>233.89751346</v>
      </c>
      <c r="T184" s="551">
        <v>11.385006397</v>
      </c>
      <c r="U184" s="551">
        <v>1.6150351799999996</v>
      </c>
      <c r="V184" s="551">
        <v>0.50239260000000008</v>
      </c>
      <c r="W184" s="551">
        <v>10.071397231000004</v>
      </c>
      <c r="X184" s="551">
        <v>12.920250700000002</v>
      </c>
      <c r="Y184" s="551">
        <v>3.3493020000000002</v>
      </c>
      <c r="AA184" s="547" t="s">
        <v>573</v>
      </c>
      <c r="AB184" s="547" t="s">
        <v>444</v>
      </c>
      <c r="AC184">
        <v>1</v>
      </c>
      <c r="AD184" s="547" t="s">
        <v>253</v>
      </c>
      <c r="AE184">
        <v>42</v>
      </c>
      <c r="AF184" s="216">
        <v>2011</v>
      </c>
      <c r="AG184" s="549">
        <v>243.79384000000005</v>
      </c>
      <c r="AH184" s="550">
        <v>44.840370868681511</v>
      </c>
      <c r="AI184" s="550">
        <v>0.44831852896037072</v>
      </c>
      <c r="AJ184" s="550">
        <v>0.95940698690336046</v>
      </c>
      <c r="AK184" s="550">
        <v>4.6699319379849787E-2</v>
      </c>
      <c r="AL184" s="550">
        <v>6.6245938781718163E-3</v>
      </c>
      <c r="AM184" s="550">
        <v>2.0607272111551299E-3</v>
      </c>
      <c r="AN184" s="550">
        <v>4.1311122672336602E-2</v>
      </c>
      <c r="AO184" s="550">
        <v>5.2996624935232162E-2</v>
      </c>
      <c r="AP184" s="550">
        <v>1.3738255240575396E-2</v>
      </c>
      <c r="AQ184" s="551">
        <v>10931.806201100004</v>
      </c>
      <c r="AR184" s="551">
        <v>109.29729571840001</v>
      </c>
      <c r="AS184" s="551">
        <v>233.89751346</v>
      </c>
      <c r="AT184" s="551">
        <v>11.385006397</v>
      </c>
      <c r="AU184" s="551">
        <v>1.6150351799999996</v>
      </c>
      <c r="AV184" s="551">
        <v>0.50239260000000008</v>
      </c>
      <c r="AW184" s="551">
        <v>10.071397231000004</v>
      </c>
      <c r="AX184" s="551">
        <v>12.920250700000002</v>
      </c>
      <c r="AY184" s="551">
        <v>3.3493020000000002</v>
      </c>
    </row>
    <row r="185" spans="1:51" customFormat="1" x14ac:dyDescent="0.35">
      <c r="A185" s="547" t="s">
        <v>574</v>
      </c>
      <c r="B185" s="547" t="s">
        <v>444</v>
      </c>
      <c r="C185">
        <v>1</v>
      </c>
      <c r="D185" s="547" t="s">
        <v>253</v>
      </c>
      <c r="E185">
        <v>42</v>
      </c>
      <c r="F185" s="216">
        <v>2012</v>
      </c>
      <c r="G185" s="549">
        <v>279.77584999999999</v>
      </c>
      <c r="H185" s="550">
        <v>44.78981985203513</v>
      </c>
      <c r="I185" s="550">
        <v>0.44831735097400299</v>
      </c>
      <c r="J185" s="550">
        <v>0.95280329352944582</v>
      </c>
      <c r="K185" s="550">
        <v>4.4087554994471465E-2</v>
      </c>
      <c r="L185" s="550">
        <v>6.6245559436241561E-3</v>
      </c>
      <c r="M185" s="550">
        <v>2.0607242905347264E-3</v>
      </c>
      <c r="N185" s="550">
        <v>3.9000717066894813E-2</v>
      </c>
      <c r="O185" s="550">
        <v>5.29964319650892E-2</v>
      </c>
      <c r="P185" s="550">
        <v>1.3738237950130436E-2</v>
      </c>
      <c r="Q185" s="551">
        <v>12531.109920450002</v>
      </c>
      <c r="R185" s="551">
        <v>125.42836793850002</v>
      </c>
      <c r="S185" s="551">
        <v>266.5713513300002</v>
      </c>
      <c r="T185" s="551">
        <v>12.334633172999999</v>
      </c>
      <c r="U185" s="551">
        <v>1.8533907700000003</v>
      </c>
      <c r="V185" s="551">
        <v>0.57654088999999997</v>
      </c>
      <c r="W185" s="551">
        <v>10.911458768000003</v>
      </c>
      <c r="X185" s="551">
        <v>14.8271218</v>
      </c>
      <c r="Y185" s="551">
        <v>3.8436272000000002</v>
      </c>
      <c r="AA185" s="547" t="s">
        <v>574</v>
      </c>
      <c r="AB185" s="547" t="s">
        <v>444</v>
      </c>
      <c r="AC185">
        <v>1</v>
      </c>
      <c r="AD185" s="547" t="s">
        <v>253</v>
      </c>
      <c r="AE185">
        <v>42</v>
      </c>
      <c r="AF185" s="216">
        <v>2012</v>
      </c>
      <c r="AG185" s="549">
        <v>279.77584999999999</v>
      </c>
      <c r="AH185" s="550">
        <v>44.78981985203513</v>
      </c>
      <c r="AI185" s="550">
        <v>0.44831735097400299</v>
      </c>
      <c r="AJ185" s="550">
        <v>0.95280329352944582</v>
      </c>
      <c r="AK185" s="550">
        <v>4.4087554994471465E-2</v>
      </c>
      <c r="AL185" s="550">
        <v>6.6245559436241561E-3</v>
      </c>
      <c r="AM185" s="550">
        <v>2.0607242905347264E-3</v>
      </c>
      <c r="AN185" s="550">
        <v>3.9000717066894813E-2</v>
      </c>
      <c r="AO185" s="550">
        <v>5.29964319650892E-2</v>
      </c>
      <c r="AP185" s="550">
        <v>1.3738237950130436E-2</v>
      </c>
      <c r="AQ185" s="551">
        <v>12531.109920450002</v>
      </c>
      <c r="AR185" s="551">
        <v>125.42836793850002</v>
      </c>
      <c r="AS185" s="551">
        <v>266.5713513300002</v>
      </c>
      <c r="AT185" s="551">
        <v>12.334633172999999</v>
      </c>
      <c r="AU185" s="551">
        <v>1.8533907700000003</v>
      </c>
      <c r="AV185" s="551">
        <v>0.57654088999999997</v>
      </c>
      <c r="AW185" s="551">
        <v>10.911458768000003</v>
      </c>
      <c r="AX185" s="551">
        <v>14.8271218</v>
      </c>
      <c r="AY185" s="551">
        <v>3.8436272000000002</v>
      </c>
    </row>
    <row r="186" spans="1:51" customFormat="1" x14ac:dyDescent="0.35">
      <c r="A186" s="547" t="s">
        <v>575</v>
      </c>
      <c r="B186" s="547" t="s">
        <v>444</v>
      </c>
      <c r="C186">
        <v>1</v>
      </c>
      <c r="D186" s="547" t="s">
        <v>253</v>
      </c>
      <c r="E186">
        <v>42</v>
      </c>
      <c r="F186" s="216">
        <v>2013</v>
      </c>
      <c r="G186" s="549">
        <v>212.54361300000002</v>
      </c>
      <c r="H186" s="550">
        <v>44.739262160185426</v>
      </c>
      <c r="I186" s="550">
        <v>0.44831651244537757</v>
      </c>
      <c r="J186" s="550">
        <v>0.94684212642042498</v>
      </c>
      <c r="K186" s="550">
        <v>3.9259400638870276E-2</v>
      </c>
      <c r="L186" s="550">
        <v>6.6245561563875342E-3</v>
      </c>
      <c r="M186" s="550">
        <v>2.0607209683595616E-3</v>
      </c>
      <c r="N186" s="550">
        <v>3.4729608162819732E-2</v>
      </c>
      <c r="O186" s="550">
        <v>5.2996367856040928E-2</v>
      </c>
      <c r="P186" s="550">
        <v>1.3738205344236806E-2</v>
      </c>
      <c r="Q186" s="551">
        <v>9509.0444224799958</v>
      </c>
      <c r="R186" s="551">
        <v>95.286811322700018</v>
      </c>
      <c r="S186" s="551">
        <v>201.24524648999991</v>
      </c>
      <c r="T186" s="551">
        <v>8.3443348559999979</v>
      </c>
      <c r="U186" s="551">
        <v>1.4080070999999996</v>
      </c>
      <c r="V186" s="551">
        <v>0.43799307999999998</v>
      </c>
      <c r="W186" s="551">
        <v>7.3815563969999989</v>
      </c>
      <c r="X186" s="551">
        <v>11.264039500000004</v>
      </c>
      <c r="Y186" s="551">
        <v>2.9199677999999998</v>
      </c>
      <c r="AA186" s="547" t="s">
        <v>575</v>
      </c>
      <c r="AB186" s="547" t="s">
        <v>444</v>
      </c>
      <c r="AC186">
        <v>1</v>
      </c>
      <c r="AD186" s="547" t="s">
        <v>253</v>
      </c>
      <c r="AE186">
        <v>42</v>
      </c>
      <c r="AF186" s="216">
        <v>2013</v>
      </c>
      <c r="AG186" s="549">
        <v>212.54361300000002</v>
      </c>
      <c r="AH186" s="550">
        <v>44.739262160185426</v>
      </c>
      <c r="AI186" s="550">
        <v>0.44831651244537757</v>
      </c>
      <c r="AJ186" s="550">
        <v>0.94684212642042498</v>
      </c>
      <c r="AK186" s="550">
        <v>3.9259400638870276E-2</v>
      </c>
      <c r="AL186" s="550">
        <v>6.6245561563875342E-3</v>
      </c>
      <c r="AM186" s="550">
        <v>2.0607209683595616E-3</v>
      </c>
      <c r="AN186" s="550">
        <v>3.4729608162819732E-2</v>
      </c>
      <c r="AO186" s="550">
        <v>5.2996367856040928E-2</v>
      </c>
      <c r="AP186" s="550">
        <v>1.3738205344236806E-2</v>
      </c>
      <c r="AQ186" s="551">
        <v>9509.0444224799958</v>
      </c>
      <c r="AR186" s="551">
        <v>95.286811322700018</v>
      </c>
      <c r="AS186" s="551">
        <v>201.24524648999991</v>
      </c>
      <c r="AT186" s="551">
        <v>8.3443348559999979</v>
      </c>
      <c r="AU186" s="551">
        <v>1.4080070999999996</v>
      </c>
      <c r="AV186" s="551">
        <v>0.43799307999999998</v>
      </c>
      <c r="AW186" s="551">
        <v>7.3815563969999989</v>
      </c>
      <c r="AX186" s="551">
        <v>11.264039500000004</v>
      </c>
      <c r="AY186" s="551">
        <v>2.9199677999999998</v>
      </c>
    </row>
    <row r="187" spans="1:51" customFormat="1" x14ac:dyDescent="0.35">
      <c r="A187" s="547" t="s">
        <v>576</v>
      </c>
      <c r="B187" s="547" t="s">
        <v>444</v>
      </c>
      <c r="C187">
        <v>1</v>
      </c>
      <c r="D187" s="547" t="s">
        <v>253</v>
      </c>
      <c r="E187">
        <v>42</v>
      </c>
      <c r="F187" s="216">
        <v>2014</v>
      </c>
      <c r="G187" s="549">
        <v>226.50580999999997</v>
      </c>
      <c r="H187" s="550">
        <v>43.883050769293767</v>
      </c>
      <c r="I187" s="550">
        <v>0.44344866734544269</v>
      </c>
      <c r="J187" s="550">
        <v>0.93898076106745376</v>
      </c>
      <c r="K187" s="550">
        <v>3.9264215054792641E-2</v>
      </c>
      <c r="L187" s="550">
        <v>6.6487105121056283E-3</v>
      </c>
      <c r="M187" s="550">
        <v>2.0607322169793347E-3</v>
      </c>
      <c r="N187" s="550">
        <v>3.4733876278935184E-2</v>
      </c>
      <c r="O187" s="550">
        <v>5.3189658137246021E-2</v>
      </c>
      <c r="P187" s="550">
        <v>1.3738276735594555E-2</v>
      </c>
      <c r="Q187" s="551">
        <v>9939.7659597700058</v>
      </c>
      <c r="R187" s="551">
        <v>100.44369959050003</v>
      </c>
      <c r="S187" s="551">
        <v>212.68459786000005</v>
      </c>
      <c r="T187" s="551">
        <v>8.8935728350000005</v>
      </c>
      <c r="U187" s="551">
        <v>1.5059715599999999</v>
      </c>
      <c r="V187" s="551">
        <v>0.46676781999999989</v>
      </c>
      <c r="W187" s="551">
        <v>7.8674247809999995</v>
      </c>
      <c r="X187" s="551">
        <v>12.047766599999999</v>
      </c>
      <c r="Y187" s="551">
        <v>3.1117995000000001</v>
      </c>
      <c r="AA187" s="547" t="s">
        <v>576</v>
      </c>
      <c r="AB187" s="547" t="s">
        <v>444</v>
      </c>
      <c r="AC187">
        <v>1</v>
      </c>
      <c r="AD187" s="547" t="s">
        <v>253</v>
      </c>
      <c r="AE187">
        <v>42</v>
      </c>
      <c r="AF187" s="216">
        <v>2014</v>
      </c>
      <c r="AG187" s="549">
        <v>226.50580999999997</v>
      </c>
      <c r="AH187" s="550">
        <v>43.883050769293767</v>
      </c>
      <c r="AI187" s="550">
        <v>0.44344866734544269</v>
      </c>
      <c r="AJ187" s="550">
        <v>0.93898076106745376</v>
      </c>
      <c r="AK187" s="550">
        <v>3.9264215054792641E-2</v>
      </c>
      <c r="AL187" s="550">
        <v>6.6487105121056283E-3</v>
      </c>
      <c r="AM187" s="550">
        <v>2.0607322169793347E-3</v>
      </c>
      <c r="AN187" s="550">
        <v>3.4733876278935184E-2</v>
      </c>
      <c r="AO187" s="550">
        <v>5.3189658137246021E-2</v>
      </c>
      <c r="AP187" s="550">
        <v>1.3738276735594555E-2</v>
      </c>
      <c r="AQ187" s="551">
        <v>9939.7659597700058</v>
      </c>
      <c r="AR187" s="551">
        <v>100.44369959050003</v>
      </c>
      <c r="AS187" s="551">
        <v>212.68459786000005</v>
      </c>
      <c r="AT187" s="551">
        <v>8.8935728350000005</v>
      </c>
      <c r="AU187" s="551">
        <v>1.5059715599999999</v>
      </c>
      <c r="AV187" s="551">
        <v>0.46676781999999989</v>
      </c>
      <c r="AW187" s="551">
        <v>7.8674247809999995</v>
      </c>
      <c r="AX187" s="551">
        <v>12.047766599999999</v>
      </c>
      <c r="AY187" s="551">
        <v>3.1117995000000001</v>
      </c>
    </row>
    <row r="188" spans="1:51" customFormat="1" x14ac:dyDescent="0.35">
      <c r="A188" s="547" t="s">
        <v>577</v>
      </c>
      <c r="B188" s="547" t="s">
        <v>444</v>
      </c>
      <c r="C188">
        <v>1</v>
      </c>
      <c r="D188" s="547" t="s">
        <v>253</v>
      </c>
      <c r="E188">
        <v>42</v>
      </c>
      <c r="F188" s="216">
        <v>2015</v>
      </c>
      <c r="G188" s="549">
        <v>229.89570000000003</v>
      </c>
      <c r="H188" s="550">
        <v>43.883039463722</v>
      </c>
      <c r="I188" s="550">
        <v>0.44344871921788875</v>
      </c>
      <c r="J188" s="550">
        <v>0.93752194851839343</v>
      </c>
      <c r="K188" s="550">
        <v>3.9264210365831102E-2</v>
      </c>
      <c r="L188" s="550">
        <v>6.6487059566577352E-3</v>
      </c>
      <c r="M188" s="550">
        <v>2.0607305834776379E-3</v>
      </c>
      <c r="N188" s="550">
        <v>3.4733861716421843E-2</v>
      </c>
      <c r="O188" s="550">
        <v>5.3189685583505918E-2</v>
      </c>
      <c r="P188" s="550">
        <v>1.3738276531487972E-2</v>
      </c>
      <c r="Q188" s="551">
        <v>10088.522075639996</v>
      </c>
      <c r="R188" s="551">
        <v>101.9469537187</v>
      </c>
      <c r="S188" s="551">
        <v>215.53226462000006</v>
      </c>
      <c r="T188" s="551">
        <v>9.0266731269999987</v>
      </c>
      <c r="U188" s="551">
        <v>1.52850891</v>
      </c>
      <c r="V188" s="551">
        <v>0.47375310000000009</v>
      </c>
      <c r="W188" s="551">
        <v>7.9851654530000022</v>
      </c>
      <c r="X188" s="551">
        <v>12.228080000000004</v>
      </c>
      <c r="Y188" s="551">
        <v>3.1583706999999999</v>
      </c>
      <c r="AA188" s="547" t="s">
        <v>577</v>
      </c>
      <c r="AB188" s="547" t="s">
        <v>444</v>
      </c>
      <c r="AC188">
        <v>1</v>
      </c>
      <c r="AD188" s="547" t="s">
        <v>253</v>
      </c>
      <c r="AE188">
        <v>42</v>
      </c>
      <c r="AF188" s="216">
        <v>2015</v>
      </c>
      <c r="AG188" s="549">
        <v>229.89570000000003</v>
      </c>
      <c r="AH188" s="550">
        <v>43.883039463722</v>
      </c>
      <c r="AI188" s="550">
        <v>0.44344871921788875</v>
      </c>
      <c r="AJ188" s="550">
        <v>0.93752194851839343</v>
      </c>
      <c r="AK188" s="550">
        <v>3.9264210365831102E-2</v>
      </c>
      <c r="AL188" s="550">
        <v>6.6487059566577352E-3</v>
      </c>
      <c r="AM188" s="550">
        <v>2.0607305834776379E-3</v>
      </c>
      <c r="AN188" s="550">
        <v>3.4733861716421843E-2</v>
      </c>
      <c r="AO188" s="550">
        <v>5.3189685583505918E-2</v>
      </c>
      <c r="AP188" s="550">
        <v>1.3738276531487972E-2</v>
      </c>
      <c r="AQ188" s="551">
        <v>10088.522075639996</v>
      </c>
      <c r="AR188" s="551">
        <v>101.9469537187</v>
      </c>
      <c r="AS188" s="551">
        <v>215.53226462000006</v>
      </c>
      <c r="AT188" s="551">
        <v>9.0266731269999987</v>
      </c>
      <c r="AU188" s="551">
        <v>1.52850891</v>
      </c>
      <c r="AV188" s="551">
        <v>0.47375310000000009</v>
      </c>
      <c r="AW188" s="551">
        <v>7.9851654530000022</v>
      </c>
      <c r="AX188" s="551">
        <v>12.228080000000004</v>
      </c>
      <c r="AY188" s="551">
        <v>3.1583706999999999</v>
      </c>
    </row>
    <row r="189" spans="1:51" customFormat="1" x14ac:dyDescent="0.35">
      <c r="A189" s="547" t="s">
        <v>578</v>
      </c>
      <c r="B189" s="547" t="s">
        <v>444</v>
      </c>
      <c r="C189">
        <v>1</v>
      </c>
      <c r="D189" s="547" t="s">
        <v>253</v>
      </c>
      <c r="E189">
        <v>42</v>
      </c>
      <c r="F189" s="216">
        <v>2016</v>
      </c>
      <c r="G189" s="549">
        <v>331.94055999999995</v>
      </c>
      <c r="H189" s="550">
        <v>43.883020176323143</v>
      </c>
      <c r="I189" s="550">
        <v>0.43341332999829879</v>
      </c>
      <c r="J189" s="550">
        <v>0.86584410022083436</v>
      </c>
      <c r="K189" s="550">
        <v>3.3838764886098903E-2</v>
      </c>
      <c r="L189" s="550">
        <v>6.6487053284479611E-3</v>
      </c>
      <c r="M189" s="550">
        <v>2.0607313550353723E-3</v>
      </c>
      <c r="N189" s="550">
        <v>2.9934407286653988E-2</v>
      </c>
      <c r="O189" s="550">
        <v>5.3189662932423817E-2</v>
      </c>
      <c r="P189" s="550">
        <v>1.3738278925600419E-2</v>
      </c>
      <c r="Q189" s="551">
        <v>14566.554291820001</v>
      </c>
      <c r="R189" s="551">
        <v>143.86746347110008</v>
      </c>
      <c r="S189" s="551">
        <v>287.40877549999982</v>
      </c>
      <c r="T189" s="551">
        <v>11.232458566000004</v>
      </c>
      <c r="U189" s="551">
        <v>2.2069749699999996</v>
      </c>
      <c r="V189" s="551">
        <v>0.68404032000000015</v>
      </c>
      <c r="W189" s="551">
        <v>9.9364439180000037</v>
      </c>
      <c r="X189" s="551">
        <v>17.655806500000001</v>
      </c>
      <c r="Y189" s="551">
        <v>4.5602920000000005</v>
      </c>
      <c r="AA189" s="547" t="s">
        <v>578</v>
      </c>
      <c r="AB189" s="547" t="s">
        <v>444</v>
      </c>
      <c r="AC189">
        <v>1</v>
      </c>
      <c r="AD189" s="547" t="s">
        <v>253</v>
      </c>
      <c r="AE189">
        <v>42</v>
      </c>
      <c r="AF189" s="216">
        <v>2016</v>
      </c>
      <c r="AG189" s="549">
        <v>331.94055999999995</v>
      </c>
      <c r="AH189" s="550">
        <v>43.883020176323143</v>
      </c>
      <c r="AI189" s="550">
        <v>0.43341332999829879</v>
      </c>
      <c r="AJ189" s="550">
        <v>0.86584410022083436</v>
      </c>
      <c r="AK189" s="550">
        <v>3.3838764886098903E-2</v>
      </c>
      <c r="AL189" s="550">
        <v>6.6487053284479611E-3</v>
      </c>
      <c r="AM189" s="550">
        <v>2.0607313550353723E-3</v>
      </c>
      <c r="AN189" s="550">
        <v>2.9934407286653988E-2</v>
      </c>
      <c r="AO189" s="550">
        <v>5.3189662932423817E-2</v>
      </c>
      <c r="AP189" s="550">
        <v>1.3738278925600419E-2</v>
      </c>
      <c r="AQ189" s="551">
        <v>14566.554291820001</v>
      </c>
      <c r="AR189" s="551">
        <v>143.86746347110008</v>
      </c>
      <c r="AS189" s="551">
        <v>287.40877549999982</v>
      </c>
      <c r="AT189" s="551">
        <v>11.232458566000004</v>
      </c>
      <c r="AU189" s="551">
        <v>2.2069749699999996</v>
      </c>
      <c r="AV189" s="551">
        <v>0.68404032000000015</v>
      </c>
      <c r="AW189" s="551">
        <v>9.9364439180000037</v>
      </c>
      <c r="AX189" s="551">
        <v>17.655806500000001</v>
      </c>
      <c r="AY189" s="551">
        <v>4.5602920000000005</v>
      </c>
    </row>
    <row r="190" spans="1:51" customFormat="1" x14ac:dyDescent="0.35">
      <c r="A190" s="547" t="s">
        <v>579</v>
      </c>
      <c r="B190" s="547" t="s">
        <v>444</v>
      </c>
      <c r="C190">
        <v>1</v>
      </c>
      <c r="D190" s="547" t="s">
        <v>253</v>
      </c>
      <c r="E190">
        <v>42</v>
      </c>
      <c r="F190" s="216">
        <v>2017</v>
      </c>
      <c r="G190" s="549">
        <v>359.48865000000001</v>
      </c>
      <c r="H190" s="550">
        <v>43.883040713691514</v>
      </c>
      <c r="I190" s="550">
        <v>0.42304094132652043</v>
      </c>
      <c r="J190" s="550">
        <v>0.86529665103474085</v>
      </c>
      <c r="K190" s="550">
        <v>3.3838743543085435E-2</v>
      </c>
      <c r="L190" s="550">
        <v>6.6486985889540606E-3</v>
      </c>
      <c r="M190" s="550">
        <v>2.0607297893827804E-3</v>
      </c>
      <c r="N190" s="550">
        <v>2.9934407931933315E-2</v>
      </c>
      <c r="O190" s="550">
        <v>5.3189613635924254E-2</v>
      </c>
      <c r="P190" s="550">
        <v>1.3738266840969807E-2</v>
      </c>
      <c r="Q190" s="551">
        <v>15775.455064059999</v>
      </c>
      <c r="R190" s="551">
        <v>152.07841689220004</v>
      </c>
      <c r="S190" s="551">
        <v>311.06432493000011</v>
      </c>
      <c r="T190" s="551">
        <v>12.164644233999999</v>
      </c>
      <c r="U190" s="551">
        <v>2.3901316800000001</v>
      </c>
      <c r="V190" s="551">
        <v>0.74080897000000012</v>
      </c>
      <c r="W190" s="551">
        <v>10.761079896</v>
      </c>
      <c r="X190" s="551">
        <v>19.121062400000003</v>
      </c>
      <c r="Y190" s="551">
        <v>4.9387510000000008</v>
      </c>
      <c r="AA190" s="547" t="s">
        <v>579</v>
      </c>
      <c r="AB190" s="547" t="s">
        <v>444</v>
      </c>
      <c r="AC190">
        <v>1</v>
      </c>
      <c r="AD190" s="547" t="s">
        <v>253</v>
      </c>
      <c r="AE190">
        <v>42</v>
      </c>
      <c r="AF190" s="216">
        <v>2017</v>
      </c>
      <c r="AG190" s="549">
        <v>359.48865000000001</v>
      </c>
      <c r="AH190" s="550">
        <v>43.883040713691514</v>
      </c>
      <c r="AI190" s="550">
        <v>0.42304094132652043</v>
      </c>
      <c r="AJ190" s="550">
        <v>0.86529665103474085</v>
      </c>
      <c r="AK190" s="550">
        <v>3.3838743543085435E-2</v>
      </c>
      <c r="AL190" s="550">
        <v>6.6486985889540606E-3</v>
      </c>
      <c r="AM190" s="550">
        <v>2.0607297893827804E-3</v>
      </c>
      <c r="AN190" s="550">
        <v>2.9934407931933315E-2</v>
      </c>
      <c r="AO190" s="550">
        <v>5.3189613635924254E-2</v>
      </c>
      <c r="AP190" s="550">
        <v>1.3738266840969807E-2</v>
      </c>
      <c r="AQ190" s="551">
        <v>15775.455064059999</v>
      </c>
      <c r="AR190" s="551">
        <v>152.07841689220004</v>
      </c>
      <c r="AS190" s="551">
        <v>311.06432493000011</v>
      </c>
      <c r="AT190" s="551">
        <v>12.164644233999999</v>
      </c>
      <c r="AU190" s="551">
        <v>2.3901316800000001</v>
      </c>
      <c r="AV190" s="551">
        <v>0.74080897000000012</v>
      </c>
      <c r="AW190" s="551">
        <v>10.761079896</v>
      </c>
      <c r="AX190" s="551">
        <v>19.121062400000003</v>
      </c>
      <c r="AY190" s="551">
        <v>4.9387510000000008</v>
      </c>
    </row>
    <row r="191" spans="1:51" customFormat="1" x14ac:dyDescent="0.35">
      <c r="A191" s="547" t="s">
        <v>580</v>
      </c>
      <c r="B191" s="547" t="s">
        <v>444</v>
      </c>
      <c r="C191">
        <v>1</v>
      </c>
      <c r="D191" s="547" t="s">
        <v>253</v>
      </c>
      <c r="E191">
        <v>42</v>
      </c>
      <c r="F191" s="216">
        <v>2018</v>
      </c>
      <c r="G191" s="549">
        <v>468.95294999999993</v>
      </c>
      <c r="H191" s="550">
        <v>43.883049298378467</v>
      </c>
      <c r="I191" s="550">
        <v>0.42304069764632019</v>
      </c>
      <c r="J191" s="550">
        <v>0.8645600844604987</v>
      </c>
      <c r="K191" s="550">
        <v>3.3838769307240744E-2</v>
      </c>
      <c r="L191" s="550">
        <v>6.6487017514230392E-3</v>
      </c>
      <c r="M191" s="550">
        <v>2.0607301862585574E-3</v>
      </c>
      <c r="N191" s="550">
        <v>2.9934417476209507E-2</v>
      </c>
      <c r="O191" s="550">
        <v>5.3189624246952727E-2</v>
      </c>
      <c r="P191" s="550">
        <v>1.3738272890702572E-2</v>
      </c>
      <c r="Q191" s="551">
        <v>20579.085423470009</v>
      </c>
      <c r="R191" s="551">
        <v>198.38618313129987</v>
      </c>
      <c r="S191" s="551">
        <v>405.43800205999997</v>
      </c>
      <c r="T191" s="551">
        <v>15.868790691000001</v>
      </c>
      <c r="U191" s="551">
        <v>3.1179283000000004</v>
      </c>
      <c r="V191" s="551">
        <v>0.9663854999999999</v>
      </c>
      <c r="W191" s="551">
        <v>14.037833382000001</v>
      </c>
      <c r="X191" s="551">
        <v>24.943431200000006</v>
      </c>
      <c r="Y191" s="551">
        <v>6.4426035999999973</v>
      </c>
      <c r="AA191" s="547" t="s">
        <v>580</v>
      </c>
      <c r="AB191" s="547" t="s">
        <v>444</v>
      </c>
      <c r="AC191">
        <v>1</v>
      </c>
      <c r="AD191" s="547" t="s">
        <v>253</v>
      </c>
      <c r="AE191">
        <v>42</v>
      </c>
      <c r="AF191" s="216">
        <v>2018</v>
      </c>
      <c r="AG191" s="549">
        <v>468.95294999999993</v>
      </c>
      <c r="AH191" s="550">
        <v>43.883049298378467</v>
      </c>
      <c r="AI191" s="550">
        <v>0.42304069764632019</v>
      </c>
      <c r="AJ191" s="550">
        <v>0.8645600844604987</v>
      </c>
      <c r="AK191" s="550">
        <v>3.3838769307240744E-2</v>
      </c>
      <c r="AL191" s="550">
        <v>6.6487017514230392E-3</v>
      </c>
      <c r="AM191" s="550">
        <v>2.0607301862585574E-3</v>
      </c>
      <c r="AN191" s="550">
        <v>2.9934417476209507E-2</v>
      </c>
      <c r="AO191" s="550">
        <v>5.3189624246952727E-2</v>
      </c>
      <c r="AP191" s="550">
        <v>1.3738272890702572E-2</v>
      </c>
      <c r="AQ191" s="551">
        <v>20579.085423470009</v>
      </c>
      <c r="AR191" s="551">
        <v>198.38618313129987</v>
      </c>
      <c r="AS191" s="551">
        <v>405.43800205999997</v>
      </c>
      <c r="AT191" s="551">
        <v>15.868790691000001</v>
      </c>
      <c r="AU191" s="551">
        <v>3.1179283000000004</v>
      </c>
      <c r="AV191" s="551">
        <v>0.9663854999999999</v>
      </c>
      <c r="AW191" s="551">
        <v>14.037833382000001</v>
      </c>
      <c r="AX191" s="551">
        <v>24.943431200000006</v>
      </c>
      <c r="AY191" s="551">
        <v>6.4426035999999973</v>
      </c>
    </row>
    <row r="192" spans="1:51" customFormat="1" x14ac:dyDescent="0.35">
      <c r="A192" s="547" t="s">
        <v>581</v>
      </c>
      <c r="B192" s="547" t="s">
        <v>444</v>
      </c>
      <c r="C192">
        <v>1</v>
      </c>
      <c r="D192" s="547" t="s">
        <v>253</v>
      </c>
      <c r="E192">
        <v>42</v>
      </c>
      <c r="F192" s="216">
        <v>2019</v>
      </c>
      <c r="G192" s="549">
        <v>520.52882</v>
      </c>
      <c r="H192" s="550">
        <v>43.883027563737933</v>
      </c>
      <c r="I192" s="550">
        <v>0.4230407239470429</v>
      </c>
      <c r="J192" s="550">
        <v>0.86405787003301759</v>
      </c>
      <c r="K192" s="550">
        <v>3.3838750595980453E-2</v>
      </c>
      <c r="L192" s="550">
        <v>6.6487081349309324E-3</v>
      </c>
      <c r="M192" s="550">
        <v>2.0607310081313078E-3</v>
      </c>
      <c r="N192" s="550">
        <v>2.9934411293499559E-2</v>
      </c>
      <c r="O192" s="550">
        <v>5.3189668537469259E-2</v>
      </c>
      <c r="P192" s="550">
        <v>1.3738274472487421E-2</v>
      </c>
      <c r="Q192" s="551">
        <v>22842.380555779982</v>
      </c>
      <c r="R192" s="551">
        <v>220.20488884809998</v>
      </c>
      <c r="S192" s="551">
        <v>449.76702349999999</v>
      </c>
      <c r="T192" s="551">
        <v>17.614044918000001</v>
      </c>
      <c r="U192" s="551">
        <v>3.460844199999999</v>
      </c>
      <c r="V192" s="551">
        <v>1.0726698800000001</v>
      </c>
      <c r="W192" s="551">
        <v>15.581723788</v>
      </c>
      <c r="X192" s="551">
        <v>27.686755399999999</v>
      </c>
      <c r="Y192" s="551">
        <v>7.1511677999999996</v>
      </c>
      <c r="AA192" s="547" t="s">
        <v>581</v>
      </c>
      <c r="AB192" s="547" t="s">
        <v>444</v>
      </c>
      <c r="AC192">
        <v>1</v>
      </c>
      <c r="AD192" s="547" t="s">
        <v>253</v>
      </c>
      <c r="AE192">
        <v>42</v>
      </c>
      <c r="AF192" s="216">
        <v>2019</v>
      </c>
      <c r="AG192" s="549">
        <v>520.52882</v>
      </c>
      <c r="AH192" s="550">
        <v>43.883027563737933</v>
      </c>
      <c r="AI192" s="550">
        <v>0.4230407239470429</v>
      </c>
      <c r="AJ192" s="550">
        <v>0.86405787003301759</v>
      </c>
      <c r="AK192" s="550">
        <v>3.3838750595980453E-2</v>
      </c>
      <c r="AL192" s="550">
        <v>6.6487081349309324E-3</v>
      </c>
      <c r="AM192" s="550">
        <v>2.0607310081313078E-3</v>
      </c>
      <c r="AN192" s="550">
        <v>2.9934411293499559E-2</v>
      </c>
      <c r="AO192" s="550">
        <v>5.3189668537469259E-2</v>
      </c>
      <c r="AP192" s="550">
        <v>1.3738274472487421E-2</v>
      </c>
      <c r="AQ192" s="551">
        <v>22842.380555779982</v>
      </c>
      <c r="AR192" s="551">
        <v>220.20488884809998</v>
      </c>
      <c r="AS192" s="551">
        <v>449.76702349999999</v>
      </c>
      <c r="AT192" s="551">
        <v>17.614044918000001</v>
      </c>
      <c r="AU192" s="551">
        <v>3.460844199999999</v>
      </c>
      <c r="AV192" s="551">
        <v>1.0726698800000001</v>
      </c>
      <c r="AW192" s="551">
        <v>15.581723788</v>
      </c>
      <c r="AX192" s="551">
        <v>27.686755399999999</v>
      </c>
      <c r="AY192" s="551">
        <v>7.1511677999999996</v>
      </c>
    </row>
    <row r="193" spans="1:51" customFormat="1" x14ac:dyDescent="0.35">
      <c r="A193" s="547" t="s">
        <v>582</v>
      </c>
      <c r="B193" s="547" t="s">
        <v>444</v>
      </c>
      <c r="C193">
        <v>1</v>
      </c>
      <c r="D193" s="547" t="s">
        <v>253</v>
      </c>
      <c r="E193">
        <v>42</v>
      </c>
      <c r="F193" s="216">
        <v>2020</v>
      </c>
      <c r="G193" s="549">
        <v>358.46460999999999</v>
      </c>
      <c r="H193" s="550">
        <v>43.88299085482943</v>
      </c>
      <c r="I193" s="550">
        <v>0.42304063869178044</v>
      </c>
      <c r="J193" s="550">
        <v>0.86335756048553813</v>
      </c>
      <c r="K193" s="550">
        <v>3.3838746717563005E-2</v>
      </c>
      <c r="L193" s="550">
        <v>6.6487086967943641E-3</v>
      </c>
      <c r="M193" s="550">
        <v>2.0607293701880359E-3</v>
      </c>
      <c r="N193" s="550">
        <v>2.9934398782072248E-2</v>
      </c>
      <c r="O193" s="550">
        <v>5.3189595480569216E-2</v>
      </c>
      <c r="P193" s="550">
        <v>1.3738264427274981E-2</v>
      </c>
      <c r="Q193" s="551">
        <v>15730.499202409997</v>
      </c>
      <c r="R193" s="551">
        <v>151.64509756279998</v>
      </c>
      <c r="S193" s="551">
        <v>309.48313120999984</v>
      </c>
      <c r="T193" s="551">
        <v>12.129993145000002</v>
      </c>
      <c r="U193" s="551">
        <v>2.38332677</v>
      </c>
      <c r="V193" s="551">
        <v>0.73869854999999995</v>
      </c>
      <c r="W193" s="551">
        <v>10.730422585000003</v>
      </c>
      <c r="X193" s="551">
        <v>19.066587600000005</v>
      </c>
      <c r="Y193" s="551">
        <v>4.9246815999999995</v>
      </c>
      <c r="AA193" s="547" t="s">
        <v>582</v>
      </c>
      <c r="AB193" s="547" t="s">
        <v>444</v>
      </c>
      <c r="AC193">
        <v>1</v>
      </c>
      <c r="AD193" s="547" t="s">
        <v>253</v>
      </c>
      <c r="AE193">
        <v>42</v>
      </c>
      <c r="AF193" s="216">
        <v>2020</v>
      </c>
      <c r="AG193" s="549">
        <v>358.46460999999999</v>
      </c>
      <c r="AH193" s="550">
        <v>43.88299085482943</v>
      </c>
      <c r="AI193" s="550">
        <v>0.42304063869178044</v>
      </c>
      <c r="AJ193" s="550">
        <v>0.86335756048553813</v>
      </c>
      <c r="AK193" s="550">
        <v>3.3838746717563005E-2</v>
      </c>
      <c r="AL193" s="550">
        <v>6.6487086967943641E-3</v>
      </c>
      <c r="AM193" s="550">
        <v>2.0607293701880359E-3</v>
      </c>
      <c r="AN193" s="550">
        <v>2.9934398782072248E-2</v>
      </c>
      <c r="AO193" s="550">
        <v>5.3189595480569216E-2</v>
      </c>
      <c r="AP193" s="550">
        <v>1.3738264427274981E-2</v>
      </c>
      <c r="AQ193" s="551">
        <v>15730.499202409997</v>
      </c>
      <c r="AR193" s="551">
        <v>151.64509756279998</v>
      </c>
      <c r="AS193" s="551">
        <v>309.48313120999984</v>
      </c>
      <c r="AT193" s="551">
        <v>12.129993145000002</v>
      </c>
      <c r="AU193" s="551">
        <v>2.38332677</v>
      </c>
      <c r="AV193" s="551">
        <v>0.73869854999999995</v>
      </c>
      <c r="AW193" s="551">
        <v>10.730422585000003</v>
      </c>
      <c r="AX193" s="551">
        <v>19.066587600000005</v>
      </c>
      <c r="AY193" s="551">
        <v>4.9246815999999995</v>
      </c>
    </row>
    <row r="194" spans="1:51" customFormat="1" x14ac:dyDescent="0.35">
      <c r="A194" s="547" t="s">
        <v>583</v>
      </c>
      <c r="B194" s="547" t="s">
        <v>444</v>
      </c>
      <c r="C194">
        <v>1</v>
      </c>
      <c r="D194" s="547" t="s">
        <v>253</v>
      </c>
      <c r="E194">
        <v>42</v>
      </c>
      <c r="F194" s="216">
        <v>2021</v>
      </c>
      <c r="G194" s="549">
        <v>409.07515000000001</v>
      </c>
      <c r="H194" s="550">
        <v>43.887165675451094</v>
      </c>
      <c r="I194" s="550">
        <v>0.42364089278730338</v>
      </c>
      <c r="J194" s="550">
        <v>0.81887268904014365</v>
      </c>
      <c r="K194" s="550">
        <v>3.0845002684714535E-2</v>
      </c>
      <c r="L194" s="550">
        <v>6.648712100942822E-3</v>
      </c>
      <c r="M194" s="550">
        <v>2.0607322884315998E-3</v>
      </c>
      <c r="N194" s="550">
        <v>2.7286090010600759E-2</v>
      </c>
      <c r="O194" s="550">
        <v>5.3189644983323972E-2</v>
      </c>
      <c r="P194" s="550">
        <v>1.3738274739983597E-2</v>
      </c>
      <c r="Q194" s="551">
        <v>17953.148881760007</v>
      </c>
      <c r="R194" s="551">
        <v>173.30096176310005</v>
      </c>
      <c r="S194" s="551">
        <v>334.98046810000011</v>
      </c>
      <c r="T194" s="551">
        <v>12.617924100000002</v>
      </c>
      <c r="U194" s="551">
        <v>2.7198229</v>
      </c>
      <c r="V194" s="551">
        <v>0.84299436999999999</v>
      </c>
      <c r="W194" s="551">
        <v>11.162061364000007</v>
      </c>
      <c r="X194" s="551">
        <v>21.758562000000001</v>
      </c>
      <c r="Y194" s="551">
        <v>5.6199868000000013</v>
      </c>
      <c r="AA194" s="547" t="s">
        <v>583</v>
      </c>
      <c r="AB194" s="547" t="s">
        <v>444</v>
      </c>
      <c r="AC194">
        <v>1</v>
      </c>
      <c r="AD194" s="547" t="s">
        <v>253</v>
      </c>
      <c r="AE194">
        <v>42</v>
      </c>
      <c r="AF194" s="216">
        <v>2021</v>
      </c>
      <c r="AG194" s="549">
        <v>409.07515000000001</v>
      </c>
      <c r="AH194" s="550">
        <v>43.887165675451094</v>
      </c>
      <c r="AI194" s="550">
        <v>0.42364089278730338</v>
      </c>
      <c r="AJ194" s="550">
        <v>0.81887268904014365</v>
      </c>
      <c r="AK194" s="550">
        <v>3.0845002684714535E-2</v>
      </c>
      <c r="AL194" s="550">
        <v>6.648712100942822E-3</v>
      </c>
      <c r="AM194" s="550">
        <v>2.0607322884315998E-3</v>
      </c>
      <c r="AN194" s="550">
        <v>2.7286090010600759E-2</v>
      </c>
      <c r="AO194" s="550">
        <v>5.3189644983323972E-2</v>
      </c>
      <c r="AP194" s="550">
        <v>1.3738274739983597E-2</v>
      </c>
      <c r="AQ194" s="551">
        <v>17953.148881760007</v>
      </c>
      <c r="AR194" s="551">
        <v>173.30096176310005</v>
      </c>
      <c r="AS194" s="551">
        <v>334.98046810000011</v>
      </c>
      <c r="AT194" s="551">
        <v>12.617924100000002</v>
      </c>
      <c r="AU194" s="551">
        <v>2.7198229</v>
      </c>
      <c r="AV194" s="551">
        <v>0.84299436999999999</v>
      </c>
      <c r="AW194" s="551">
        <v>11.162061364000007</v>
      </c>
      <c r="AX194" s="551">
        <v>21.758562000000001</v>
      </c>
      <c r="AY194" s="551">
        <v>5.6199868000000013</v>
      </c>
    </row>
    <row r="195" spans="1:51" customFormat="1" x14ac:dyDescent="0.35">
      <c r="A195" s="547" t="s">
        <v>584</v>
      </c>
      <c r="B195" s="547" t="s">
        <v>444</v>
      </c>
      <c r="C195">
        <v>1</v>
      </c>
      <c r="D195" s="547" t="s">
        <v>253</v>
      </c>
      <c r="E195">
        <v>42</v>
      </c>
      <c r="F195" s="216">
        <v>2022</v>
      </c>
      <c r="G195" s="549">
        <v>423.8467500000001</v>
      </c>
      <c r="H195" s="550">
        <v>43.887199882221552</v>
      </c>
      <c r="I195" s="550">
        <v>0.42364081608458726</v>
      </c>
      <c r="J195" s="550">
        <v>0.81848635196565733</v>
      </c>
      <c r="K195" s="550">
        <v>3.0845011266454204E-2</v>
      </c>
      <c r="L195" s="550">
        <v>6.6487095630673081E-3</v>
      </c>
      <c r="M195" s="550">
        <v>2.0607314790074467E-3</v>
      </c>
      <c r="N195" s="550">
        <v>2.7286085940260243E-2</v>
      </c>
      <c r="O195" s="550">
        <v>5.3189665840306669E-2</v>
      </c>
      <c r="P195" s="550">
        <v>1.3738286302773343E-2</v>
      </c>
      <c r="Q195" s="551">
        <v>18601.447036679991</v>
      </c>
      <c r="R195" s="551">
        <v>179.55878306480008</v>
      </c>
      <c r="S195" s="551">
        <v>346.91278020000004</v>
      </c>
      <c r="T195" s="551">
        <v>13.073557779000001</v>
      </c>
      <c r="U195" s="551">
        <v>2.8180339399999994</v>
      </c>
      <c r="V195" s="551">
        <v>0.87343433999999975</v>
      </c>
      <c r="W195" s="551">
        <v>11.565118846000001</v>
      </c>
      <c r="X195" s="551">
        <v>22.544267000000005</v>
      </c>
      <c r="Y195" s="551">
        <v>5.8229279999999992</v>
      </c>
      <c r="AA195" s="547" t="s">
        <v>584</v>
      </c>
      <c r="AB195" s="547" t="s">
        <v>444</v>
      </c>
      <c r="AC195">
        <v>1</v>
      </c>
      <c r="AD195" s="547" t="s">
        <v>253</v>
      </c>
      <c r="AE195">
        <v>42</v>
      </c>
      <c r="AF195" s="216">
        <v>2022</v>
      </c>
      <c r="AG195" s="549">
        <v>423.8467500000001</v>
      </c>
      <c r="AH195" s="550">
        <v>43.887199882221552</v>
      </c>
      <c r="AI195" s="550">
        <v>0.42364081608458726</v>
      </c>
      <c r="AJ195" s="550">
        <v>0.81848635196565733</v>
      </c>
      <c r="AK195" s="550">
        <v>3.0845011266454204E-2</v>
      </c>
      <c r="AL195" s="550">
        <v>6.6487095630673081E-3</v>
      </c>
      <c r="AM195" s="550">
        <v>2.0607314790074467E-3</v>
      </c>
      <c r="AN195" s="550">
        <v>2.7286085940260243E-2</v>
      </c>
      <c r="AO195" s="550">
        <v>5.3189665840306669E-2</v>
      </c>
      <c r="AP195" s="550">
        <v>1.3738286302773343E-2</v>
      </c>
      <c r="AQ195" s="551">
        <v>18601.447036679991</v>
      </c>
      <c r="AR195" s="551">
        <v>179.55878306480008</v>
      </c>
      <c r="AS195" s="551">
        <v>346.91278020000004</v>
      </c>
      <c r="AT195" s="551">
        <v>13.073557779000001</v>
      </c>
      <c r="AU195" s="551">
        <v>2.8180339399999994</v>
      </c>
      <c r="AV195" s="551">
        <v>0.87343433999999975</v>
      </c>
      <c r="AW195" s="551">
        <v>11.565118846000001</v>
      </c>
      <c r="AX195" s="551">
        <v>22.544267000000005</v>
      </c>
      <c r="AY195" s="551">
        <v>5.8229279999999992</v>
      </c>
    </row>
    <row r="196" spans="1:51" customFormat="1" x14ac:dyDescent="0.35">
      <c r="A196" s="547" t="s">
        <v>585</v>
      </c>
      <c r="B196" s="547" t="s">
        <v>444</v>
      </c>
      <c r="C196">
        <v>1</v>
      </c>
      <c r="D196" s="547" t="s">
        <v>253</v>
      </c>
      <c r="E196">
        <v>42</v>
      </c>
      <c r="F196" s="216">
        <v>2023</v>
      </c>
      <c r="G196" s="549">
        <v>443.72435999999999</v>
      </c>
      <c r="H196" s="550">
        <v>43.765904933526762</v>
      </c>
      <c r="I196" s="550">
        <v>0.4171487061688478</v>
      </c>
      <c r="J196" s="550">
        <v>0.8181779750609145</v>
      </c>
      <c r="K196" s="550">
        <v>2.9378376312267373E-2</v>
      </c>
      <c r="L196" s="550">
        <v>6.6487057415554112E-3</v>
      </c>
      <c r="M196" s="550">
        <v>2.060730652696192E-3</v>
      </c>
      <c r="N196" s="550">
        <v>2.5988674336022491E-2</v>
      </c>
      <c r="O196" s="550">
        <v>5.3189604465258555E-2</v>
      </c>
      <c r="P196" s="550">
        <v>1.3738272561821937E-2</v>
      </c>
      <c r="Q196" s="551">
        <v>19419.998156450005</v>
      </c>
      <c r="R196" s="551">
        <v>185.09904266960004</v>
      </c>
      <c r="S196" s="551">
        <v>363.04549835000023</v>
      </c>
      <c r="T196" s="551">
        <v>13.035901227</v>
      </c>
      <c r="U196" s="551">
        <v>2.9501927000000001</v>
      </c>
      <c r="V196" s="551">
        <v>0.91439639000000006</v>
      </c>
      <c r="W196" s="551">
        <v>11.531807887000005</v>
      </c>
      <c r="X196" s="551">
        <v>23.601523199999995</v>
      </c>
      <c r="Y196" s="551">
        <v>6.0960061999999997</v>
      </c>
      <c r="AA196" s="547" t="s">
        <v>585</v>
      </c>
      <c r="AB196" s="547" t="s">
        <v>444</v>
      </c>
      <c r="AC196">
        <v>1</v>
      </c>
      <c r="AD196" s="547" t="s">
        <v>253</v>
      </c>
      <c r="AE196">
        <v>42</v>
      </c>
      <c r="AF196" s="216">
        <v>2023</v>
      </c>
      <c r="AG196" s="549">
        <v>443.72435999999999</v>
      </c>
      <c r="AH196" s="550">
        <v>43.765904933526762</v>
      </c>
      <c r="AI196" s="550">
        <v>0.4171487061688478</v>
      </c>
      <c r="AJ196" s="550">
        <v>0.8181779750609145</v>
      </c>
      <c r="AK196" s="550">
        <v>2.9378376312267373E-2</v>
      </c>
      <c r="AL196" s="550">
        <v>6.6487057415554112E-3</v>
      </c>
      <c r="AM196" s="550">
        <v>2.060730652696192E-3</v>
      </c>
      <c r="AN196" s="550">
        <v>2.5988674336022491E-2</v>
      </c>
      <c r="AO196" s="550">
        <v>5.3189604465258555E-2</v>
      </c>
      <c r="AP196" s="550">
        <v>1.3738272561821937E-2</v>
      </c>
      <c r="AQ196" s="551">
        <v>19419.998156450005</v>
      </c>
      <c r="AR196" s="551">
        <v>185.09904266960004</v>
      </c>
      <c r="AS196" s="551">
        <v>363.04549835000023</v>
      </c>
      <c r="AT196" s="551">
        <v>13.035901227</v>
      </c>
      <c r="AU196" s="551">
        <v>2.9501927000000001</v>
      </c>
      <c r="AV196" s="551">
        <v>0.91439639000000006</v>
      </c>
      <c r="AW196" s="551">
        <v>11.531807887000005</v>
      </c>
      <c r="AX196" s="551">
        <v>23.601523199999995</v>
      </c>
      <c r="AY196" s="551">
        <v>6.0960061999999997</v>
      </c>
    </row>
    <row r="197" spans="1:51" customFormat="1" x14ac:dyDescent="0.35">
      <c r="A197" s="547" t="s">
        <v>586</v>
      </c>
      <c r="B197" s="547" t="s">
        <v>444</v>
      </c>
      <c r="C197">
        <v>1</v>
      </c>
      <c r="D197" s="547" t="s">
        <v>253</v>
      </c>
      <c r="E197">
        <v>42</v>
      </c>
      <c r="F197" s="216">
        <v>2024</v>
      </c>
      <c r="G197" s="549">
        <v>492.43597000000005</v>
      </c>
      <c r="H197" s="550">
        <v>43.765908018376457</v>
      </c>
      <c r="I197" s="550">
        <v>0.41714880908862134</v>
      </c>
      <c r="J197" s="550">
        <v>0.80525642198720815</v>
      </c>
      <c r="K197" s="550">
        <v>2.9378378248851315E-2</v>
      </c>
      <c r="L197" s="550">
        <v>6.6487143496036646E-3</v>
      </c>
      <c r="M197" s="550">
        <v>2.0607318754558073E-3</v>
      </c>
      <c r="N197" s="550">
        <v>2.5988678850978341E-2</v>
      </c>
      <c r="O197" s="550">
        <v>5.3189693880404391E-2</v>
      </c>
      <c r="P197" s="550">
        <v>1.3738284390557411E-2</v>
      </c>
      <c r="Q197" s="551">
        <v>21551.90736795999</v>
      </c>
      <c r="R197" s="551">
        <v>205.41907843790008</v>
      </c>
      <c r="S197" s="551">
        <v>396.53722726000024</v>
      </c>
      <c r="T197" s="551">
        <v>14.46697019</v>
      </c>
      <c r="U197" s="551">
        <v>3.2740661000000002</v>
      </c>
      <c r="V197" s="551">
        <v>1.0147784999999998</v>
      </c>
      <c r="W197" s="551">
        <v>12.797760279000006</v>
      </c>
      <c r="X197" s="551">
        <v>26.192518500000002</v>
      </c>
      <c r="Y197" s="551">
        <v>6.7652253999999985</v>
      </c>
      <c r="AA197" s="547" t="s">
        <v>586</v>
      </c>
      <c r="AB197" s="547" t="s">
        <v>444</v>
      </c>
      <c r="AC197">
        <v>1</v>
      </c>
      <c r="AD197" s="547" t="s">
        <v>253</v>
      </c>
      <c r="AE197">
        <v>42</v>
      </c>
      <c r="AF197" s="216">
        <v>2024</v>
      </c>
      <c r="AG197" s="549">
        <v>492.43597000000005</v>
      </c>
      <c r="AH197" s="550">
        <v>43.765908018376457</v>
      </c>
      <c r="AI197" s="550">
        <v>0.41714880908862134</v>
      </c>
      <c r="AJ197" s="550">
        <v>0.80525642198720815</v>
      </c>
      <c r="AK197" s="550">
        <v>2.9378378248851315E-2</v>
      </c>
      <c r="AL197" s="550">
        <v>6.6487143496036646E-3</v>
      </c>
      <c r="AM197" s="550">
        <v>2.0607318754558073E-3</v>
      </c>
      <c r="AN197" s="550">
        <v>2.5988678850978341E-2</v>
      </c>
      <c r="AO197" s="550">
        <v>5.3189693880404391E-2</v>
      </c>
      <c r="AP197" s="550">
        <v>1.3738284390557411E-2</v>
      </c>
      <c r="AQ197" s="551">
        <v>21551.90736795999</v>
      </c>
      <c r="AR197" s="551">
        <v>205.41907843790008</v>
      </c>
      <c r="AS197" s="551">
        <v>396.53722726000024</v>
      </c>
      <c r="AT197" s="551">
        <v>14.46697019</v>
      </c>
      <c r="AU197" s="551">
        <v>3.2740661000000002</v>
      </c>
      <c r="AV197" s="551">
        <v>1.0147784999999998</v>
      </c>
      <c r="AW197" s="551">
        <v>12.797760279000006</v>
      </c>
      <c r="AX197" s="551">
        <v>26.192518500000002</v>
      </c>
      <c r="AY197" s="551">
        <v>6.7652253999999985</v>
      </c>
    </row>
    <row r="198" spans="1:51" customFormat="1" x14ac:dyDescent="0.35">
      <c r="A198" s="547" t="s">
        <v>587</v>
      </c>
      <c r="B198" s="547" t="s">
        <v>444</v>
      </c>
      <c r="C198">
        <v>1</v>
      </c>
      <c r="D198" s="547" t="s">
        <v>253</v>
      </c>
      <c r="E198">
        <v>42</v>
      </c>
      <c r="F198" s="216">
        <v>2025</v>
      </c>
      <c r="G198" s="549">
        <v>518.54666000000009</v>
      </c>
      <c r="H198" s="550">
        <v>19.04594433916516</v>
      </c>
      <c r="I198" s="550">
        <v>0.36068581948054579</v>
      </c>
      <c r="J198" s="550">
        <v>0.61517279856744189</v>
      </c>
      <c r="K198" s="550">
        <v>2.8066040546862268E-2</v>
      </c>
      <c r="L198" s="550">
        <v>6.6487006203067639E-3</v>
      </c>
      <c r="M198" s="550">
        <v>2.0607298290186648E-3</v>
      </c>
      <c r="N198" s="550">
        <v>2.4827759091149093E-2</v>
      </c>
      <c r="O198" s="550">
        <v>5.3189658188136819E-2</v>
      </c>
      <c r="P198" s="550">
        <v>1.3738263785172195E-2</v>
      </c>
      <c r="Q198" s="551">
        <v>9876.210823620002</v>
      </c>
      <c r="R198" s="551">
        <v>187.03242700099997</v>
      </c>
      <c r="S198" s="551">
        <v>318.99580001999982</v>
      </c>
      <c r="T198" s="551">
        <v>14.553551585000005</v>
      </c>
      <c r="U198" s="551">
        <v>3.447661500000001</v>
      </c>
      <c r="V198" s="551">
        <v>1.0685845699999998</v>
      </c>
      <c r="W198" s="551">
        <v>12.874351552</v>
      </c>
      <c r="X198" s="551">
        <v>27.581319600000004</v>
      </c>
      <c r="Y198" s="551">
        <v>7.1239308000000001</v>
      </c>
      <c r="AA198" s="547" t="s">
        <v>587</v>
      </c>
      <c r="AB198" s="547" t="s">
        <v>444</v>
      </c>
      <c r="AC198">
        <v>1</v>
      </c>
      <c r="AD198" s="547" t="s">
        <v>253</v>
      </c>
      <c r="AE198">
        <v>42</v>
      </c>
      <c r="AF198" s="216">
        <v>2025</v>
      </c>
      <c r="AG198" s="549">
        <v>518.54666000000009</v>
      </c>
      <c r="AH198" s="550">
        <v>19.04594433916516</v>
      </c>
      <c r="AI198" s="550">
        <v>0.36068581948054579</v>
      </c>
      <c r="AJ198" s="550">
        <v>0.61517279856744189</v>
      </c>
      <c r="AK198" s="550">
        <v>2.8066040546862268E-2</v>
      </c>
      <c r="AL198" s="550">
        <v>6.6487006203067639E-3</v>
      </c>
      <c r="AM198" s="550">
        <v>2.0607298290186648E-3</v>
      </c>
      <c r="AN198" s="550">
        <v>2.4827759091149093E-2</v>
      </c>
      <c r="AO198" s="550">
        <v>5.3189658188136819E-2</v>
      </c>
      <c r="AP198" s="550">
        <v>1.3738263785172195E-2</v>
      </c>
      <c r="AQ198" s="551">
        <v>9876.210823620002</v>
      </c>
      <c r="AR198" s="551">
        <v>187.03242700099997</v>
      </c>
      <c r="AS198" s="551">
        <v>318.99580001999982</v>
      </c>
      <c r="AT198" s="551">
        <v>14.553551585000005</v>
      </c>
      <c r="AU198" s="551">
        <v>3.447661500000001</v>
      </c>
      <c r="AV198" s="551">
        <v>1.0685845699999998</v>
      </c>
      <c r="AW198" s="551">
        <v>12.874351552</v>
      </c>
      <c r="AX198" s="551">
        <v>27.581319600000004</v>
      </c>
      <c r="AY198" s="551">
        <v>7.1239308000000001</v>
      </c>
    </row>
    <row r="199" spans="1:51" customFormat="1" x14ac:dyDescent="0.35">
      <c r="A199" s="547" t="s">
        <v>588</v>
      </c>
      <c r="B199" s="547" t="s">
        <v>444</v>
      </c>
      <c r="C199">
        <v>1</v>
      </c>
      <c r="D199" s="547" t="s">
        <v>253</v>
      </c>
      <c r="E199">
        <v>42</v>
      </c>
      <c r="F199" s="216">
        <v>2026</v>
      </c>
      <c r="G199" s="549">
        <v>533.60793999999999</v>
      </c>
      <c r="H199" s="550">
        <v>19.045963492634691</v>
      </c>
      <c r="I199" s="550">
        <v>0.36068605030127548</v>
      </c>
      <c r="J199" s="550">
        <v>0.61498832940904147</v>
      </c>
      <c r="K199" s="550">
        <v>2.8066057641496119E-2</v>
      </c>
      <c r="L199" s="550">
        <v>6.6487114116030571E-3</v>
      </c>
      <c r="M199" s="550">
        <v>2.0607319111480989E-3</v>
      </c>
      <c r="N199" s="550">
        <v>2.4827778417240202E-2</v>
      </c>
      <c r="O199" s="550">
        <v>5.318968660773675E-2</v>
      </c>
      <c r="P199" s="550">
        <v>1.3738278144811709E-2</v>
      </c>
      <c r="Q199" s="551">
        <v>10163.077344620002</v>
      </c>
      <c r="R199" s="551">
        <v>192.46494028799998</v>
      </c>
      <c r="S199" s="551">
        <v>328.16265558000003</v>
      </c>
      <c r="T199" s="551">
        <v>14.976271202000001</v>
      </c>
      <c r="U199" s="551">
        <v>3.5478051999999991</v>
      </c>
      <c r="V199" s="551">
        <v>1.0996229100000001</v>
      </c>
      <c r="W199" s="551">
        <v>13.248299696000004</v>
      </c>
      <c r="X199" s="551">
        <v>28.382439099999996</v>
      </c>
      <c r="Y199" s="551">
        <v>7.3308542999999977</v>
      </c>
      <c r="AA199" s="547" t="s">
        <v>588</v>
      </c>
      <c r="AB199" s="547" t="s">
        <v>444</v>
      </c>
      <c r="AC199">
        <v>1</v>
      </c>
      <c r="AD199" s="547" t="s">
        <v>253</v>
      </c>
      <c r="AE199">
        <v>42</v>
      </c>
      <c r="AF199" s="216">
        <v>2026</v>
      </c>
      <c r="AG199" s="549">
        <v>533.60793999999999</v>
      </c>
      <c r="AH199" s="550">
        <v>19.045963492634691</v>
      </c>
      <c r="AI199" s="550">
        <v>0.36068605030127548</v>
      </c>
      <c r="AJ199" s="550">
        <v>0.61498832940904147</v>
      </c>
      <c r="AK199" s="550">
        <v>2.8066057641496119E-2</v>
      </c>
      <c r="AL199" s="550">
        <v>6.6487114116030571E-3</v>
      </c>
      <c r="AM199" s="550">
        <v>2.0607319111480989E-3</v>
      </c>
      <c r="AN199" s="550">
        <v>2.4827778417240202E-2</v>
      </c>
      <c r="AO199" s="550">
        <v>5.318968660773675E-2</v>
      </c>
      <c r="AP199" s="550">
        <v>1.3738278144811709E-2</v>
      </c>
      <c r="AQ199" s="551">
        <v>10163.077344620002</v>
      </c>
      <c r="AR199" s="551">
        <v>192.46494028799998</v>
      </c>
      <c r="AS199" s="551">
        <v>328.16265558000003</v>
      </c>
      <c r="AT199" s="551">
        <v>14.976271202000001</v>
      </c>
      <c r="AU199" s="551">
        <v>3.5478051999999991</v>
      </c>
      <c r="AV199" s="551">
        <v>1.0996229100000001</v>
      </c>
      <c r="AW199" s="551">
        <v>13.248299696000004</v>
      </c>
      <c r="AX199" s="551">
        <v>28.382439099999996</v>
      </c>
      <c r="AY199" s="551">
        <v>7.3308542999999977</v>
      </c>
    </row>
    <row r="200" spans="1:51" customFormat="1" x14ac:dyDescent="0.35">
      <c r="A200" s="547" t="s">
        <v>1232</v>
      </c>
      <c r="B200" s="547" t="s">
        <v>444</v>
      </c>
      <c r="C200">
        <v>1</v>
      </c>
      <c r="D200" s="547" t="s">
        <v>253</v>
      </c>
      <c r="E200">
        <v>42</v>
      </c>
      <c r="F200" s="216">
        <v>2027</v>
      </c>
      <c r="G200" s="549">
        <v>550.86347000000001</v>
      </c>
      <c r="H200" s="550">
        <v>17.944355647071667</v>
      </c>
      <c r="I200" s="550">
        <v>0.33491142974047639</v>
      </c>
      <c r="J200" s="550">
        <v>0.57942608772006654</v>
      </c>
      <c r="K200" s="550">
        <v>1.7039112985655049E-2</v>
      </c>
      <c r="L200" s="550">
        <v>6.7294242618774498E-3</v>
      </c>
      <c r="M200" s="550">
        <v>2.0607308195622412E-3</v>
      </c>
      <c r="N200" s="550">
        <v>1.5073120679067726E-2</v>
      </c>
      <c r="O200" s="550">
        <v>5.3835316035750209E-2</v>
      </c>
      <c r="P200" s="550">
        <v>1.3738274022780999E-2</v>
      </c>
      <c r="Q200" s="551">
        <v>9884.8900186599931</v>
      </c>
      <c r="R200" s="551">
        <v>184.49047232950002</v>
      </c>
      <c r="S200" s="551">
        <v>319.18466529000023</v>
      </c>
      <c r="T200" s="551">
        <v>9.3862249050000006</v>
      </c>
      <c r="U200" s="551">
        <v>3.7069940000000008</v>
      </c>
      <c r="V200" s="551">
        <v>1.13518133</v>
      </c>
      <c r="W200" s="551">
        <v>8.303231561000004</v>
      </c>
      <c r="X200" s="551">
        <v>29.655909000000005</v>
      </c>
      <c r="Y200" s="551">
        <v>7.5679133000000007</v>
      </c>
      <c r="AA200" s="547" t="s">
        <v>1232</v>
      </c>
      <c r="AB200" s="547" t="s">
        <v>444</v>
      </c>
      <c r="AC200">
        <v>1</v>
      </c>
      <c r="AD200" s="547" t="s">
        <v>253</v>
      </c>
      <c r="AE200">
        <v>42</v>
      </c>
      <c r="AF200" s="216">
        <v>2027</v>
      </c>
      <c r="AG200" s="549">
        <v>550.86347000000001</v>
      </c>
      <c r="AH200" s="550">
        <v>17.944355647071667</v>
      </c>
      <c r="AI200" s="550">
        <v>0.33491142974047639</v>
      </c>
      <c r="AJ200" s="550">
        <v>0.57942608772006654</v>
      </c>
      <c r="AK200" s="550">
        <v>1.7039112985655049E-2</v>
      </c>
      <c r="AL200" s="550">
        <v>6.7294242618774498E-3</v>
      </c>
      <c r="AM200" s="550">
        <v>2.0607308195622412E-3</v>
      </c>
      <c r="AN200" s="550">
        <v>1.5073120679067726E-2</v>
      </c>
      <c r="AO200" s="550">
        <v>5.3835316035750209E-2</v>
      </c>
      <c r="AP200" s="550">
        <v>1.3738274022780999E-2</v>
      </c>
      <c r="AQ200" s="551">
        <v>9884.8900186599931</v>
      </c>
      <c r="AR200" s="551">
        <v>184.49047232950002</v>
      </c>
      <c r="AS200" s="551">
        <v>319.18466529000023</v>
      </c>
      <c r="AT200" s="551">
        <v>9.3862249050000006</v>
      </c>
      <c r="AU200" s="551">
        <v>3.7069940000000008</v>
      </c>
      <c r="AV200" s="551">
        <v>1.13518133</v>
      </c>
      <c r="AW200" s="551">
        <v>8.303231561000004</v>
      </c>
      <c r="AX200" s="551">
        <v>29.655909000000005</v>
      </c>
      <c r="AY200" s="551">
        <v>7.5679133000000007</v>
      </c>
    </row>
    <row r="201" spans="1:51" customFormat="1" x14ac:dyDescent="0.35">
      <c r="A201" s="547" t="s">
        <v>1233</v>
      </c>
      <c r="B201" s="547" t="s">
        <v>444</v>
      </c>
      <c r="C201">
        <v>1</v>
      </c>
      <c r="D201" s="547" t="s">
        <v>253</v>
      </c>
      <c r="E201">
        <v>42</v>
      </c>
      <c r="F201" s="216">
        <v>2028</v>
      </c>
      <c r="G201" s="549">
        <v>571.86793999999998</v>
      </c>
      <c r="H201" s="550">
        <v>17.944355267564042</v>
      </c>
      <c r="I201" s="550">
        <v>0.33491145997728072</v>
      </c>
      <c r="J201" s="550">
        <v>0.57924988690570778</v>
      </c>
      <c r="K201" s="550">
        <v>1.7039108104224196E-2</v>
      </c>
      <c r="L201" s="550">
        <v>6.7294169349657899E-3</v>
      </c>
      <c r="M201" s="550">
        <v>2.0607314688772379E-3</v>
      </c>
      <c r="N201" s="550">
        <v>1.5073116030949383E-2</v>
      </c>
      <c r="O201" s="550">
        <v>5.3835371502028953E-2</v>
      </c>
      <c r="P201" s="550">
        <v>1.373827775692409E-2</v>
      </c>
      <c r="Q201" s="551">
        <v>10261.801481489998</v>
      </c>
      <c r="R201" s="551">
        <v>191.52512669959998</v>
      </c>
      <c r="S201" s="551">
        <v>331.25443957000005</v>
      </c>
      <c r="T201" s="551">
        <v>9.7441196509999966</v>
      </c>
      <c r="U201" s="551">
        <v>3.8483377999999999</v>
      </c>
      <c r="V201" s="551">
        <v>1.1784662600000002</v>
      </c>
      <c r="W201" s="551">
        <v>8.6198318139999994</v>
      </c>
      <c r="X201" s="551">
        <v>30.786723000000002</v>
      </c>
      <c r="Y201" s="551">
        <v>7.8564805999999994</v>
      </c>
      <c r="AA201" s="547" t="s">
        <v>1233</v>
      </c>
      <c r="AB201" s="547" t="s">
        <v>444</v>
      </c>
      <c r="AC201">
        <v>1</v>
      </c>
      <c r="AD201" s="547" t="s">
        <v>253</v>
      </c>
      <c r="AE201">
        <v>42</v>
      </c>
      <c r="AF201" s="216">
        <v>2028</v>
      </c>
      <c r="AG201" s="549">
        <v>571.86793999999998</v>
      </c>
      <c r="AH201" s="550">
        <v>17.944355267564042</v>
      </c>
      <c r="AI201" s="550">
        <v>0.33491145997728072</v>
      </c>
      <c r="AJ201" s="550">
        <v>0.57924988690570778</v>
      </c>
      <c r="AK201" s="550">
        <v>1.7039108104224196E-2</v>
      </c>
      <c r="AL201" s="550">
        <v>6.7294169349657899E-3</v>
      </c>
      <c r="AM201" s="550">
        <v>2.0607314688772379E-3</v>
      </c>
      <c r="AN201" s="550">
        <v>1.5073116030949383E-2</v>
      </c>
      <c r="AO201" s="550">
        <v>5.3835371502028953E-2</v>
      </c>
      <c r="AP201" s="550">
        <v>1.373827775692409E-2</v>
      </c>
      <c r="AQ201" s="551">
        <v>10261.801481489998</v>
      </c>
      <c r="AR201" s="551">
        <v>191.52512669959998</v>
      </c>
      <c r="AS201" s="551">
        <v>331.25443957000005</v>
      </c>
      <c r="AT201" s="551">
        <v>9.7441196509999966</v>
      </c>
      <c r="AU201" s="551">
        <v>3.8483377999999999</v>
      </c>
      <c r="AV201" s="551">
        <v>1.1784662600000002</v>
      </c>
      <c r="AW201" s="551">
        <v>8.6198318139999994</v>
      </c>
      <c r="AX201" s="551">
        <v>30.786723000000002</v>
      </c>
      <c r="AY201" s="551">
        <v>7.8564805999999994</v>
      </c>
    </row>
    <row r="202" spans="1:51" customFormat="1" x14ac:dyDescent="0.35">
      <c r="A202" s="547" t="s">
        <v>1503</v>
      </c>
      <c r="B202" s="547" t="s">
        <v>444</v>
      </c>
      <c r="C202">
        <v>1</v>
      </c>
      <c r="D202" s="547" t="s">
        <v>253</v>
      </c>
      <c r="E202">
        <v>42</v>
      </c>
      <c r="F202" s="216">
        <v>2029</v>
      </c>
      <c r="G202" s="549">
        <v>592.04895999999997</v>
      </c>
      <c r="H202" s="550">
        <v>17.944350505167666</v>
      </c>
      <c r="I202" s="550">
        <v>0.33491139321416946</v>
      </c>
      <c r="J202" s="550">
        <v>0.5790849333474043</v>
      </c>
      <c r="K202" s="550">
        <v>1.7039101529711328E-2</v>
      </c>
      <c r="L202" s="550">
        <v>6.7294220059097819E-3</v>
      </c>
      <c r="M202" s="550">
        <v>2.0607306699770241E-3</v>
      </c>
      <c r="N202" s="550">
        <v>1.5073111313294089E-2</v>
      </c>
      <c r="O202" s="550">
        <v>5.3835371993559457E-2</v>
      </c>
      <c r="P202" s="550">
        <v>1.373827174698525E-2</v>
      </c>
      <c r="Q202" s="551">
        <v>10623.934054459991</v>
      </c>
      <c r="R202" s="551">
        <v>198.28394204460008</v>
      </c>
      <c r="S202" s="551">
        <v>342.84663254000003</v>
      </c>
      <c r="T202" s="551">
        <v>10.08798234</v>
      </c>
      <c r="U202" s="551">
        <v>3.9841473000000001</v>
      </c>
      <c r="V202" s="551">
        <v>1.2200534500000002</v>
      </c>
      <c r="W202" s="551">
        <v>8.9240198769999992</v>
      </c>
      <c r="X202" s="551">
        <v>31.873176000000001</v>
      </c>
      <c r="Y202" s="551">
        <v>8.1337294999999994</v>
      </c>
      <c r="AA202" s="547" t="s">
        <v>1503</v>
      </c>
      <c r="AB202" s="547" t="s">
        <v>444</v>
      </c>
      <c r="AC202">
        <v>1</v>
      </c>
      <c r="AD202" s="547" t="s">
        <v>253</v>
      </c>
      <c r="AE202">
        <v>42</v>
      </c>
      <c r="AF202" s="216">
        <v>2029</v>
      </c>
      <c r="AG202" s="549">
        <v>592.04895999999997</v>
      </c>
      <c r="AH202" s="550">
        <v>17.944350505167666</v>
      </c>
      <c r="AI202" s="550">
        <v>0.33491139321416946</v>
      </c>
      <c r="AJ202" s="550">
        <v>0.5790849333474043</v>
      </c>
      <c r="AK202" s="550">
        <v>1.7039101529711328E-2</v>
      </c>
      <c r="AL202" s="550">
        <v>6.7294220059097819E-3</v>
      </c>
      <c r="AM202" s="550">
        <v>2.0607306699770241E-3</v>
      </c>
      <c r="AN202" s="550">
        <v>1.5073111313294089E-2</v>
      </c>
      <c r="AO202" s="550">
        <v>5.3835371993559457E-2</v>
      </c>
      <c r="AP202" s="550">
        <v>1.373827174698525E-2</v>
      </c>
      <c r="AQ202" s="551">
        <v>10623.934054459991</v>
      </c>
      <c r="AR202" s="551">
        <v>198.28394204460008</v>
      </c>
      <c r="AS202" s="551">
        <v>342.84663254000003</v>
      </c>
      <c r="AT202" s="551">
        <v>10.08798234</v>
      </c>
      <c r="AU202" s="551">
        <v>3.9841473000000001</v>
      </c>
      <c r="AV202" s="551">
        <v>1.2200534500000002</v>
      </c>
      <c r="AW202" s="551">
        <v>8.9240198769999992</v>
      </c>
      <c r="AX202" s="551">
        <v>31.873176000000001</v>
      </c>
      <c r="AY202" s="551">
        <v>8.1337294999999994</v>
      </c>
    </row>
    <row r="203" spans="1:51" customFormat="1" x14ac:dyDescent="0.35">
      <c r="A203" s="547" t="s">
        <v>1504</v>
      </c>
      <c r="B203" s="547" t="s">
        <v>444</v>
      </c>
      <c r="C203">
        <v>1</v>
      </c>
      <c r="D203" s="547" t="s">
        <v>253</v>
      </c>
      <c r="E203">
        <v>42</v>
      </c>
      <c r="F203" s="216">
        <v>2030</v>
      </c>
      <c r="G203" s="549">
        <v>612.13186999999982</v>
      </c>
      <c r="H203" s="550">
        <v>17.944363385817507</v>
      </c>
      <c r="I203" s="550">
        <v>0.3349117030585258</v>
      </c>
      <c r="J203" s="550">
        <v>0.57892415642400719</v>
      </c>
      <c r="K203" s="550">
        <v>1.7039111422184252E-2</v>
      </c>
      <c r="L203" s="550">
        <v>6.7294243313944764E-3</v>
      </c>
      <c r="M203" s="550">
        <v>2.0607324856325494E-3</v>
      </c>
      <c r="N203" s="550">
        <v>1.5073125630593287E-2</v>
      </c>
      <c r="O203" s="550">
        <v>5.383538027516848E-2</v>
      </c>
      <c r="P203" s="550">
        <v>1.3738282406371033E-2</v>
      </c>
      <c r="Q203" s="551">
        <v>10984.316715319999</v>
      </c>
      <c r="R203" s="551">
        <v>205.01012707810006</v>
      </c>
      <c r="S203" s="551">
        <v>354.37792645999991</v>
      </c>
      <c r="T203" s="551">
        <v>10.430183138000002</v>
      </c>
      <c r="U203" s="551">
        <v>4.1192950999999995</v>
      </c>
      <c r="V203" s="551">
        <v>1.2614400300000002</v>
      </c>
      <c r="W203" s="551">
        <v>9.2267405789999959</v>
      </c>
      <c r="X203" s="551">
        <v>32.954351999999986</v>
      </c>
      <c r="Y203" s="551">
        <v>8.4096404999999983</v>
      </c>
      <c r="AA203" s="547" t="s">
        <v>1504</v>
      </c>
      <c r="AB203" s="547" t="s">
        <v>444</v>
      </c>
      <c r="AC203">
        <v>1</v>
      </c>
      <c r="AD203" s="547" t="s">
        <v>253</v>
      </c>
      <c r="AE203">
        <v>42</v>
      </c>
      <c r="AF203" s="216">
        <v>2030</v>
      </c>
      <c r="AG203" s="549">
        <v>612.13186999999982</v>
      </c>
      <c r="AH203" s="550">
        <v>17.944363385817507</v>
      </c>
      <c r="AI203" s="550">
        <v>0.3349117030585258</v>
      </c>
      <c r="AJ203" s="550">
        <v>0.57892415642400719</v>
      </c>
      <c r="AK203" s="550">
        <v>1.7039111422184252E-2</v>
      </c>
      <c r="AL203" s="550">
        <v>6.7294243313944764E-3</v>
      </c>
      <c r="AM203" s="550">
        <v>2.0607324856325494E-3</v>
      </c>
      <c r="AN203" s="550">
        <v>1.5073125630593287E-2</v>
      </c>
      <c r="AO203" s="550">
        <v>5.383538027516848E-2</v>
      </c>
      <c r="AP203" s="550">
        <v>1.3738282406371033E-2</v>
      </c>
      <c r="AQ203" s="551">
        <v>10984.316715319999</v>
      </c>
      <c r="AR203" s="551">
        <v>205.01012707810006</v>
      </c>
      <c r="AS203" s="551">
        <v>354.37792645999991</v>
      </c>
      <c r="AT203" s="551">
        <v>10.430183138000002</v>
      </c>
      <c r="AU203" s="551">
        <v>4.1192950999999995</v>
      </c>
      <c r="AV203" s="551">
        <v>1.2614400300000002</v>
      </c>
      <c r="AW203" s="551">
        <v>9.2267405789999959</v>
      </c>
      <c r="AX203" s="551">
        <v>32.954351999999986</v>
      </c>
      <c r="AY203" s="551">
        <v>8.4096404999999983</v>
      </c>
    </row>
    <row r="204" spans="1:51" customFormat="1" x14ac:dyDescent="0.35">
      <c r="A204" s="547" t="s">
        <v>589</v>
      </c>
      <c r="B204" s="547" t="s">
        <v>444</v>
      </c>
      <c r="C204">
        <v>1</v>
      </c>
      <c r="D204" s="547" t="s">
        <v>254</v>
      </c>
      <c r="E204">
        <v>43</v>
      </c>
      <c r="F204" s="216">
        <v>43</v>
      </c>
      <c r="G204" s="549">
        <v>416.90548035999996</v>
      </c>
      <c r="H204" s="550">
        <v>15.447746394645627</v>
      </c>
      <c r="I204" s="550">
        <v>0.43063662281759291</v>
      </c>
      <c r="J204" s="550">
        <v>0.69791699037369304</v>
      </c>
      <c r="K204" s="550">
        <v>4.1897920129053599E-2</v>
      </c>
      <c r="L204" s="550">
        <v>7.5915496960295235E-3</v>
      </c>
      <c r="M204" s="550">
        <v>2.1056581603148103E-3</v>
      </c>
      <c r="N204" s="550">
        <v>3.7063709286539161E-2</v>
      </c>
      <c r="O204" s="550">
        <v>6.0732398579016862E-2</v>
      </c>
      <c r="P204" s="550">
        <v>1.4037788165908489E-2</v>
      </c>
      <c r="Q204" s="551">
        <v>6440.2501311391925</v>
      </c>
      <c r="R204" s="551">
        <v>179.53476809637669</v>
      </c>
      <c r="S204" s="551">
        <v>290.96541812314996</v>
      </c>
      <c r="T204" s="551">
        <v>17.467472517488002</v>
      </c>
      <c r="U204" s="551">
        <v>3.1649586727000001</v>
      </c>
      <c r="V204" s="551">
        <v>0.87786042679999987</v>
      </c>
      <c r="W204" s="551">
        <v>15.452063524027999</v>
      </c>
      <c r="X204" s="551">
        <v>25.319669803000004</v>
      </c>
      <c r="Y204" s="551">
        <v>5.8524308185000011</v>
      </c>
      <c r="AA204" s="547" t="s">
        <v>589</v>
      </c>
      <c r="AB204" s="547" t="s">
        <v>444</v>
      </c>
      <c r="AC204">
        <v>1</v>
      </c>
      <c r="AD204" s="547" t="s">
        <v>254</v>
      </c>
      <c r="AE204">
        <v>43</v>
      </c>
      <c r="AF204" s="216">
        <v>43</v>
      </c>
      <c r="AG204" s="549">
        <v>416.90548035999996</v>
      </c>
      <c r="AH204" s="550">
        <v>15.447746394645627</v>
      </c>
      <c r="AI204" s="550">
        <v>0.43063662281759291</v>
      </c>
      <c r="AJ204" s="550">
        <v>0.69791699037369304</v>
      </c>
      <c r="AK204" s="550">
        <v>4.1897920129053599E-2</v>
      </c>
      <c r="AL204" s="550">
        <v>7.5915496960295235E-3</v>
      </c>
      <c r="AM204" s="550">
        <v>2.1056581603148103E-3</v>
      </c>
      <c r="AN204" s="550">
        <v>3.7063709286539161E-2</v>
      </c>
      <c r="AO204" s="550">
        <v>6.0732398579016862E-2</v>
      </c>
      <c r="AP204" s="550">
        <v>1.4037788165908489E-2</v>
      </c>
      <c r="AQ204" s="551">
        <v>6440.2501311391925</v>
      </c>
      <c r="AR204" s="551">
        <v>179.53476809637669</v>
      </c>
      <c r="AS204" s="551">
        <v>290.96541812314996</v>
      </c>
      <c r="AT204" s="551">
        <v>17.467472517488002</v>
      </c>
      <c r="AU204" s="551">
        <v>3.1649586727000001</v>
      </c>
      <c r="AV204" s="551">
        <v>0.87786042679999987</v>
      </c>
      <c r="AW204" s="551">
        <v>15.452063524027999</v>
      </c>
      <c r="AX204" s="551">
        <v>25.319669803000004</v>
      </c>
      <c r="AY204" s="551">
        <v>5.8524308185000011</v>
      </c>
    </row>
    <row r="205" spans="1:51" customFormat="1" x14ac:dyDescent="0.35">
      <c r="A205" s="547" t="s">
        <v>590</v>
      </c>
      <c r="B205" s="547" t="s">
        <v>444</v>
      </c>
      <c r="C205">
        <v>1</v>
      </c>
      <c r="D205" s="547" t="s">
        <v>254</v>
      </c>
      <c r="E205">
        <v>43</v>
      </c>
      <c r="F205" s="216">
        <v>2000</v>
      </c>
      <c r="G205" s="549">
        <v>5.4601622000000001</v>
      </c>
      <c r="H205" s="550">
        <v>30.958587840467448</v>
      </c>
      <c r="I205" s="550">
        <v>4.728993558605457</v>
      </c>
      <c r="J205" s="550">
        <v>1.8120694445487358</v>
      </c>
      <c r="K205" s="550">
        <v>4.9994170090771298E-2</v>
      </c>
      <c r="L205" s="550">
        <v>1.1311200242366426E-2</v>
      </c>
      <c r="M205" s="550">
        <v>2.3727972586601908E-3</v>
      </c>
      <c r="N205" s="550">
        <v>4.4225821833644395E-2</v>
      </c>
      <c r="O205" s="550">
        <v>9.0489626846616392E-2</v>
      </c>
      <c r="P205" s="550">
        <v>1.581873080620206E-2</v>
      </c>
      <c r="Q205" s="551">
        <v>169.03891109189999</v>
      </c>
      <c r="R205" s="551">
        <v>25.821071872741001</v>
      </c>
      <c r="S205" s="551">
        <v>9.894193084900003</v>
      </c>
      <c r="T205" s="551">
        <v>0.27297627775</v>
      </c>
      <c r="U205" s="551">
        <v>6.1760987999999996E-2</v>
      </c>
      <c r="V205" s="551">
        <v>1.2955857899999996E-2</v>
      </c>
      <c r="W205" s="551">
        <v>0.24148016063999983</v>
      </c>
      <c r="X205" s="551">
        <v>0.49408804000000001</v>
      </c>
      <c r="Y205" s="551">
        <v>8.6372836000000008E-2</v>
      </c>
      <c r="AA205" s="547" t="s">
        <v>590</v>
      </c>
      <c r="AB205" s="547" t="s">
        <v>444</v>
      </c>
      <c r="AC205">
        <v>1</v>
      </c>
      <c r="AD205" s="547" t="s">
        <v>254</v>
      </c>
      <c r="AE205">
        <v>43</v>
      </c>
      <c r="AF205" s="216">
        <v>2000</v>
      </c>
      <c r="AG205" s="549">
        <v>5.4601622000000001</v>
      </c>
      <c r="AH205" s="550">
        <v>30.958587840467448</v>
      </c>
      <c r="AI205" s="550">
        <v>4.728993558605457</v>
      </c>
      <c r="AJ205" s="550">
        <v>1.8120694445487358</v>
      </c>
      <c r="AK205" s="550">
        <v>4.9994170090771298E-2</v>
      </c>
      <c r="AL205" s="550">
        <v>1.1311200242366426E-2</v>
      </c>
      <c r="AM205" s="550">
        <v>2.3727972586601908E-3</v>
      </c>
      <c r="AN205" s="550">
        <v>4.4225821833644395E-2</v>
      </c>
      <c r="AO205" s="550">
        <v>9.0489626846616392E-2</v>
      </c>
      <c r="AP205" s="550">
        <v>1.581873080620206E-2</v>
      </c>
      <c r="AQ205" s="551">
        <v>169.03891109189999</v>
      </c>
      <c r="AR205" s="551">
        <v>25.821071872741001</v>
      </c>
      <c r="AS205" s="551">
        <v>9.894193084900003</v>
      </c>
      <c r="AT205" s="551">
        <v>0.27297627775</v>
      </c>
      <c r="AU205" s="551">
        <v>6.1760987999999996E-2</v>
      </c>
      <c r="AV205" s="551">
        <v>1.2955857899999996E-2</v>
      </c>
      <c r="AW205" s="551">
        <v>0.24148016063999983</v>
      </c>
      <c r="AX205" s="551">
        <v>0.49408804000000001</v>
      </c>
      <c r="AY205" s="551">
        <v>8.6372836000000008E-2</v>
      </c>
    </row>
    <row r="206" spans="1:51" customFormat="1" x14ac:dyDescent="0.35">
      <c r="A206" s="547" t="s">
        <v>591</v>
      </c>
      <c r="B206" s="547" t="s">
        <v>444</v>
      </c>
      <c r="C206">
        <v>1</v>
      </c>
      <c r="D206" s="547" t="s">
        <v>254</v>
      </c>
      <c r="E206">
        <v>43</v>
      </c>
      <c r="F206" s="216">
        <v>2001</v>
      </c>
      <c r="G206" s="549">
        <v>1.0829667699999996</v>
      </c>
      <c r="H206" s="550">
        <v>24.835563304181541</v>
      </c>
      <c r="I206" s="550">
        <v>2.1708364320119449</v>
      </c>
      <c r="J206" s="550">
        <v>1.4769632306169482</v>
      </c>
      <c r="K206" s="550">
        <v>5.821124296823995E-2</v>
      </c>
      <c r="L206" s="550">
        <v>1.1058106058046456E-2</v>
      </c>
      <c r="M206" s="550">
        <v>2.3548364277142142E-3</v>
      </c>
      <c r="N206" s="550">
        <v>5.1494807547049701E-2</v>
      </c>
      <c r="O206" s="550">
        <v>8.8464894449162126E-2</v>
      </c>
      <c r="P206" s="550">
        <v>1.5698988621783851E-2</v>
      </c>
      <c r="Q206" s="551">
        <v>26.896089772660002</v>
      </c>
      <c r="R206" s="551">
        <v>2.3509437189742997</v>
      </c>
      <c r="S206" s="551">
        <v>1.5995020992700011</v>
      </c>
      <c r="T206" s="551">
        <v>6.3040841775000009E-2</v>
      </c>
      <c r="U206" s="551">
        <v>1.1975561399999999E-2</v>
      </c>
      <c r="V206" s="551">
        <v>2.5502096000000001E-3</v>
      </c>
      <c r="W206" s="551">
        <v>5.5767165401000018E-2</v>
      </c>
      <c r="X206" s="551">
        <v>9.5804541000000007E-2</v>
      </c>
      <c r="Y206" s="551">
        <v>1.7001483000000001E-2</v>
      </c>
      <c r="AA206" s="547" t="s">
        <v>591</v>
      </c>
      <c r="AB206" s="547" t="s">
        <v>444</v>
      </c>
      <c r="AC206">
        <v>1</v>
      </c>
      <c r="AD206" s="547" t="s">
        <v>254</v>
      </c>
      <c r="AE206">
        <v>43</v>
      </c>
      <c r="AF206" s="216">
        <v>2001</v>
      </c>
      <c r="AG206" s="549">
        <v>1.0829667699999996</v>
      </c>
      <c r="AH206" s="550">
        <v>24.835563304181541</v>
      </c>
      <c r="AI206" s="550">
        <v>2.1708364320119449</v>
      </c>
      <c r="AJ206" s="550">
        <v>1.4769632306169482</v>
      </c>
      <c r="AK206" s="550">
        <v>5.821124296823995E-2</v>
      </c>
      <c r="AL206" s="550">
        <v>1.1058106058046456E-2</v>
      </c>
      <c r="AM206" s="550">
        <v>2.3548364277142142E-3</v>
      </c>
      <c r="AN206" s="550">
        <v>5.1494807547049701E-2</v>
      </c>
      <c r="AO206" s="550">
        <v>8.8464894449162126E-2</v>
      </c>
      <c r="AP206" s="550">
        <v>1.5698988621783851E-2</v>
      </c>
      <c r="AQ206" s="551">
        <v>26.896089772660002</v>
      </c>
      <c r="AR206" s="551">
        <v>2.3509437189742997</v>
      </c>
      <c r="AS206" s="551">
        <v>1.5995020992700011</v>
      </c>
      <c r="AT206" s="551">
        <v>6.3040841775000009E-2</v>
      </c>
      <c r="AU206" s="551">
        <v>1.1975561399999999E-2</v>
      </c>
      <c r="AV206" s="551">
        <v>2.5502096000000001E-3</v>
      </c>
      <c r="AW206" s="551">
        <v>5.5767165401000018E-2</v>
      </c>
      <c r="AX206" s="551">
        <v>9.5804541000000007E-2</v>
      </c>
      <c r="AY206" s="551">
        <v>1.7001483000000001E-2</v>
      </c>
    </row>
    <row r="207" spans="1:51" customFormat="1" x14ac:dyDescent="0.35">
      <c r="A207" s="547" t="s">
        <v>592</v>
      </c>
      <c r="B207" s="547" t="s">
        <v>444</v>
      </c>
      <c r="C207">
        <v>1</v>
      </c>
      <c r="D207" s="547" t="s">
        <v>254</v>
      </c>
      <c r="E207">
        <v>43</v>
      </c>
      <c r="F207" s="216">
        <v>2002</v>
      </c>
      <c r="G207" s="549">
        <v>4.9626912000000001</v>
      </c>
      <c r="H207" s="550">
        <v>24.825514120362755</v>
      </c>
      <c r="I207" s="550">
        <v>2.1651679002397937</v>
      </c>
      <c r="J207" s="550">
        <v>1.4648034627461815</v>
      </c>
      <c r="K207" s="550">
        <v>4.3808611587398384E-2</v>
      </c>
      <c r="L207" s="550">
        <v>1.098071062733059E-2</v>
      </c>
      <c r="M207" s="550">
        <v>2.3493386209482467E-3</v>
      </c>
      <c r="N207" s="550">
        <v>3.8753918845887476E-2</v>
      </c>
      <c r="O207" s="550">
        <v>8.7845689451723288E-2</v>
      </c>
      <c r="P207" s="550">
        <v>1.5662336999731113E-2</v>
      </c>
      <c r="Q207" s="551">
        <v>123.20136046059999</v>
      </c>
      <c r="R207" s="551">
        <v>10.745059685042502</v>
      </c>
      <c r="S207" s="551">
        <v>7.2693672543000023</v>
      </c>
      <c r="T207" s="551">
        <v>0.21740861120899999</v>
      </c>
      <c r="U207" s="551">
        <v>5.4493875999999997E-2</v>
      </c>
      <c r="V207" s="551">
        <v>1.1659042099999999E-2</v>
      </c>
      <c r="W207" s="551">
        <v>0.19232373202199995</v>
      </c>
      <c r="X207" s="551">
        <v>0.43595102999999996</v>
      </c>
      <c r="Y207" s="551">
        <v>7.7727341999999991E-2</v>
      </c>
      <c r="AA207" s="547" t="s">
        <v>592</v>
      </c>
      <c r="AB207" s="547" t="s">
        <v>444</v>
      </c>
      <c r="AC207">
        <v>1</v>
      </c>
      <c r="AD207" s="547" t="s">
        <v>254</v>
      </c>
      <c r="AE207">
        <v>43</v>
      </c>
      <c r="AF207" s="216">
        <v>2002</v>
      </c>
      <c r="AG207" s="549">
        <v>4.9626912000000001</v>
      </c>
      <c r="AH207" s="550">
        <v>24.825514120362755</v>
      </c>
      <c r="AI207" s="550">
        <v>2.1651679002397937</v>
      </c>
      <c r="AJ207" s="550">
        <v>1.4648034627461815</v>
      </c>
      <c r="AK207" s="550">
        <v>4.3808611587398384E-2</v>
      </c>
      <c r="AL207" s="550">
        <v>1.098071062733059E-2</v>
      </c>
      <c r="AM207" s="550">
        <v>2.3493386209482467E-3</v>
      </c>
      <c r="AN207" s="550">
        <v>3.8753918845887476E-2</v>
      </c>
      <c r="AO207" s="550">
        <v>8.7845689451723288E-2</v>
      </c>
      <c r="AP207" s="550">
        <v>1.5662336999731113E-2</v>
      </c>
      <c r="AQ207" s="551">
        <v>123.20136046059999</v>
      </c>
      <c r="AR207" s="551">
        <v>10.745059685042502</v>
      </c>
      <c r="AS207" s="551">
        <v>7.2693672543000023</v>
      </c>
      <c r="AT207" s="551">
        <v>0.21740861120899999</v>
      </c>
      <c r="AU207" s="551">
        <v>5.4493875999999997E-2</v>
      </c>
      <c r="AV207" s="551">
        <v>1.1659042099999999E-2</v>
      </c>
      <c r="AW207" s="551">
        <v>0.19232373202199995</v>
      </c>
      <c r="AX207" s="551">
        <v>0.43595102999999996</v>
      </c>
      <c r="AY207" s="551">
        <v>7.7727341999999991E-2</v>
      </c>
    </row>
    <row r="208" spans="1:51" customFormat="1" x14ac:dyDescent="0.35">
      <c r="A208" s="547" t="s">
        <v>593</v>
      </c>
      <c r="B208" s="547" t="s">
        <v>444</v>
      </c>
      <c r="C208">
        <v>1</v>
      </c>
      <c r="D208" s="547" t="s">
        <v>254</v>
      </c>
      <c r="E208">
        <v>43</v>
      </c>
      <c r="F208" s="216">
        <v>2003</v>
      </c>
      <c r="G208" s="549">
        <v>1.31527214</v>
      </c>
      <c r="H208" s="550">
        <v>24.303915634022321</v>
      </c>
      <c r="I208" s="550">
        <v>1.867582395007394</v>
      </c>
      <c r="J208" s="550">
        <v>1.2997703010724466</v>
      </c>
      <c r="K208" s="550">
        <v>0.17092587620231964</v>
      </c>
      <c r="L208" s="550">
        <v>6.9141925259665277E-3</v>
      </c>
      <c r="M208" s="550">
        <v>2.0607256989416648E-3</v>
      </c>
      <c r="N208" s="550">
        <v>0.15120420700388282</v>
      </c>
      <c r="O208" s="550">
        <v>5.5313575637662322E-2</v>
      </c>
      <c r="P208" s="550">
        <v>1.3738239829211312E-2</v>
      </c>
      <c r="Q208" s="551">
        <v>31.966263126339996</v>
      </c>
      <c r="R208" s="551">
        <v>2.4563790933077003</v>
      </c>
      <c r="S208" s="551">
        <v>1.7095516654000011</v>
      </c>
      <c r="T208" s="551">
        <v>0.22481404297400004</v>
      </c>
      <c r="U208" s="551">
        <v>9.0940448000000011E-3</v>
      </c>
      <c r="V208" s="551">
        <v>2.7104150999999995E-3</v>
      </c>
      <c r="W208" s="551">
        <v>0.19887468092299995</v>
      </c>
      <c r="X208" s="551">
        <v>7.2752404999999992E-2</v>
      </c>
      <c r="Y208" s="551">
        <v>1.8069524099999998E-2</v>
      </c>
      <c r="AA208" s="547" t="s">
        <v>593</v>
      </c>
      <c r="AB208" s="547" t="s">
        <v>444</v>
      </c>
      <c r="AC208">
        <v>1</v>
      </c>
      <c r="AD208" s="547" t="s">
        <v>254</v>
      </c>
      <c r="AE208">
        <v>43</v>
      </c>
      <c r="AF208" s="216">
        <v>2003</v>
      </c>
      <c r="AG208" s="549">
        <v>1.31527214</v>
      </c>
      <c r="AH208" s="550">
        <v>24.303915634022321</v>
      </c>
      <c r="AI208" s="550">
        <v>1.867582395007394</v>
      </c>
      <c r="AJ208" s="550">
        <v>1.2997703010724466</v>
      </c>
      <c r="AK208" s="550">
        <v>0.17092587620231964</v>
      </c>
      <c r="AL208" s="550">
        <v>6.9141925259665277E-3</v>
      </c>
      <c r="AM208" s="550">
        <v>2.0607256989416648E-3</v>
      </c>
      <c r="AN208" s="550">
        <v>0.15120420700388282</v>
      </c>
      <c r="AO208" s="550">
        <v>5.5313575637662322E-2</v>
      </c>
      <c r="AP208" s="550">
        <v>1.3738239829211312E-2</v>
      </c>
      <c r="AQ208" s="551">
        <v>31.966263126339996</v>
      </c>
      <c r="AR208" s="551">
        <v>2.4563790933077003</v>
      </c>
      <c r="AS208" s="551">
        <v>1.7095516654000011</v>
      </c>
      <c r="AT208" s="551">
        <v>0.22481404297400004</v>
      </c>
      <c r="AU208" s="551">
        <v>9.0940448000000011E-3</v>
      </c>
      <c r="AV208" s="551">
        <v>2.7104150999999995E-3</v>
      </c>
      <c r="AW208" s="551">
        <v>0.19887468092299995</v>
      </c>
      <c r="AX208" s="551">
        <v>7.2752404999999992E-2</v>
      </c>
      <c r="AY208" s="551">
        <v>1.8069524099999998E-2</v>
      </c>
    </row>
    <row r="209" spans="1:51" customFormat="1" x14ac:dyDescent="0.35">
      <c r="A209" s="547" t="s">
        <v>594</v>
      </c>
      <c r="B209" s="547" t="s">
        <v>444</v>
      </c>
      <c r="C209">
        <v>1</v>
      </c>
      <c r="D209" s="547" t="s">
        <v>254</v>
      </c>
      <c r="E209">
        <v>43</v>
      </c>
      <c r="F209" s="216">
        <v>2004</v>
      </c>
      <c r="G209" s="549">
        <v>0.88714097000000003</v>
      </c>
      <c r="H209" s="550">
        <v>24.505940051252505</v>
      </c>
      <c r="I209" s="550">
        <v>1.9828189096003539</v>
      </c>
      <c r="J209" s="550">
        <v>1.3370046122094896</v>
      </c>
      <c r="K209" s="550">
        <v>8.0808952260428238E-2</v>
      </c>
      <c r="L209" s="550">
        <v>8.4888725181974187E-3</v>
      </c>
      <c r="M209" s="550">
        <v>2.1724874232783992E-3</v>
      </c>
      <c r="N209" s="550">
        <v>7.1485117121803068E-2</v>
      </c>
      <c r="O209" s="550">
        <v>6.7910983752672363E-2</v>
      </c>
      <c r="P209" s="550">
        <v>1.4483326702857612E-2</v>
      </c>
      <c r="Q209" s="551">
        <v>21.740223427829999</v>
      </c>
      <c r="R209" s="551">
        <v>1.7590398907972002</v>
      </c>
      <c r="S209" s="551">
        <v>1.1861115685700006</v>
      </c>
      <c r="T209" s="551">
        <v>7.1688932292999996E-2</v>
      </c>
      <c r="U209" s="551">
        <v>7.5308266000000011E-3</v>
      </c>
      <c r="V209" s="551">
        <v>1.9273025999999999E-3</v>
      </c>
      <c r="W209" s="551">
        <v>6.341737614399999E-2</v>
      </c>
      <c r="X209" s="551">
        <v>6.0246616000000003E-2</v>
      </c>
      <c r="Y209" s="551">
        <v>1.2848752500000005E-2</v>
      </c>
      <c r="AA209" s="547" t="s">
        <v>594</v>
      </c>
      <c r="AB209" s="547" t="s">
        <v>444</v>
      </c>
      <c r="AC209">
        <v>1</v>
      </c>
      <c r="AD209" s="547" t="s">
        <v>254</v>
      </c>
      <c r="AE209">
        <v>43</v>
      </c>
      <c r="AF209" s="216">
        <v>2004</v>
      </c>
      <c r="AG209" s="549">
        <v>0.88714097000000003</v>
      </c>
      <c r="AH209" s="550">
        <v>24.505940051252505</v>
      </c>
      <c r="AI209" s="550">
        <v>1.9828189096003539</v>
      </c>
      <c r="AJ209" s="550">
        <v>1.3370046122094896</v>
      </c>
      <c r="AK209" s="550">
        <v>8.0808952260428238E-2</v>
      </c>
      <c r="AL209" s="550">
        <v>8.4888725181974187E-3</v>
      </c>
      <c r="AM209" s="550">
        <v>2.1724874232783992E-3</v>
      </c>
      <c r="AN209" s="550">
        <v>7.1485117121803068E-2</v>
      </c>
      <c r="AO209" s="550">
        <v>6.7910983752672363E-2</v>
      </c>
      <c r="AP209" s="550">
        <v>1.4483326702857612E-2</v>
      </c>
      <c r="AQ209" s="551">
        <v>21.740223427829999</v>
      </c>
      <c r="AR209" s="551">
        <v>1.7590398907972002</v>
      </c>
      <c r="AS209" s="551">
        <v>1.1861115685700006</v>
      </c>
      <c r="AT209" s="551">
        <v>7.1688932292999996E-2</v>
      </c>
      <c r="AU209" s="551">
        <v>7.5308266000000011E-3</v>
      </c>
      <c r="AV209" s="551">
        <v>1.9273025999999999E-3</v>
      </c>
      <c r="AW209" s="551">
        <v>6.341737614399999E-2</v>
      </c>
      <c r="AX209" s="551">
        <v>6.0246616000000003E-2</v>
      </c>
      <c r="AY209" s="551">
        <v>1.2848752500000005E-2</v>
      </c>
    </row>
    <row r="210" spans="1:51" customFormat="1" x14ac:dyDescent="0.35">
      <c r="A210" s="547" t="s">
        <v>595</v>
      </c>
      <c r="B210" s="547" t="s">
        <v>444</v>
      </c>
      <c r="C210">
        <v>1</v>
      </c>
      <c r="D210" s="547" t="s">
        <v>254</v>
      </c>
      <c r="E210">
        <v>43</v>
      </c>
      <c r="F210" s="216">
        <v>2005</v>
      </c>
      <c r="G210" s="549">
        <v>1.4574201799999997</v>
      </c>
      <c r="H210" s="550">
        <v>24.525962892911238</v>
      </c>
      <c r="I210" s="550">
        <v>1.9298655405732068</v>
      </c>
      <c r="J210" s="550">
        <v>1.2297087529212065</v>
      </c>
      <c r="K210" s="550">
        <v>7.8748254997402331E-2</v>
      </c>
      <c r="L210" s="550">
        <v>8.6453763800635724E-3</v>
      </c>
      <c r="M210" s="550">
        <v>2.183592654796368E-3</v>
      </c>
      <c r="N210" s="550">
        <v>6.9662225135375844E-2</v>
      </c>
      <c r="O210" s="550">
        <v>6.9162987711615206E-2</v>
      </c>
      <c r="P210" s="550">
        <v>1.4557348108079581E-2</v>
      </c>
      <c r="Q210" s="551">
        <v>35.744633254060012</v>
      </c>
      <c r="R210" s="551">
        <v>2.8126249835179999</v>
      </c>
      <c r="S210" s="551">
        <v>1.7922023520300001</v>
      </c>
      <c r="T210" s="551">
        <v>0.11476929597299999</v>
      </c>
      <c r="U210" s="551">
        <v>1.2599945999999997E-2</v>
      </c>
      <c r="V210" s="551">
        <v>3.1824119999999999E-3</v>
      </c>
      <c r="W210" s="551">
        <v>0.10152713269599997</v>
      </c>
      <c r="X210" s="551">
        <v>0.100799534</v>
      </c>
      <c r="Y210" s="551">
        <v>2.12161729E-2</v>
      </c>
      <c r="AA210" s="547" t="s">
        <v>595</v>
      </c>
      <c r="AB210" s="547" t="s">
        <v>444</v>
      </c>
      <c r="AC210">
        <v>1</v>
      </c>
      <c r="AD210" s="547" t="s">
        <v>254</v>
      </c>
      <c r="AE210">
        <v>43</v>
      </c>
      <c r="AF210" s="216">
        <v>2005</v>
      </c>
      <c r="AG210" s="549">
        <v>1.4574201799999997</v>
      </c>
      <c r="AH210" s="550">
        <v>24.525962892911238</v>
      </c>
      <c r="AI210" s="550">
        <v>1.9298655405732068</v>
      </c>
      <c r="AJ210" s="550">
        <v>1.2297087529212065</v>
      </c>
      <c r="AK210" s="550">
        <v>7.8748254997402331E-2</v>
      </c>
      <c r="AL210" s="550">
        <v>8.6453763800635724E-3</v>
      </c>
      <c r="AM210" s="550">
        <v>2.183592654796368E-3</v>
      </c>
      <c r="AN210" s="550">
        <v>6.9662225135375844E-2</v>
      </c>
      <c r="AO210" s="550">
        <v>6.9162987711615206E-2</v>
      </c>
      <c r="AP210" s="550">
        <v>1.4557348108079581E-2</v>
      </c>
      <c r="AQ210" s="551">
        <v>35.744633254060012</v>
      </c>
      <c r="AR210" s="551">
        <v>2.8126249835179999</v>
      </c>
      <c r="AS210" s="551">
        <v>1.7922023520300001</v>
      </c>
      <c r="AT210" s="551">
        <v>0.11476929597299999</v>
      </c>
      <c r="AU210" s="551">
        <v>1.2599945999999997E-2</v>
      </c>
      <c r="AV210" s="551">
        <v>3.1824119999999999E-3</v>
      </c>
      <c r="AW210" s="551">
        <v>0.10152713269599997</v>
      </c>
      <c r="AX210" s="551">
        <v>0.100799534</v>
      </c>
      <c r="AY210" s="551">
        <v>2.12161729E-2</v>
      </c>
    </row>
    <row r="211" spans="1:51" customFormat="1" x14ac:dyDescent="0.35">
      <c r="A211" s="547" t="s">
        <v>596</v>
      </c>
      <c r="B211" s="547" t="s">
        <v>444</v>
      </c>
      <c r="C211">
        <v>1</v>
      </c>
      <c r="D211" s="547" t="s">
        <v>254</v>
      </c>
      <c r="E211">
        <v>43</v>
      </c>
      <c r="F211" s="216">
        <v>2006</v>
      </c>
      <c r="G211" s="549">
        <v>3.3085719000000005</v>
      </c>
      <c r="H211" s="550">
        <v>24.560491678660505</v>
      </c>
      <c r="I211" s="550">
        <v>1.9474517844684285</v>
      </c>
      <c r="J211" s="550">
        <v>1.1964028614369835</v>
      </c>
      <c r="K211" s="550">
        <v>7.520889619385332E-2</v>
      </c>
      <c r="L211" s="550">
        <v>8.9141526590369689E-3</v>
      </c>
      <c r="M211" s="550">
        <v>2.2026684685316949E-3</v>
      </c>
      <c r="N211" s="550">
        <v>6.6531301084615982E-2</v>
      </c>
      <c r="O211" s="550">
        <v>7.1313155987330956E-2</v>
      </c>
      <c r="P211" s="550">
        <v>1.4684527786746905E-2</v>
      </c>
      <c r="Q211" s="551">
        <v>81.260152618199982</v>
      </c>
      <c r="R211" s="551">
        <v>6.4432842506970998</v>
      </c>
      <c r="S211" s="551">
        <v>3.9583848884299977</v>
      </c>
      <c r="T211" s="551">
        <v>0.24883404057700007</v>
      </c>
      <c r="U211" s="551">
        <v>2.9493115E-2</v>
      </c>
      <c r="V211" s="551">
        <v>7.287687000000001E-3</v>
      </c>
      <c r="W211" s="551">
        <v>0.22012359323899999</v>
      </c>
      <c r="X211" s="551">
        <v>0.23594470399999998</v>
      </c>
      <c r="Y211" s="551">
        <v>4.858481600000001E-2</v>
      </c>
      <c r="AA211" s="547" t="s">
        <v>596</v>
      </c>
      <c r="AB211" s="547" t="s">
        <v>444</v>
      </c>
      <c r="AC211">
        <v>1</v>
      </c>
      <c r="AD211" s="547" t="s">
        <v>254</v>
      </c>
      <c r="AE211">
        <v>43</v>
      </c>
      <c r="AF211" s="216">
        <v>2006</v>
      </c>
      <c r="AG211" s="549">
        <v>3.3085719000000005</v>
      </c>
      <c r="AH211" s="550">
        <v>24.560491678660505</v>
      </c>
      <c r="AI211" s="550">
        <v>1.9474517844684285</v>
      </c>
      <c r="AJ211" s="550">
        <v>1.1964028614369835</v>
      </c>
      <c r="AK211" s="550">
        <v>7.520889619385332E-2</v>
      </c>
      <c r="AL211" s="550">
        <v>8.9141526590369689E-3</v>
      </c>
      <c r="AM211" s="550">
        <v>2.2026684685316949E-3</v>
      </c>
      <c r="AN211" s="550">
        <v>6.6531301084615982E-2</v>
      </c>
      <c r="AO211" s="550">
        <v>7.1313155987330956E-2</v>
      </c>
      <c r="AP211" s="550">
        <v>1.4684527786746905E-2</v>
      </c>
      <c r="AQ211" s="551">
        <v>81.260152618199982</v>
      </c>
      <c r="AR211" s="551">
        <v>6.4432842506970998</v>
      </c>
      <c r="AS211" s="551">
        <v>3.9583848884299977</v>
      </c>
      <c r="AT211" s="551">
        <v>0.24883404057700007</v>
      </c>
      <c r="AU211" s="551">
        <v>2.9493115E-2</v>
      </c>
      <c r="AV211" s="551">
        <v>7.287687000000001E-3</v>
      </c>
      <c r="AW211" s="551">
        <v>0.22012359323899999</v>
      </c>
      <c r="AX211" s="551">
        <v>0.23594470399999998</v>
      </c>
      <c r="AY211" s="551">
        <v>4.858481600000001E-2</v>
      </c>
    </row>
    <row r="212" spans="1:51" customFormat="1" x14ac:dyDescent="0.35">
      <c r="A212" s="547" t="s">
        <v>597</v>
      </c>
      <c r="B212" s="547" t="s">
        <v>444</v>
      </c>
      <c r="C212">
        <v>1</v>
      </c>
      <c r="D212" s="547" t="s">
        <v>254</v>
      </c>
      <c r="E212">
        <v>43</v>
      </c>
      <c r="F212" s="216">
        <v>2007</v>
      </c>
      <c r="G212" s="549">
        <v>2.5553441000000001</v>
      </c>
      <c r="H212" s="550">
        <v>24.390911836296333</v>
      </c>
      <c r="I212" s="550">
        <v>1.8507129355809264</v>
      </c>
      <c r="J212" s="550">
        <v>1.1384114729401809</v>
      </c>
      <c r="K212" s="550">
        <v>9.2616544666919806E-2</v>
      </c>
      <c r="L212" s="550">
        <v>7.5921864691334542E-3</v>
      </c>
      <c r="M212" s="550">
        <v>2.1088466715695939E-3</v>
      </c>
      <c r="N212" s="550">
        <v>8.1930399398264964E-2</v>
      </c>
      <c r="O212" s="550">
        <v>6.0737488544106447E-2</v>
      </c>
      <c r="P212" s="550">
        <v>1.4059056469146364E-2</v>
      </c>
      <c r="Q212" s="551">
        <v>62.327172654500004</v>
      </c>
      <c r="R212" s="551">
        <v>4.7292083807304008</v>
      </c>
      <c r="S212" s="551">
        <v>2.9090330407500007</v>
      </c>
      <c r="T212" s="551">
        <v>0.23666714097700001</v>
      </c>
      <c r="U212" s="551">
        <v>1.9400648900000005E-2</v>
      </c>
      <c r="V212" s="551">
        <v>5.3888288999999999E-3</v>
      </c>
      <c r="W212" s="551">
        <v>0.20936036271299993</v>
      </c>
      <c r="X212" s="551">
        <v>0.155205183</v>
      </c>
      <c r="Y212" s="551">
        <v>3.5925726999999998E-2</v>
      </c>
      <c r="AA212" s="547" t="s">
        <v>597</v>
      </c>
      <c r="AB212" s="547" t="s">
        <v>444</v>
      </c>
      <c r="AC212">
        <v>1</v>
      </c>
      <c r="AD212" s="547" t="s">
        <v>254</v>
      </c>
      <c r="AE212">
        <v>43</v>
      </c>
      <c r="AF212" s="216">
        <v>2007</v>
      </c>
      <c r="AG212" s="549">
        <v>2.5553441000000001</v>
      </c>
      <c r="AH212" s="550">
        <v>24.390911836296333</v>
      </c>
      <c r="AI212" s="550">
        <v>1.8507129355809264</v>
      </c>
      <c r="AJ212" s="550">
        <v>1.1384114729401809</v>
      </c>
      <c r="AK212" s="550">
        <v>9.2616544666919806E-2</v>
      </c>
      <c r="AL212" s="550">
        <v>7.5921864691334542E-3</v>
      </c>
      <c r="AM212" s="550">
        <v>2.1088466715695939E-3</v>
      </c>
      <c r="AN212" s="550">
        <v>8.1930399398264964E-2</v>
      </c>
      <c r="AO212" s="550">
        <v>6.0737488544106447E-2</v>
      </c>
      <c r="AP212" s="550">
        <v>1.4059056469146364E-2</v>
      </c>
      <c r="AQ212" s="551">
        <v>62.327172654500004</v>
      </c>
      <c r="AR212" s="551">
        <v>4.7292083807304008</v>
      </c>
      <c r="AS212" s="551">
        <v>2.9090330407500007</v>
      </c>
      <c r="AT212" s="551">
        <v>0.23666714097700001</v>
      </c>
      <c r="AU212" s="551">
        <v>1.9400648900000005E-2</v>
      </c>
      <c r="AV212" s="551">
        <v>5.3888288999999999E-3</v>
      </c>
      <c r="AW212" s="551">
        <v>0.20936036271299993</v>
      </c>
      <c r="AX212" s="551">
        <v>0.155205183</v>
      </c>
      <c r="AY212" s="551">
        <v>3.5925726999999998E-2</v>
      </c>
    </row>
    <row r="213" spans="1:51" customFormat="1" x14ac:dyDescent="0.35">
      <c r="A213" s="547" t="s">
        <v>598</v>
      </c>
      <c r="B213" s="547" t="s">
        <v>444</v>
      </c>
      <c r="C213">
        <v>1</v>
      </c>
      <c r="D213" s="547" t="s">
        <v>254</v>
      </c>
      <c r="E213">
        <v>43</v>
      </c>
      <c r="F213" s="216">
        <v>2008</v>
      </c>
      <c r="G213" s="549">
        <v>5.3946727999999995</v>
      </c>
      <c r="H213" s="550">
        <v>12.467322147723214</v>
      </c>
      <c r="I213" s="550">
        <v>1.1166681903016435</v>
      </c>
      <c r="J213" s="550">
        <v>0.98289503710030401</v>
      </c>
      <c r="K213" s="550">
        <v>0.12366567850046441</v>
      </c>
      <c r="L213" s="550">
        <v>9.2060517553539094E-3</v>
      </c>
      <c r="M213" s="550">
        <v>2.2233848733142817E-3</v>
      </c>
      <c r="N213" s="550">
        <v>0.10939708215111774</v>
      </c>
      <c r="O213" s="550">
        <v>7.3648431467428374E-2</v>
      </c>
      <c r="P213" s="550">
        <v>1.4822647816564526E-2</v>
      </c>
      <c r="Q213" s="551">
        <v>67.257123679160003</v>
      </c>
      <c r="R213" s="551">
        <v>6.0240595128454997</v>
      </c>
      <c r="S213" s="551">
        <v>5.3023971219000003</v>
      </c>
      <c r="T213" s="551">
        <v>0.66713587210000003</v>
      </c>
      <c r="U213" s="551">
        <v>4.9663636999999983E-2</v>
      </c>
      <c r="V213" s="551">
        <v>1.19944339E-2</v>
      </c>
      <c r="W213" s="551">
        <v>0.59016146348000031</v>
      </c>
      <c r="X213" s="551">
        <v>0.39730918999999987</v>
      </c>
      <c r="Y213" s="551">
        <v>7.9963335000000024E-2</v>
      </c>
      <c r="AA213" s="547" t="s">
        <v>598</v>
      </c>
      <c r="AB213" s="547" t="s">
        <v>444</v>
      </c>
      <c r="AC213">
        <v>1</v>
      </c>
      <c r="AD213" s="547" t="s">
        <v>254</v>
      </c>
      <c r="AE213">
        <v>43</v>
      </c>
      <c r="AF213" s="216">
        <v>2008</v>
      </c>
      <c r="AG213" s="549">
        <v>5.3946727999999995</v>
      </c>
      <c r="AH213" s="550">
        <v>12.467322147723214</v>
      </c>
      <c r="AI213" s="550">
        <v>1.1166681903016435</v>
      </c>
      <c r="AJ213" s="550">
        <v>0.98289503710030401</v>
      </c>
      <c r="AK213" s="550">
        <v>0.12366567850046441</v>
      </c>
      <c r="AL213" s="550">
        <v>9.2060517553539094E-3</v>
      </c>
      <c r="AM213" s="550">
        <v>2.2233848733142817E-3</v>
      </c>
      <c r="AN213" s="550">
        <v>0.10939708215111774</v>
      </c>
      <c r="AO213" s="550">
        <v>7.3648431467428374E-2</v>
      </c>
      <c r="AP213" s="550">
        <v>1.4822647816564526E-2</v>
      </c>
      <c r="AQ213" s="551">
        <v>67.257123679160003</v>
      </c>
      <c r="AR213" s="551">
        <v>6.0240595128454997</v>
      </c>
      <c r="AS213" s="551">
        <v>5.3023971219000003</v>
      </c>
      <c r="AT213" s="551">
        <v>0.66713587210000003</v>
      </c>
      <c r="AU213" s="551">
        <v>4.9663636999999983E-2</v>
      </c>
      <c r="AV213" s="551">
        <v>1.19944339E-2</v>
      </c>
      <c r="AW213" s="551">
        <v>0.59016146348000031</v>
      </c>
      <c r="AX213" s="551">
        <v>0.39730918999999987</v>
      </c>
      <c r="AY213" s="551">
        <v>7.9963335000000024E-2</v>
      </c>
    </row>
    <row r="214" spans="1:51" customFormat="1" x14ac:dyDescent="0.35">
      <c r="A214" s="547" t="s">
        <v>599</v>
      </c>
      <c r="B214" s="547" t="s">
        <v>444</v>
      </c>
      <c r="C214">
        <v>1</v>
      </c>
      <c r="D214" s="547" t="s">
        <v>254</v>
      </c>
      <c r="E214">
        <v>43</v>
      </c>
      <c r="F214" s="216">
        <v>2009</v>
      </c>
      <c r="G214" s="549">
        <v>13.1092695</v>
      </c>
      <c r="H214" s="550">
        <v>14.499396336615096</v>
      </c>
      <c r="I214" s="550">
        <v>1.024734187448278</v>
      </c>
      <c r="J214" s="550">
        <v>0.91612066043802054</v>
      </c>
      <c r="K214" s="550">
        <v>0.13570466156790809</v>
      </c>
      <c r="L214" s="550">
        <v>8.2918083269247021E-3</v>
      </c>
      <c r="M214" s="550">
        <v>2.1585021194354117E-3</v>
      </c>
      <c r="N214" s="550">
        <v>0.12004698780507947</v>
      </c>
      <c r="O214" s="550">
        <v>6.6334439153913211E-2</v>
      </c>
      <c r="P214" s="550">
        <v>1.439009168283557E-2</v>
      </c>
      <c r="Q214" s="551">
        <v>190.076494164</v>
      </c>
      <c r="R214" s="551">
        <v>13.433516629122995</v>
      </c>
      <c r="S214" s="551">
        <v>12.009672632199999</v>
      </c>
      <c r="T214" s="551">
        <v>1.7789889808999995</v>
      </c>
      <c r="U214" s="551">
        <v>0.10869955000000003</v>
      </c>
      <c r="V214" s="551">
        <v>2.8296386E-2</v>
      </c>
      <c r="W214" s="551">
        <v>1.5737283158000002</v>
      </c>
      <c r="X214" s="551">
        <v>0.86959604000000024</v>
      </c>
      <c r="Y214" s="551">
        <v>0.18864359</v>
      </c>
      <c r="AA214" s="547" t="s">
        <v>599</v>
      </c>
      <c r="AB214" s="547" t="s">
        <v>444</v>
      </c>
      <c r="AC214">
        <v>1</v>
      </c>
      <c r="AD214" s="547" t="s">
        <v>254</v>
      </c>
      <c r="AE214">
        <v>43</v>
      </c>
      <c r="AF214" s="216">
        <v>2009</v>
      </c>
      <c r="AG214" s="549">
        <v>13.1092695</v>
      </c>
      <c r="AH214" s="550">
        <v>14.499396336615096</v>
      </c>
      <c r="AI214" s="550">
        <v>1.024734187448278</v>
      </c>
      <c r="AJ214" s="550">
        <v>0.91612066043802054</v>
      </c>
      <c r="AK214" s="550">
        <v>0.13570466156790809</v>
      </c>
      <c r="AL214" s="550">
        <v>8.2918083269247021E-3</v>
      </c>
      <c r="AM214" s="550">
        <v>2.1585021194354117E-3</v>
      </c>
      <c r="AN214" s="550">
        <v>0.12004698780507947</v>
      </c>
      <c r="AO214" s="550">
        <v>6.6334439153913211E-2</v>
      </c>
      <c r="AP214" s="550">
        <v>1.439009168283557E-2</v>
      </c>
      <c r="AQ214" s="551">
        <v>190.076494164</v>
      </c>
      <c r="AR214" s="551">
        <v>13.433516629122995</v>
      </c>
      <c r="AS214" s="551">
        <v>12.009672632199999</v>
      </c>
      <c r="AT214" s="551">
        <v>1.7789889808999995</v>
      </c>
      <c r="AU214" s="551">
        <v>0.10869955000000003</v>
      </c>
      <c r="AV214" s="551">
        <v>2.8296386E-2</v>
      </c>
      <c r="AW214" s="551">
        <v>1.5737283158000002</v>
      </c>
      <c r="AX214" s="551">
        <v>0.86959604000000024</v>
      </c>
      <c r="AY214" s="551">
        <v>0.18864359</v>
      </c>
    </row>
    <row r="215" spans="1:51" customFormat="1" x14ac:dyDescent="0.35">
      <c r="A215" s="547" t="s">
        <v>600</v>
      </c>
      <c r="B215" s="547" t="s">
        <v>444</v>
      </c>
      <c r="C215">
        <v>1</v>
      </c>
      <c r="D215" s="547" t="s">
        <v>254</v>
      </c>
      <c r="E215">
        <v>43</v>
      </c>
      <c r="F215" s="216">
        <v>2010</v>
      </c>
      <c r="G215" s="549">
        <v>23.579504</v>
      </c>
      <c r="H215" s="550">
        <v>24.003817355861258</v>
      </c>
      <c r="I215" s="550">
        <v>0.34815977403226966</v>
      </c>
      <c r="J215" s="550">
        <v>1.0559802067761901</v>
      </c>
      <c r="K215" s="550">
        <v>6.7502676627124988E-2</v>
      </c>
      <c r="L215" s="550">
        <v>8.9129038507340941E-3</v>
      </c>
      <c r="M215" s="550">
        <v>2.2452751762717317E-3</v>
      </c>
      <c r="N215" s="550">
        <v>5.9714186843370397E-2</v>
      </c>
      <c r="O215" s="550">
        <v>7.1303199168226777E-2</v>
      </c>
      <c r="P215" s="550">
        <v>1.4968580764039821E-2</v>
      </c>
      <c r="Q215" s="551">
        <v>565.9981073578</v>
      </c>
      <c r="R215" s="551">
        <v>8.2094347844329985</v>
      </c>
      <c r="S215" s="551">
        <v>24.899489509600002</v>
      </c>
      <c r="T215" s="551">
        <v>1.5916796335400001</v>
      </c>
      <c r="U215" s="551">
        <v>0.21016185199999998</v>
      </c>
      <c r="V215" s="551">
        <v>5.2942475000000003E-2</v>
      </c>
      <c r="W215" s="551">
        <v>1.4080309075299997</v>
      </c>
      <c r="X215" s="551">
        <v>1.6812940699999999</v>
      </c>
      <c r="Y215" s="551">
        <v>0.35295171000000003</v>
      </c>
      <c r="AA215" s="547" t="s">
        <v>600</v>
      </c>
      <c r="AB215" s="547" t="s">
        <v>444</v>
      </c>
      <c r="AC215">
        <v>1</v>
      </c>
      <c r="AD215" s="547" t="s">
        <v>254</v>
      </c>
      <c r="AE215">
        <v>43</v>
      </c>
      <c r="AF215" s="216">
        <v>2010</v>
      </c>
      <c r="AG215" s="549">
        <v>23.579504</v>
      </c>
      <c r="AH215" s="550">
        <v>24.003817355861258</v>
      </c>
      <c r="AI215" s="550">
        <v>0.34815977403226966</v>
      </c>
      <c r="AJ215" s="550">
        <v>1.0559802067761901</v>
      </c>
      <c r="AK215" s="550">
        <v>6.7502676627124988E-2</v>
      </c>
      <c r="AL215" s="550">
        <v>8.9129038507340941E-3</v>
      </c>
      <c r="AM215" s="550">
        <v>2.2452751762717317E-3</v>
      </c>
      <c r="AN215" s="550">
        <v>5.9714186843370397E-2</v>
      </c>
      <c r="AO215" s="550">
        <v>7.1303199168226777E-2</v>
      </c>
      <c r="AP215" s="550">
        <v>1.4968580764039821E-2</v>
      </c>
      <c r="AQ215" s="551">
        <v>565.9981073578</v>
      </c>
      <c r="AR215" s="551">
        <v>8.2094347844329985</v>
      </c>
      <c r="AS215" s="551">
        <v>24.899489509600002</v>
      </c>
      <c r="AT215" s="551">
        <v>1.5916796335400001</v>
      </c>
      <c r="AU215" s="551">
        <v>0.21016185199999998</v>
      </c>
      <c r="AV215" s="551">
        <v>5.2942475000000003E-2</v>
      </c>
      <c r="AW215" s="551">
        <v>1.4080309075299997</v>
      </c>
      <c r="AX215" s="551">
        <v>1.6812940699999999</v>
      </c>
      <c r="AY215" s="551">
        <v>0.35295171000000003</v>
      </c>
    </row>
    <row r="216" spans="1:51" customFormat="1" x14ac:dyDescent="0.35">
      <c r="A216" s="547" t="s">
        <v>601</v>
      </c>
      <c r="B216" s="547" t="s">
        <v>444</v>
      </c>
      <c r="C216">
        <v>1</v>
      </c>
      <c r="D216" s="547" t="s">
        <v>254</v>
      </c>
      <c r="E216">
        <v>43</v>
      </c>
      <c r="F216" s="216">
        <v>2011</v>
      </c>
      <c r="G216" s="549">
        <v>20.569105100000002</v>
      </c>
      <c r="H216" s="550">
        <v>22.955981152534445</v>
      </c>
      <c r="I216" s="550">
        <v>0.33115285507326225</v>
      </c>
      <c r="J216" s="550">
        <v>0.82486933708652199</v>
      </c>
      <c r="K216" s="550">
        <v>5.1021847309244382E-2</v>
      </c>
      <c r="L216" s="550">
        <v>8.6100072482006053E-3</v>
      </c>
      <c r="M216" s="550">
        <v>2.2154347395502397E-3</v>
      </c>
      <c r="N216" s="550">
        <v>4.5134897521623335E-2</v>
      </c>
      <c r="O216" s="550">
        <v>6.8880056916039573E-2</v>
      </c>
      <c r="P216" s="550">
        <v>1.4769643527175129E-2</v>
      </c>
      <c r="Q216" s="551">
        <v>472.18398900010015</v>
      </c>
      <c r="R216" s="551">
        <v>6.811517880167</v>
      </c>
      <c r="S216" s="551">
        <v>16.966824088300001</v>
      </c>
      <c r="T216" s="551">
        <v>1.0494737397</v>
      </c>
      <c r="U216" s="551">
        <v>0.17710014400000004</v>
      </c>
      <c r="V216" s="551">
        <v>4.5569510000000008E-2</v>
      </c>
      <c r="W216" s="551">
        <v>0.92838445079999998</v>
      </c>
      <c r="X216" s="551">
        <v>1.4168011299999999</v>
      </c>
      <c r="Y216" s="551">
        <v>0.30379834999999994</v>
      </c>
      <c r="AA216" s="547" t="s">
        <v>601</v>
      </c>
      <c r="AB216" s="547" t="s">
        <v>444</v>
      </c>
      <c r="AC216">
        <v>1</v>
      </c>
      <c r="AD216" s="547" t="s">
        <v>254</v>
      </c>
      <c r="AE216">
        <v>43</v>
      </c>
      <c r="AF216" s="216">
        <v>2011</v>
      </c>
      <c r="AG216" s="549">
        <v>20.569105100000002</v>
      </c>
      <c r="AH216" s="550">
        <v>22.955981152534445</v>
      </c>
      <c r="AI216" s="550">
        <v>0.33115285507326225</v>
      </c>
      <c r="AJ216" s="550">
        <v>0.82486933708652199</v>
      </c>
      <c r="AK216" s="550">
        <v>5.1021847309244382E-2</v>
      </c>
      <c r="AL216" s="550">
        <v>8.6100072482006053E-3</v>
      </c>
      <c r="AM216" s="550">
        <v>2.2154347395502397E-3</v>
      </c>
      <c r="AN216" s="550">
        <v>4.5134897521623335E-2</v>
      </c>
      <c r="AO216" s="550">
        <v>6.8880056916039573E-2</v>
      </c>
      <c r="AP216" s="550">
        <v>1.4769643527175129E-2</v>
      </c>
      <c r="AQ216" s="551">
        <v>472.18398900010015</v>
      </c>
      <c r="AR216" s="551">
        <v>6.811517880167</v>
      </c>
      <c r="AS216" s="551">
        <v>16.966824088300001</v>
      </c>
      <c r="AT216" s="551">
        <v>1.0494737397</v>
      </c>
      <c r="AU216" s="551">
        <v>0.17710014400000004</v>
      </c>
      <c r="AV216" s="551">
        <v>4.5569510000000008E-2</v>
      </c>
      <c r="AW216" s="551">
        <v>0.92838445079999998</v>
      </c>
      <c r="AX216" s="551">
        <v>1.4168011299999999</v>
      </c>
      <c r="AY216" s="551">
        <v>0.30379834999999994</v>
      </c>
    </row>
    <row r="217" spans="1:51" customFormat="1" x14ac:dyDescent="0.35">
      <c r="A217" s="547" t="s">
        <v>602</v>
      </c>
      <c r="B217" s="547" t="s">
        <v>444</v>
      </c>
      <c r="C217">
        <v>1</v>
      </c>
      <c r="D217" s="547" t="s">
        <v>254</v>
      </c>
      <c r="E217">
        <v>43</v>
      </c>
      <c r="F217" s="216">
        <v>2012</v>
      </c>
      <c r="G217" s="549">
        <v>25.792029000000003</v>
      </c>
      <c r="H217" s="550">
        <v>22.922520106828369</v>
      </c>
      <c r="I217" s="550">
        <v>0.33128004670311123</v>
      </c>
      <c r="J217" s="550">
        <v>0.81710064201618271</v>
      </c>
      <c r="K217" s="550">
        <v>4.7319973453813974E-2</v>
      </c>
      <c r="L217" s="550">
        <v>8.6186008088002652E-3</v>
      </c>
      <c r="M217" s="550">
        <v>2.2162829841731336E-3</v>
      </c>
      <c r="N217" s="550">
        <v>4.1860163073250245E-2</v>
      </c>
      <c r="O217" s="550">
        <v>6.8948734122468602E-2</v>
      </c>
      <c r="P217" s="550">
        <v>1.4775296274674625E-2</v>
      </c>
      <c r="Q217" s="551">
        <v>591.21830334840047</v>
      </c>
      <c r="R217" s="551">
        <v>8.5443845716880009</v>
      </c>
      <c r="S217" s="551">
        <v>21.074683454800006</v>
      </c>
      <c r="T217" s="551">
        <v>1.2204781276000003</v>
      </c>
      <c r="U217" s="551">
        <v>0.22229120199999994</v>
      </c>
      <c r="V217" s="551">
        <v>5.7162435000000004E-2</v>
      </c>
      <c r="W217" s="551">
        <v>1.0796585399299996</v>
      </c>
      <c r="X217" s="551">
        <v>1.7783277500000001</v>
      </c>
      <c r="Y217" s="551">
        <v>0.38108486999999996</v>
      </c>
      <c r="AA217" s="547" t="s">
        <v>602</v>
      </c>
      <c r="AB217" s="547" t="s">
        <v>444</v>
      </c>
      <c r="AC217">
        <v>1</v>
      </c>
      <c r="AD217" s="547" t="s">
        <v>254</v>
      </c>
      <c r="AE217">
        <v>43</v>
      </c>
      <c r="AF217" s="216">
        <v>2012</v>
      </c>
      <c r="AG217" s="549">
        <v>25.792029000000003</v>
      </c>
      <c r="AH217" s="550">
        <v>22.922520106828369</v>
      </c>
      <c r="AI217" s="550">
        <v>0.33128004670311123</v>
      </c>
      <c r="AJ217" s="550">
        <v>0.81710064201618271</v>
      </c>
      <c r="AK217" s="550">
        <v>4.7319973453813974E-2</v>
      </c>
      <c r="AL217" s="550">
        <v>8.6186008088002652E-3</v>
      </c>
      <c r="AM217" s="550">
        <v>2.2162829841731336E-3</v>
      </c>
      <c r="AN217" s="550">
        <v>4.1860163073250245E-2</v>
      </c>
      <c r="AO217" s="550">
        <v>6.8948734122468602E-2</v>
      </c>
      <c r="AP217" s="550">
        <v>1.4775296274674625E-2</v>
      </c>
      <c r="AQ217" s="551">
        <v>591.21830334840047</v>
      </c>
      <c r="AR217" s="551">
        <v>8.5443845716880009</v>
      </c>
      <c r="AS217" s="551">
        <v>21.074683454800006</v>
      </c>
      <c r="AT217" s="551">
        <v>1.2204781276000003</v>
      </c>
      <c r="AU217" s="551">
        <v>0.22229120199999994</v>
      </c>
      <c r="AV217" s="551">
        <v>5.7162435000000004E-2</v>
      </c>
      <c r="AW217" s="551">
        <v>1.0796585399299996</v>
      </c>
      <c r="AX217" s="551">
        <v>1.7783277500000001</v>
      </c>
      <c r="AY217" s="551">
        <v>0.38108486999999996</v>
      </c>
    </row>
    <row r="218" spans="1:51" customFormat="1" x14ac:dyDescent="0.35">
      <c r="A218" s="547" t="s">
        <v>603</v>
      </c>
      <c r="B218" s="547" t="s">
        <v>444</v>
      </c>
      <c r="C218">
        <v>1</v>
      </c>
      <c r="D218" s="547" t="s">
        <v>254</v>
      </c>
      <c r="E218">
        <v>43</v>
      </c>
      <c r="F218" s="216">
        <v>2013</v>
      </c>
      <c r="G218" s="549">
        <v>25.602418999999994</v>
      </c>
      <c r="H218" s="550">
        <v>18.624688105530193</v>
      </c>
      <c r="I218" s="550">
        <v>0.31209405531946022</v>
      </c>
      <c r="J218" s="550">
        <v>0.77398026584519242</v>
      </c>
      <c r="K218" s="550">
        <v>4.5660028241862625E-2</v>
      </c>
      <c r="L218" s="550">
        <v>7.3177669266329863E-3</v>
      </c>
      <c r="M218" s="550">
        <v>2.0881234698955594E-3</v>
      </c>
      <c r="N218" s="550">
        <v>4.0391767531810167E-2</v>
      </c>
      <c r="O218" s="550">
        <v>5.8542195954218244E-2</v>
      </c>
      <c r="P218" s="550">
        <v>1.3920881069870784E-2</v>
      </c>
      <c r="Q218" s="551">
        <v>476.83706862210011</v>
      </c>
      <c r="R218" s="551">
        <v>7.9903627716979981</v>
      </c>
      <c r="S218" s="551">
        <v>19.815767063900001</v>
      </c>
      <c r="T218" s="551">
        <v>1.1690071745999999</v>
      </c>
      <c r="U218" s="551">
        <v>0.18735253499999993</v>
      </c>
      <c r="V218" s="551">
        <v>5.3461011999999981E-2</v>
      </c>
      <c r="W218" s="551">
        <v>1.0341269564999995</v>
      </c>
      <c r="X218" s="551">
        <v>1.49882183</v>
      </c>
      <c r="Y218" s="551">
        <v>0.35640822999999999</v>
      </c>
      <c r="AA218" s="547" t="s">
        <v>603</v>
      </c>
      <c r="AB218" s="547" t="s">
        <v>444</v>
      </c>
      <c r="AC218">
        <v>1</v>
      </c>
      <c r="AD218" s="547" t="s">
        <v>254</v>
      </c>
      <c r="AE218">
        <v>43</v>
      </c>
      <c r="AF218" s="216">
        <v>2013</v>
      </c>
      <c r="AG218" s="549">
        <v>25.602418999999994</v>
      </c>
      <c r="AH218" s="550">
        <v>18.624688105530193</v>
      </c>
      <c r="AI218" s="550">
        <v>0.31209405531946022</v>
      </c>
      <c r="AJ218" s="550">
        <v>0.77398026584519242</v>
      </c>
      <c r="AK218" s="550">
        <v>4.5660028241862625E-2</v>
      </c>
      <c r="AL218" s="550">
        <v>7.3177669266329863E-3</v>
      </c>
      <c r="AM218" s="550">
        <v>2.0881234698955594E-3</v>
      </c>
      <c r="AN218" s="550">
        <v>4.0391767531810167E-2</v>
      </c>
      <c r="AO218" s="550">
        <v>5.8542195954218244E-2</v>
      </c>
      <c r="AP218" s="550">
        <v>1.3920881069870784E-2</v>
      </c>
      <c r="AQ218" s="551">
        <v>476.83706862210011</v>
      </c>
      <c r="AR218" s="551">
        <v>7.9903627716979981</v>
      </c>
      <c r="AS218" s="551">
        <v>19.815767063900001</v>
      </c>
      <c r="AT218" s="551">
        <v>1.1690071745999999</v>
      </c>
      <c r="AU218" s="551">
        <v>0.18735253499999993</v>
      </c>
      <c r="AV218" s="551">
        <v>5.3461011999999981E-2</v>
      </c>
      <c r="AW218" s="551">
        <v>1.0341269564999995</v>
      </c>
      <c r="AX218" s="551">
        <v>1.49882183</v>
      </c>
      <c r="AY218" s="551">
        <v>0.35640822999999999</v>
      </c>
    </row>
    <row r="219" spans="1:51" customFormat="1" x14ac:dyDescent="0.35">
      <c r="A219" s="547" t="s">
        <v>604</v>
      </c>
      <c r="B219" s="547" t="s">
        <v>444</v>
      </c>
      <c r="C219">
        <v>1</v>
      </c>
      <c r="D219" s="547" t="s">
        <v>254</v>
      </c>
      <c r="E219">
        <v>43</v>
      </c>
      <c r="F219" s="216">
        <v>2014</v>
      </c>
      <c r="G219" s="549">
        <v>5.7991750999999994</v>
      </c>
      <c r="H219" s="550">
        <v>17.338672020562022</v>
      </c>
      <c r="I219" s="550">
        <v>0.30523461717946748</v>
      </c>
      <c r="J219" s="550">
        <v>0.76031980441494185</v>
      </c>
      <c r="K219" s="550">
        <v>4.6383609087782163E-2</v>
      </c>
      <c r="L219" s="550">
        <v>7.0580600334002683E-3</v>
      </c>
      <c r="M219" s="550">
        <v>2.0607269299387082E-3</v>
      </c>
      <c r="N219" s="550">
        <v>4.1031845203294517E-2</v>
      </c>
      <c r="O219" s="550">
        <v>5.6464471990162884E-2</v>
      </c>
      <c r="P219" s="550">
        <v>1.3738245116964996E-2</v>
      </c>
      <c r="Q219" s="551">
        <v>100.54999504870996</v>
      </c>
      <c r="R219" s="551">
        <v>1.7701089916051997</v>
      </c>
      <c r="S219" s="551">
        <v>4.4092276778000006</v>
      </c>
      <c r="T219" s="551">
        <v>0.26898667087</v>
      </c>
      <c r="U219" s="551">
        <v>4.0930925999999999E-2</v>
      </c>
      <c r="V219" s="551">
        <v>1.19505163E-2</v>
      </c>
      <c r="W219" s="551">
        <v>0.23795085500999996</v>
      </c>
      <c r="X219" s="551">
        <v>0.32744736000000002</v>
      </c>
      <c r="Y219" s="551">
        <v>7.9670488999999983E-2</v>
      </c>
      <c r="AA219" s="547" t="s">
        <v>604</v>
      </c>
      <c r="AB219" s="547" t="s">
        <v>444</v>
      </c>
      <c r="AC219">
        <v>1</v>
      </c>
      <c r="AD219" s="547" t="s">
        <v>254</v>
      </c>
      <c r="AE219">
        <v>43</v>
      </c>
      <c r="AF219" s="216">
        <v>2014</v>
      </c>
      <c r="AG219" s="549">
        <v>5.7991750999999994</v>
      </c>
      <c r="AH219" s="550">
        <v>17.338672020562022</v>
      </c>
      <c r="AI219" s="550">
        <v>0.30523461717946748</v>
      </c>
      <c r="AJ219" s="550">
        <v>0.76031980441494185</v>
      </c>
      <c r="AK219" s="550">
        <v>4.6383609087782163E-2</v>
      </c>
      <c r="AL219" s="550">
        <v>7.0580600334002683E-3</v>
      </c>
      <c r="AM219" s="550">
        <v>2.0607269299387082E-3</v>
      </c>
      <c r="AN219" s="550">
        <v>4.1031845203294517E-2</v>
      </c>
      <c r="AO219" s="550">
        <v>5.6464471990162884E-2</v>
      </c>
      <c r="AP219" s="550">
        <v>1.3738245116964996E-2</v>
      </c>
      <c r="AQ219" s="551">
        <v>100.54999504870996</v>
      </c>
      <c r="AR219" s="551">
        <v>1.7701089916051997</v>
      </c>
      <c r="AS219" s="551">
        <v>4.4092276778000006</v>
      </c>
      <c r="AT219" s="551">
        <v>0.26898667087</v>
      </c>
      <c r="AU219" s="551">
        <v>4.0930925999999999E-2</v>
      </c>
      <c r="AV219" s="551">
        <v>1.19505163E-2</v>
      </c>
      <c r="AW219" s="551">
        <v>0.23795085500999996</v>
      </c>
      <c r="AX219" s="551">
        <v>0.32744736000000002</v>
      </c>
      <c r="AY219" s="551">
        <v>7.9670488999999983E-2</v>
      </c>
    </row>
    <row r="220" spans="1:51" customFormat="1" x14ac:dyDescent="0.35">
      <c r="A220" s="547" t="s">
        <v>605</v>
      </c>
      <c r="B220" s="547" t="s">
        <v>444</v>
      </c>
      <c r="C220">
        <v>1</v>
      </c>
      <c r="D220" s="547" t="s">
        <v>254</v>
      </c>
      <c r="E220">
        <v>43</v>
      </c>
      <c r="F220" s="216">
        <v>2015</v>
      </c>
      <c r="G220" s="549">
        <v>6.2553054999999995</v>
      </c>
      <c r="H220" s="550">
        <v>17.338660592987825</v>
      </c>
      <c r="I220" s="550">
        <v>0.30523460609819952</v>
      </c>
      <c r="J220" s="550">
        <v>0.75837855000047494</v>
      </c>
      <c r="K220" s="550">
        <v>4.6383585609048206E-2</v>
      </c>
      <c r="L220" s="550">
        <v>7.0580573562714086E-3</v>
      </c>
      <c r="M220" s="550">
        <v>2.0607248359013003E-3</v>
      </c>
      <c r="N220" s="550">
        <v>4.1031787023031896E-2</v>
      </c>
      <c r="O220" s="550">
        <v>5.6464444462384772E-2</v>
      </c>
      <c r="P220" s="550">
        <v>1.3738233568288552E-2</v>
      </c>
      <c r="Q220" s="551">
        <v>108.45861896995</v>
      </c>
      <c r="R220" s="551">
        <v>1.9093357103164008</v>
      </c>
      <c r="S220" s="551">
        <v>4.7438895148999958</v>
      </c>
      <c r="T220" s="551">
        <v>0.29014349817000007</v>
      </c>
      <c r="U220" s="551">
        <v>4.4150305000000001E-2</v>
      </c>
      <c r="V220" s="551">
        <v>1.2890463400000001E-2</v>
      </c>
      <c r="W220" s="551">
        <v>0.25666636304000001</v>
      </c>
      <c r="X220" s="551">
        <v>0.35320235</v>
      </c>
      <c r="Y220" s="551">
        <v>8.5936847999999996E-2</v>
      </c>
      <c r="AA220" s="547" t="s">
        <v>605</v>
      </c>
      <c r="AB220" s="547" t="s">
        <v>444</v>
      </c>
      <c r="AC220">
        <v>1</v>
      </c>
      <c r="AD220" s="547" t="s">
        <v>254</v>
      </c>
      <c r="AE220">
        <v>43</v>
      </c>
      <c r="AF220" s="216">
        <v>2015</v>
      </c>
      <c r="AG220" s="549">
        <v>6.2553054999999995</v>
      </c>
      <c r="AH220" s="550">
        <v>17.338660592987825</v>
      </c>
      <c r="AI220" s="550">
        <v>0.30523460609819952</v>
      </c>
      <c r="AJ220" s="550">
        <v>0.75837855000047494</v>
      </c>
      <c r="AK220" s="550">
        <v>4.6383585609048206E-2</v>
      </c>
      <c r="AL220" s="550">
        <v>7.0580573562714086E-3</v>
      </c>
      <c r="AM220" s="550">
        <v>2.0607248359013003E-3</v>
      </c>
      <c r="AN220" s="550">
        <v>4.1031787023031896E-2</v>
      </c>
      <c r="AO220" s="550">
        <v>5.6464444462384772E-2</v>
      </c>
      <c r="AP220" s="550">
        <v>1.3738233568288552E-2</v>
      </c>
      <c r="AQ220" s="551">
        <v>108.45861896995</v>
      </c>
      <c r="AR220" s="551">
        <v>1.9093357103164008</v>
      </c>
      <c r="AS220" s="551">
        <v>4.7438895148999958</v>
      </c>
      <c r="AT220" s="551">
        <v>0.29014349817000007</v>
      </c>
      <c r="AU220" s="551">
        <v>4.4150305000000001E-2</v>
      </c>
      <c r="AV220" s="551">
        <v>1.2890463400000001E-2</v>
      </c>
      <c r="AW220" s="551">
        <v>0.25666636304000001</v>
      </c>
      <c r="AX220" s="551">
        <v>0.35320235</v>
      </c>
      <c r="AY220" s="551">
        <v>8.5936847999999996E-2</v>
      </c>
    </row>
    <row r="221" spans="1:51" customFormat="1" x14ac:dyDescent="0.35">
      <c r="A221" s="547" t="s">
        <v>606</v>
      </c>
      <c r="B221" s="547" t="s">
        <v>444</v>
      </c>
      <c r="C221">
        <v>1</v>
      </c>
      <c r="D221" s="547" t="s">
        <v>254</v>
      </c>
      <c r="E221">
        <v>43</v>
      </c>
      <c r="F221" s="216">
        <v>2016</v>
      </c>
      <c r="G221" s="549">
        <v>12.1825344</v>
      </c>
      <c r="H221" s="550">
        <v>17.338678903889654</v>
      </c>
      <c r="I221" s="550">
        <v>0.294159879308028</v>
      </c>
      <c r="J221" s="550">
        <v>0.67826993587639739</v>
      </c>
      <c r="K221" s="550">
        <v>3.8704365851000594E-2</v>
      </c>
      <c r="L221" s="550">
        <v>7.0580545210691134E-3</v>
      </c>
      <c r="M221" s="550">
        <v>2.0607268714135547E-3</v>
      </c>
      <c r="N221" s="550">
        <v>3.4238592856343585E-2</v>
      </c>
      <c r="O221" s="550">
        <v>5.6464428288419202E-2</v>
      </c>
      <c r="P221" s="550">
        <v>1.3738251213146587E-2</v>
      </c>
      <c r="Q221" s="551">
        <v>211.22905219718999</v>
      </c>
      <c r="R221" s="551">
        <v>3.5836128487698993</v>
      </c>
      <c r="S221" s="551">
        <v>8.2630468263000054</v>
      </c>
      <c r="T221" s="551">
        <v>0.47151726840999997</v>
      </c>
      <c r="U221" s="551">
        <v>8.5984991999999996E-2</v>
      </c>
      <c r="V221" s="551">
        <v>2.5104876000000005E-2</v>
      </c>
      <c r="W221" s="551">
        <v>0.41711283527999993</v>
      </c>
      <c r="X221" s="551">
        <v>0.68787984000000002</v>
      </c>
      <c r="Y221" s="551">
        <v>0.16736671800000003</v>
      </c>
      <c r="AA221" s="547" t="s">
        <v>606</v>
      </c>
      <c r="AB221" s="547" t="s">
        <v>444</v>
      </c>
      <c r="AC221">
        <v>1</v>
      </c>
      <c r="AD221" s="547" t="s">
        <v>254</v>
      </c>
      <c r="AE221">
        <v>43</v>
      </c>
      <c r="AF221" s="216">
        <v>2016</v>
      </c>
      <c r="AG221" s="549">
        <v>12.1825344</v>
      </c>
      <c r="AH221" s="550">
        <v>17.338678903889654</v>
      </c>
      <c r="AI221" s="550">
        <v>0.294159879308028</v>
      </c>
      <c r="AJ221" s="550">
        <v>0.67826993587639739</v>
      </c>
      <c r="AK221" s="550">
        <v>3.8704365851000594E-2</v>
      </c>
      <c r="AL221" s="550">
        <v>7.0580545210691134E-3</v>
      </c>
      <c r="AM221" s="550">
        <v>2.0607268714135547E-3</v>
      </c>
      <c r="AN221" s="550">
        <v>3.4238592856343585E-2</v>
      </c>
      <c r="AO221" s="550">
        <v>5.6464428288419202E-2</v>
      </c>
      <c r="AP221" s="550">
        <v>1.3738251213146587E-2</v>
      </c>
      <c r="AQ221" s="551">
        <v>211.22905219718999</v>
      </c>
      <c r="AR221" s="551">
        <v>3.5836128487698993</v>
      </c>
      <c r="AS221" s="551">
        <v>8.2630468263000054</v>
      </c>
      <c r="AT221" s="551">
        <v>0.47151726840999997</v>
      </c>
      <c r="AU221" s="551">
        <v>8.5984991999999996E-2</v>
      </c>
      <c r="AV221" s="551">
        <v>2.5104876000000005E-2</v>
      </c>
      <c r="AW221" s="551">
        <v>0.41711283527999993</v>
      </c>
      <c r="AX221" s="551">
        <v>0.68787984000000002</v>
      </c>
      <c r="AY221" s="551">
        <v>0.16736671800000003</v>
      </c>
    </row>
    <row r="222" spans="1:51" customFormat="1" x14ac:dyDescent="0.35">
      <c r="A222" s="547" t="s">
        <v>607</v>
      </c>
      <c r="B222" s="547" t="s">
        <v>444</v>
      </c>
      <c r="C222">
        <v>1</v>
      </c>
      <c r="D222" s="547" t="s">
        <v>254</v>
      </c>
      <c r="E222">
        <v>43</v>
      </c>
      <c r="F222" s="216">
        <v>2017</v>
      </c>
      <c r="G222" s="549">
        <v>14.003348799999999</v>
      </c>
      <c r="H222" s="550">
        <v>17.338666389951673</v>
      </c>
      <c r="I222" s="550">
        <v>0.28271344787373992</v>
      </c>
      <c r="J222" s="550">
        <v>0.67761445191595904</v>
      </c>
      <c r="K222" s="550">
        <v>3.8704332170887576E-2</v>
      </c>
      <c r="L222" s="550">
        <v>7.0580530708483106E-3</v>
      </c>
      <c r="M222" s="550">
        <v>2.0607269312608993E-3</v>
      </c>
      <c r="N222" s="550">
        <v>3.423858512258153E-2</v>
      </c>
      <c r="O222" s="550">
        <v>5.6464445133295543E-2</v>
      </c>
      <c r="P222" s="550">
        <v>1.3738242383850355E-2</v>
      </c>
      <c r="Q222" s="551">
        <v>242.79939318533008</v>
      </c>
      <c r="R222" s="551">
        <v>3.9589350210265986</v>
      </c>
      <c r="S222" s="551">
        <v>9.488871522100002</v>
      </c>
      <c r="T222" s="551">
        <v>0.5419902634599999</v>
      </c>
      <c r="U222" s="551">
        <v>9.8836379000000002E-2</v>
      </c>
      <c r="V222" s="551">
        <v>2.8857077999999994E-2</v>
      </c>
      <c r="W222" s="551">
        <v>0.47945484988999992</v>
      </c>
      <c r="X222" s="551">
        <v>0.79069131999999998</v>
      </c>
      <c r="Y222" s="551">
        <v>0.19238140000000001</v>
      </c>
      <c r="AA222" s="547" t="s">
        <v>607</v>
      </c>
      <c r="AB222" s="547" t="s">
        <v>444</v>
      </c>
      <c r="AC222">
        <v>1</v>
      </c>
      <c r="AD222" s="547" t="s">
        <v>254</v>
      </c>
      <c r="AE222">
        <v>43</v>
      </c>
      <c r="AF222" s="216">
        <v>2017</v>
      </c>
      <c r="AG222" s="549">
        <v>14.003348799999999</v>
      </c>
      <c r="AH222" s="550">
        <v>17.338666389951673</v>
      </c>
      <c r="AI222" s="550">
        <v>0.28271344787373992</v>
      </c>
      <c r="AJ222" s="550">
        <v>0.67761445191595904</v>
      </c>
      <c r="AK222" s="550">
        <v>3.8704332170887576E-2</v>
      </c>
      <c r="AL222" s="550">
        <v>7.0580530708483106E-3</v>
      </c>
      <c r="AM222" s="550">
        <v>2.0607269312608993E-3</v>
      </c>
      <c r="AN222" s="550">
        <v>3.423858512258153E-2</v>
      </c>
      <c r="AO222" s="550">
        <v>5.6464445133295543E-2</v>
      </c>
      <c r="AP222" s="550">
        <v>1.3738242383850355E-2</v>
      </c>
      <c r="AQ222" s="551">
        <v>242.79939318533008</v>
      </c>
      <c r="AR222" s="551">
        <v>3.9589350210265986</v>
      </c>
      <c r="AS222" s="551">
        <v>9.488871522100002</v>
      </c>
      <c r="AT222" s="551">
        <v>0.5419902634599999</v>
      </c>
      <c r="AU222" s="551">
        <v>9.8836379000000002E-2</v>
      </c>
      <c r="AV222" s="551">
        <v>2.8857077999999994E-2</v>
      </c>
      <c r="AW222" s="551">
        <v>0.47945484988999992</v>
      </c>
      <c r="AX222" s="551">
        <v>0.79069131999999998</v>
      </c>
      <c r="AY222" s="551">
        <v>0.19238140000000001</v>
      </c>
    </row>
    <row r="223" spans="1:51" customFormat="1" x14ac:dyDescent="0.35">
      <c r="A223" s="547" t="s">
        <v>608</v>
      </c>
      <c r="B223" s="547" t="s">
        <v>444</v>
      </c>
      <c r="C223">
        <v>1</v>
      </c>
      <c r="D223" s="547" t="s">
        <v>254</v>
      </c>
      <c r="E223">
        <v>43</v>
      </c>
      <c r="F223" s="216">
        <v>2018</v>
      </c>
      <c r="G223" s="549">
        <v>15.752163700000002</v>
      </c>
      <c r="H223" s="550">
        <v>17.338696131833622</v>
      </c>
      <c r="I223" s="550">
        <v>0.28271381264206896</v>
      </c>
      <c r="J223" s="550">
        <v>0.67675433642173144</v>
      </c>
      <c r="K223" s="550">
        <v>3.8704359836610892E-2</v>
      </c>
      <c r="L223" s="550">
        <v>7.058056792540823E-3</v>
      </c>
      <c r="M223" s="550">
        <v>2.0607294729929697E-3</v>
      </c>
      <c r="N223" s="550">
        <v>3.423864347537222E-2</v>
      </c>
      <c r="O223" s="550">
        <v>5.6464501444966578E-2</v>
      </c>
      <c r="P223" s="550">
        <v>1.3738250891844148E-2</v>
      </c>
      <c r="Q223" s="551">
        <v>273.12197981320003</v>
      </c>
      <c r="R223" s="551">
        <v>4.4533542569890008</v>
      </c>
      <c r="S223" s="551">
        <v>10.660345091999988</v>
      </c>
      <c r="T223" s="551">
        <v>0.60967741205000014</v>
      </c>
      <c r="U223" s="551">
        <v>0.111179666</v>
      </c>
      <c r="V223" s="551">
        <v>3.2460947999999996E-2</v>
      </c>
      <c r="W223" s="551">
        <v>0.53933271689000017</v>
      </c>
      <c r="X223" s="551">
        <v>0.88943807000000019</v>
      </c>
      <c r="Y223" s="551">
        <v>0.21640717700000003</v>
      </c>
      <c r="AA223" s="547" t="s">
        <v>608</v>
      </c>
      <c r="AB223" s="547" t="s">
        <v>444</v>
      </c>
      <c r="AC223">
        <v>1</v>
      </c>
      <c r="AD223" s="547" t="s">
        <v>254</v>
      </c>
      <c r="AE223">
        <v>43</v>
      </c>
      <c r="AF223" s="216">
        <v>2018</v>
      </c>
      <c r="AG223" s="549">
        <v>15.752163700000002</v>
      </c>
      <c r="AH223" s="550">
        <v>17.338696131833622</v>
      </c>
      <c r="AI223" s="550">
        <v>0.28271381264206896</v>
      </c>
      <c r="AJ223" s="550">
        <v>0.67675433642173144</v>
      </c>
      <c r="AK223" s="550">
        <v>3.8704359836610892E-2</v>
      </c>
      <c r="AL223" s="550">
        <v>7.058056792540823E-3</v>
      </c>
      <c r="AM223" s="550">
        <v>2.0607294729929697E-3</v>
      </c>
      <c r="AN223" s="550">
        <v>3.423864347537222E-2</v>
      </c>
      <c r="AO223" s="550">
        <v>5.6464501444966578E-2</v>
      </c>
      <c r="AP223" s="550">
        <v>1.3738250891844148E-2</v>
      </c>
      <c r="AQ223" s="551">
        <v>273.12197981320003</v>
      </c>
      <c r="AR223" s="551">
        <v>4.4533542569890008</v>
      </c>
      <c r="AS223" s="551">
        <v>10.660345091999988</v>
      </c>
      <c r="AT223" s="551">
        <v>0.60967741205000014</v>
      </c>
      <c r="AU223" s="551">
        <v>0.111179666</v>
      </c>
      <c r="AV223" s="551">
        <v>3.2460947999999996E-2</v>
      </c>
      <c r="AW223" s="551">
        <v>0.53933271689000017</v>
      </c>
      <c r="AX223" s="551">
        <v>0.88943807000000019</v>
      </c>
      <c r="AY223" s="551">
        <v>0.21640717700000003</v>
      </c>
    </row>
    <row r="224" spans="1:51" customFormat="1" x14ac:dyDescent="0.35">
      <c r="A224" s="547" t="s">
        <v>609</v>
      </c>
      <c r="B224" s="547" t="s">
        <v>444</v>
      </c>
      <c r="C224">
        <v>1</v>
      </c>
      <c r="D224" s="547" t="s">
        <v>254</v>
      </c>
      <c r="E224">
        <v>43</v>
      </c>
      <c r="F224" s="216">
        <v>2019</v>
      </c>
      <c r="G224" s="549">
        <v>18.798883200000006</v>
      </c>
      <c r="H224" s="550">
        <v>17.338676425576182</v>
      </c>
      <c r="I224" s="550">
        <v>0.28271347467252711</v>
      </c>
      <c r="J224" s="550">
        <v>0.67614965804989902</v>
      </c>
      <c r="K224" s="550">
        <v>3.8704346144881614E-2</v>
      </c>
      <c r="L224" s="550">
        <v>7.0580523634510353E-3</v>
      </c>
      <c r="M224" s="550">
        <v>2.0607276287561587E-3</v>
      </c>
      <c r="N224" s="550">
        <v>3.4238579660413007E-2</v>
      </c>
      <c r="O224" s="550">
        <v>5.6464418588440375E-2</v>
      </c>
      <c r="P224" s="550">
        <v>1.3738241641929024E-2</v>
      </c>
      <c r="Q224" s="551">
        <v>325.94775296700021</v>
      </c>
      <c r="R224" s="551">
        <v>5.3146975894349975</v>
      </c>
      <c r="S224" s="551">
        <v>12.710858447399996</v>
      </c>
      <c r="T224" s="551">
        <v>0.72759848251000003</v>
      </c>
      <c r="U224" s="551">
        <v>0.13268350200000001</v>
      </c>
      <c r="V224" s="551">
        <v>3.8739378000000005E-2</v>
      </c>
      <c r="W224" s="551">
        <v>0.64364705996999994</v>
      </c>
      <c r="X224" s="551">
        <v>1.0614680099999998</v>
      </c>
      <c r="Y224" s="551">
        <v>0.25826360000000004</v>
      </c>
      <c r="AA224" s="547" t="s">
        <v>609</v>
      </c>
      <c r="AB224" s="547" t="s">
        <v>444</v>
      </c>
      <c r="AC224">
        <v>1</v>
      </c>
      <c r="AD224" s="547" t="s">
        <v>254</v>
      </c>
      <c r="AE224">
        <v>43</v>
      </c>
      <c r="AF224" s="216">
        <v>2019</v>
      </c>
      <c r="AG224" s="549">
        <v>18.798883200000006</v>
      </c>
      <c r="AH224" s="550">
        <v>17.338676425576182</v>
      </c>
      <c r="AI224" s="550">
        <v>0.28271347467252711</v>
      </c>
      <c r="AJ224" s="550">
        <v>0.67614965804989902</v>
      </c>
      <c r="AK224" s="550">
        <v>3.8704346144881614E-2</v>
      </c>
      <c r="AL224" s="550">
        <v>7.0580523634510353E-3</v>
      </c>
      <c r="AM224" s="550">
        <v>2.0607276287561587E-3</v>
      </c>
      <c r="AN224" s="550">
        <v>3.4238579660413007E-2</v>
      </c>
      <c r="AO224" s="550">
        <v>5.6464418588440375E-2</v>
      </c>
      <c r="AP224" s="550">
        <v>1.3738241641929024E-2</v>
      </c>
      <c r="AQ224" s="551">
        <v>325.94775296700021</v>
      </c>
      <c r="AR224" s="551">
        <v>5.3146975894349975</v>
      </c>
      <c r="AS224" s="551">
        <v>12.710858447399996</v>
      </c>
      <c r="AT224" s="551">
        <v>0.72759848251000003</v>
      </c>
      <c r="AU224" s="551">
        <v>0.13268350200000001</v>
      </c>
      <c r="AV224" s="551">
        <v>3.8739378000000005E-2</v>
      </c>
      <c r="AW224" s="551">
        <v>0.64364705996999994</v>
      </c>
      <c r="AX224" s="551">
        <v>1.0614680099999998</v>
      </c>
      <c r="AY224" s="551">
        <v>0.25826360000000004</v>
      </c>
    </row>
    <row r="225" spans="1:51" customFormat="1" x14ac:dyDescent="0.35">
      <c r="A225" s="547" t="s">
        <v>610</v>
      </c>
      <c r="B225" s="547" t="s">
        <v>444</v>
      </c>
      <c r="C225">
        <v>1</v>
      </c>
      <c r="D225" s="547" t="s">
        <v>254</v>
      </c>
      <c r="E225">
        <v>43</v>
      </c>
      <c r="F225" s="216">
        <v>2020</v>
      </c>
      <c r="G225" s="549">
        <v>13.9311089</v>
      </c>
      <c r="H225" s="550">
        <v>17.338695674976741</v>
      </c>
      <c r="I225" s="550">
        <v>0.28271383079192647</v>
      </c>
      <c r="J225" s="550">
        <v>0.67533528059636361</v>
      </c>
      <c r="K225" s="550">
        <v>3.8704377342136817E-2</v>
      </c>
      <c r="L225" s="550">
        <v>7.0580594628759253E-3</v>
      </c>
      <c r="M225" s="550">
        <v>2.0607307146956544E-3</v>
      </c>
      <c r="N225" s="550">
        <v>3.4238633401968449E-2</v>
      </c>
      <c r="O225" s="550">
        <v>5.646450154445349E-2</v>
      </c>
      <c r="P225" s="550">
        <v>1.3738249580404902E-2</v>
      </c>
      <c r="Q225" s="551">
        <v>241.54725763205997</v>
      </c>
      <c r="R225" s="551">
        <v>3.9385171642985006</v>
      </c>
      <c r="S225" s="551">
        <v>9.4081693379999987</v>
      </c>
      <c r="T225" s="551">
        <v>0.53919489566000056</v>
      </c>
      <c r="U225" s="551">
        <v>9.8326595000000017E-2</v>
      </c>
      <c r="V225" s="551">
        <v>2.870826399999999E-2</v>
      </c>
      <c r="W225" s="551">
        <v>0.47698213050999994</v>
      </c>
      <c r="X225" s="551">
        <v>0.78661311999999972</v>
      </c>
      <c r="Y225" s="551">
        <v>0.191389051</v>
      </c>
      <c r="AA225" s="547" t="s">
        <v>610</v>
      </c>
      <c r="AB225" s="547" t="s">
        <v>444</v>
      </c>
      <c r="AC225">
        <v>1</v>
      </c>
      <c r="AD225" s="547" t="s">
        <v>254</v>
      </c>
      <c r="AE225">
        <v>43</v>
      </c>
      <c r="AF225" s="216">
        <v>2020</v>
      </c>
      <c r="AG225" s="549">
        <v>13.9311089</v>
      </c>
      <c r="AH225" s="550">
        <v>17.338695674976741</v>
      </c>
      <c r="AI225" s="550">
        <v>0.28271383079192647</v>
      </c>
      <c r="AJ225" s="550">
        <v>0.67533528059636361</v>
      </c>
      <c r="AK225" s="550">
        <v>3.8704377342136817E-2</v>
      </c>
      <c r="AL225" s="550">
        <v>7.0580594628759253E-3</v>
      </c>
      <c r="AM225" s="550">
        <v>2.0607307146956544E-3</v>
      </c>
      <c r="AN225" s="550">
        <v>3.4238633401968449E-2</v>
      </c>
      <c r="AO225" s="550">
        <v>5.646450154445349E-2</v>
      </c>
      <c r="AP225" s="550">
        <v>1.3738249580404902E-2</v>
      </c>
      <c r="AQ225" s="551">
        <v>241.54725763205997</v>
      </c>
      <c r="AR225" s="551">
        <v>3.9385171642985006</v>
      </c>
      <c r="AS225" s="551">
        <v>9.4081693379999987</v>
      </c>
      <c r="AT225" s="551">
        <v>0.53919489566000056</v>
      </c>
      <c r="AU225" s="551">
        <v>9.8326595000000017E-2</v>
      </c>
      <c r="AV225" s="551">
        <v>2.870826399999999E-2</v>
      </c>
      <c r="AW225" s="551">
        <v>0.47698213050999994</v>
      </c>
      <c r="AX225" s="551">
        <v>0.78661311999999972</v>
      </c>
      <c r="AY225" s="551">
        <v>0.191389051</v>
      </c>
    </row>
    <row r="226" spans="1:51" customFormat="1" x14ac:dyDescent="0.35">
      <c r="A226" s="547" t="s">
        <v>611</v>
      </c>
      <c r="B226" s="547" t="s">
        <v>444</v>
      </c>
      <c r="C226">
        <v>1</v>
      </c>
      <c r="D226" s="547" t="s">
        <v>254</v>
      </c>
      <c r="E226">
        <v>43</v>
      </c>
      <c r="F226" s="216">
        <v>2021</v>
      </c>
      <c r="G226" s="549">
        <v>15.802549500000001</v>
      </c>
      <c r="H226" s="550">
        <v>16.505330354579808</v>
      </c>
      <c r="I226" s="550">
        <v>0.27707258129499929</v>
      </c>
      <c r="J226" s="550">
        <v>0.62565597545509999</v>
      </c>
      <c r="K226" s="550">
        <v>3.4332857913844855E-2</v>
      </c>
      <c r="L226" s="550">
        <v>7.1084801854283067E-3</v>
      </c>
      <c r="M226" s="550">
        <v>2.0607255177400334E-3</v>
      </c>
      <c r="N226" s="550">
        <v>3.0371497489060244E-2</v>
      </c>
      <c r="O226" s="550">
        <v>5.6867860467704909E-2</v>
      </c>
      <c r="P226" s="550">
        <v>1.3738250653794819E-2</v>
      </c>
      <c r="Q226" s="551">
        <v>260.82629994209998</v>
      </c>
      <c r="R226" s="551">
        <v>4.3784531810070009</v>
      </c>
      <c r="S226" s="551">
        <v>9.8869595221000033</v>
      </c>
      <c r="T226" s="551">
        <v>0.54254668666000005</v>
      </c>
      <c r="U226" s="551">
        <v>0.11233211</v>
      </c>
      <c r="V226" s="551">
        <v>3.2564717000000007E-2</v>
      </c>
      <c r="W226" s="551">
        <v>0.47994709246000028</v>
      </c>
      <c r="X226" s="551">
        <v>0.89865718000000006</v>
      </c>
      <c r="Y226" s="551">
        <v>0.21709938600000001</v>
      </c>
      <c r="AA226" s="547" t="s">
        <v>611</v>
      </c>
      <c r="AB226" s="547" t="s">
        <v>444</v>
      </c>
      <c r="AC226">
        <v>1</v>
      </c>
      <c r="AD226" s="547" t="s">
        <v>254</v>
      </c>
      <c r="AE226">
        <v>43</v>
      </c>
      <c r="AF226" s="216">
        <v>2021</v>
      </c>
      <c r="AG226" s="549">
        <v>15.802549500000001</v>
      </c>
      <c r="AH226" s="550">
        <v>16.505330354579808</v>
      </c>
      <c r="AI226" s="550">
        <v>0.27707258129499929</v>
      </c>
      <c r="AJ226" s="550">
        <v>0.62565597545509999</v>
      </c>
      <c r="AK226" s="550">
        <v>3.4332857913844855E-2</v>
      </c>
      <c r="AL226" s="550">
        <v>7.1084801854283067E-3</v>
      </c>
      <c r="AM226" s="550">
        <v>2.0607255177400334E-3</v>
      </c>
      <c r="AN226" s="550">
        <v>3.0371497489060244E-2</v>
      </c>
      <c r="AO226" s="550">
        <v>5.6867860467704909E-2</v>
      </c>
      <c r="AP226" s="550">
        <v>1.3738250653794819E-2</v>
      </c>
      <c r="AQ226" s="551">
        <v>260.82629994209998</v>
      </c>
      <c r="AR226" s="551">
        <v>4.3784531810070009</v>
      </c>
      <c r="AS226" s="551">
        <v>9.8869595221000033</v>
      </c>
      <c r="AT226" s="551">
        <v>0.54254668666000005</v>
      </c>
      <c r="AU226" s="551">
        <v>0.11233211</v>
      </c>
      <c r="AV226" s="551">
        <v>3.2564717000000007E-2</v>
      </c>
      <c r="AW226" s="551">
        <v>0.47994709246000028</v>
      </c>
      <c r="AX226" s="551">
        <v>0.89865718000000006</v>
      </c>
      <c r="AY226" s="551">
        <v>0.21709938600000001</v>
      </c>
    </row>
    <row r="227" spans="1:51" customFormat="1" x14ac:dyDescent="0.35">
      <c r="A227" s="547" t="s">
        <v>612</v>
      </c>
      <c r="B227" s="547" t="s">
        <v>444</v>
      </c>
      <c r="C227">
        <v>1</v>
      </c>
      <c r="D227" s="547" t="s">
        <v>254</v>
      </c>
      <c r="E227">
        <v>43</v>
      </c>
      <c r="F227" s="216">
        <v>2022</v>
      </c>
      <c r="G227" s="549">
        <v>16.254060200000001</v>
      </c>
      <c r="H227" s="550">
        <v>16.505349367870551</v>
      </c>
      <c r="I227" s="550">
        <v>0.27707279101464138</v>
      </c>
      <c r="J227" s="550">
        <v>0.62522224994589337</v>
      </c>
      <c r="K227" s="550">
        <v>3.4332871327128471E-2</v>
      </c>
      <c r="L227" s="550">
        <v>7.1084880687226687E-3</v>
      </c>
      <c r="M227" s="550">
        <v>2.0607284941641844E-3</v>
      </c>
      <c r="N227" s="550">
        <v>3.0371513149680594E-2</v>
      </c>
      <c r="O227" s="550">
        <v>5.6867884001069471E-2</v>
      </c>
      <c r="P227" s="550">
        <v>1.37382388309353E-2</v>
      </c>
      <c r="Q227" s="551">
        <v>268.27894224739993</v>
      </c>
      <c r="R227" s="551">
        <v>4.5035578249340009</v>
      </c>
      <c r="S227" s="551">
        <v>10.162400088999998</v>
      </c>
      <c r="T227" s="551">
        <v>0.55804855739000014</v>
      </c>
      <c r="U227" s="551">
        <v>0.115541793</v>
      </c>
      <c r="V227" s="551">
        <v>3.3495205000000007E-2</v>
      </c>
      <c r="W227" s="551">
        <v>0.49366040310000003</v>
      </c>
      <c r="X227" s="551">
        <v>0.92433401000000015</v>
      </c>
      <c r="Y227" s="551">
        <v>0.223302161</v>
      </c>
      <c r="AA227" s="547" t="s">
        <v>612</v>
      </c>
      <c r="AB227" s="547" t="s">
        <v>444</v>
      </c>
      <c r="AC227">
        <v>1</v>
      </c>
      <c r="AD227" s="547" t="s">
        <v>254</v>
      </c>
      <c r="AE227">
        <v>43</v>
      </c>
      <c r="AF227" s="216">
        <v>2022</v>
      </c>
      <c r="AG227" s="549">
        <v>16.254060200000001</v>
      </c>
      <c r="AH227" s="550">
        <v>16.505349367870551</v>
      </c>
      <c r="AI227" s="550">
        <v>0.27707279101464138</v>
      </c>
      <c r="AJ227" s="550">
        <v>0.62522224994589337</v>
      </c>
      <c r="AK227" s="550">
        <v>3.4332871327128471E-2</v>
      </c>
      <c r="AL227" s="550">
        <v>7.1084880687226687E-3</v>
      </c>
      <c r="AM227" s="550">
        <v>2.0607284941641844E-3</v>
      </c>
      <c r="AN227" s="550">
        <v>3.0371513149680594E-2</v>
      </c>
      <c r="AO227" s="550">
        <v>5.6867884001069471E-2</v>
      </c>
      <c r="AP227" s="550">
        <v>1.37382388309353E-2</v>
      </c>
      <c r="AQ227" s="551">
        <v>268.27894224739993</v>
      </c>
      <c r="AR227" s="551">
        <v>4.5035578249340009</v>
      </c>
      <c r="AS227" s="551">
        <v>10.162400088999998</v>
      </c>
      <c r="AT227" s="551">
        <v>0.55804855739000014</v>
      </c>
      <c r="AU227" s="551">
        <v>0.115541793</v>
      </c>
      <c r="AV227" s="551">
        <v>3.3495205000000007E-2</v>
      </c>
      <c r="AW227" s="551">
        <v>0.49366040310000003</v>
      </c>
      <c r="AX227" s="551">
        <v>0.92433401000000015</v>
      </c>
      <c r="AY227" s="551">
        <v>0.223302161</v>
      </c>
    </row>
    <row r="228" spans="1:51" customFormat="1" x14ac:dyDescent="0.35">
      <c r="A228" s="547" t="s">
        <v>613</v>
      </c>
      <c r="B228" s="547" t="s">
        <v>444</v>
      </c>
      <c r="C228">
        <v>1</v>
      </c>
      <c r="D228" s="547" t="s">
        <v>254</v>
      </c>
      <c r="E228">
        <v>43</v>
      </c>
      <c r="F228" s="216">
        <v>2023</v>
      </c>
      <c r="G228" s="549">
        <v>16.920554400000004</v>
      </c>
      <c r="H228" s="550">
        <v>16.35439077451446</v>
      </c>
      <c r="I228" s="550">
        <v>0.26990781770152877</v>
      </c>
      <c r="J228" s="550">
        <v>0.6250017875773618</v>
      </c>
      <c r="K228" s="550">
        <v>3.2256949957857176E-2</v>
      </c>
      <c r="L228" s="550">
        <v>7.1084828638948118E-3</v>
      </c>
      <c r="M228" s="550">
        <v>2.0607254452608241E-3</v>
      </c>
      <c r="N228" s="550">
        <v>2.8535138459174821E-2</v>
      </c>
      <c r="O228" s="550">
        <v>5.6867864211352308E-2</v>
      </c>
      <c r="P228" s="550">
        <v>1.373825020768823E-2</v>
      </c>
      <c r="Q228" s="551">
        <v>276.7253587790301</v>
      </c>
      <c r="R228" s="551">
        <v>4.5669899124040017</v>
      </c>
      <c r="S228" s="551">
        <v>10.575376746799996</v>
      </c>
      <c r="T228" s="551">
        <v>0.54580547654000022</v>
      </c>
      <c r="U228" s="551">
        <v>0.12027947099999999</v>
      </c>
      <c r="V228" s="551">
        <v>3.4868617000000005E-2</v>
      </c>
      <c r="W228" s="551">
        <v>0.48283036260999984</v>
      </c>
      <c r="X228" s="551">
        <v>0.96223579000000004</v>
      </c>
      <c r="Y228" s="551">
        <v>0.23245881000000004</v>
      </c>
      <c r="AA228" s="547" t="s">
        <v>613</v>
      </c>
      <c r="AB228" s="547" t="s">
        <v>444</v>
      </c>
      <c r="AC228">
        <v>1</v>
      </c>
      <c r="AD228" s="547" t="s">
        <v>254</v>
      </c>
      <c r="AE228">
        <v>43</v>
      </c>
      <c r="AF228" s="216">
        <v>2023</v>
      </c>
      <c r="AG228" s="549">
        <v>16.920554400000004</v>
      </c>
      <c r="AH228" s="550">
        <v>16.35439077451446</v>
      </c>
      <c r="AI228" s="550">
        <v>0.26990781770152877</v>
      </c>
      <c r="AJ228" s="550">
        <v>0.6250017875773618</v>
      </c>
      <c r="AK228" s="550">
        <v>3.2256949957857176E-2</v>
      </c>
      <c r="AL228" s="550">
        <v>7.1084828638948118E-3</v>
      </c>
      <c r="AM228" s="550">
        <v>2.0607254452608241E-3</v>
      </c>
      <c r="AN228" s="550">
        <v>2.8535138459174821E-2</v>
      </c>
      <c r="AO228" s="550">
        <v>5.6867864211352308E-2</v>
      </c>
      <c r="AP228" s="550">
        <v>1.373825020768823E-2</v>
      </c>
      <c r="AQ228" s="551">
        <v>276.7253587790301</v>
      </c>
      <c r="AR228" s="551">
        <v>4.5669899124040017</v>
      </c>
      <c r="AS228" s="551">
        <v>10.575376746799996</v>
      </c>
      <c r="AT228" s="551">
        <v>0.54580547654000022</v>
      </c>
      <c r="AU228" s="551">
        <v>0.12027947099999999</v>
      </c>
      <c r="AV228" s="551">
        <v>3.4868617000000005E-2</v>
      </c>
      <c r="AW228" s="551">
        <v>0.48283036260999984</v>
      </c>
      <c r="AX228" s="551">
        <v>0.96223579000000004</v>
      </c>
      <c r="AY228" s="551">
        <v>0.23245881000000004</v>
      </c>
    </row>
    <row r="229" spans="1:51" customFormat="1" x14ac:dyDescent="0.35">
      <c r="A229" s="547" t="s">
        <v>614</v>
      </c>
      <c r="B229" s="547" t="s">
        <v>444</v>
      </c>
      <c r="C229">
        <v>1</v>
      </c>
      <c r="D229" s="547" t="s">
        <v>254</v>
      </c>
      <c r="E229">
        <v>43</v>
      </c>
      <c r="F229" s="216">
        <v>2024</v>
      </c>
      <c r="G229" s="549">
        <v>18.7190631</v>
      </c>
      <c r="H229" s="550">
        <v>16.023425272822561</v>
      </c>
      <c r="I229" s="550">
        <v>0.2665262118167655</v>
      </c>
      <c r="J229" s="550">
        <v>0.61147797188631703</v>
      </c>
      <c r="K229" s="550">
        <v>3.2113621477668948E-2</v>
      </c>
      <c r="L229" s="550">
        <v>7.1249282769926666E-3</v>
      </c>
      <c r="M229" s="550">
        <v>2.0607263725714994E-3</v>
      </c>
      <c r="N229" s="550">
        <v>2.840832123537209E-2</v>
      </c>
      <c r="O229" s="550">
        <v>5.6999440319211267E-2</v>
      </c>
      <c r="P229" s="550">
        <v>1.3738226033331762E-2</v>
      </c>
      <c r="Q229" s="551">
        <v>299.9435087601002</v>
      </c>
      <c r="R229" s="551">
        <v>4.9891209768019991</v>
      </c>
      <c r="S229" s="551">
        <v>11.446294739999994</v>
      </c>
      <c r="T229" s="551">
        <v>0.6011369068100002</v>
      </c>
      <c r="U229" s="551">
        <v>0.133371982</v>
      </c>
      <c r="V229" s="551">
        <v>3.8574867000000006E-2</v>
      </c>
      <c r="W229" s="551">
        <v>0.53177715777000012</v>
      </c>
      <c r="X229" s="551">
        <v>1.0669761199999999</v>
      </c>
      <c r="Y229" s="551">
        <v>0.25716671999999996</v>
      </c>
      <c r="AA229" s="547" t="s">
        <v>614</v>
      </c>
      <c r="AB229" s="547" t="s">
        <v>444</v>
      </c>
      <c r="AC229">
        <v>1</v>
      </c>
      <c r="AD229" s="547" t="s">
        <v>254</v>
      </c>
      <c r="AE229">
        <v>43</v>
      </c>
      <c r="AF229" s="216">
        <v>2024</v>
      </c>
      <c r="AG229" s="549">
        <v>18.7190631</v>
      </c>
      <c r="AH229" s="550">
        <v>16.023425272822561</v>
      </c>
      <c r="AI229" s="550">
        <v>0.2665262118167655</v>
      </c>
      <c r="AJ229" s="550">
        <v>0.61147797188631703</v>
      </c>
      <c r="AK229" s="550">
        <v>3.2113621477668948E-2</v>
      </c>
      <c r="AL229" s="550">
        <v>7.1249282769926666E-3</v>
      </c>
      <c r="AM229" s="550">
        <v>2.0607263725714994E-3</v>
      </c>
      <c r="AN229" s="550">
        <v>2.840832123537209E-2</v>
      </c>
      <c r="AO229" s="550">
        <v>5.6999440319211267E-2</v>
      </c>
      <c r="AP229" s="550">
        <v>1.3738226033331762E-2</v>
      </c>
      <c r="AQ229" s="551">
        <v>299.9435087601002</v>
      </c>
      <c r="AR229" s="551">
        <v>4.9891209768019991</v>
      </c>
      <c r="AS229" s="551">
        <v>11.446294739999994</v>
      </c>
      <c r="AT229" s="551">
        <v>0.6011369068100002</v>
      </c>
      <c r="AU229" s="551">
        <v>0.133371982</v>
      </c>
      <c r="AV229" s="551">
        <v>3.8574867000000006E-2</v>
      </c>
      <c r="AW229" s="551">
        <v>0.53177715777000012</v>
      </c>
      <c r="AX229" s="551">
        <v>1.0669761199999999</v>
      </c>
      <c r="AY229" s="551">
        <v>0.25716671999999996</v>
      </c>
    </row>
    <row r="230" spans="1:51" customFormat="1" x14ac:dyDescent="0.35">
      <c r="A230" s="547" t="s">
        <v>615</v>
      </c>
      <c r="B230" s="547" t="s">
        <v>444</v>
      </c>
      <c r="C230">
        <v>1</v>
      </c>
      <c r="D230" s="547" t="s">
        <v>254</v>
      </c>
      <c r="E230">
        <v>43</v>
      </c>
      <c r="F230" s="216">
        <v>2025</v>
      </c>
      <c r="G230" s="549">
        <v>19.658084699999996</v>
      </c>
      <c r="H230" s="550">
        <v>7.3832544748421016</v>
      </c>
      <c r="I230" s="550">
        <v>0.23253180549695171</v>
      </c>
      <c r="J230" s="550">
        <v>0.47718096163763157</v>
      </c>
      <c r="K230" s="550">
        <v>3.0256095559502802E-2</v>
      </c>
      <c r="L230" s="550">
        <v>7.1249238741961495E-3</v>
      </c>
      <c r="M230" s="550">
        <v>2.0607265976425467E-3</v>
      </c>
      <c r="N230" s="550">
        <v>2.6765116405262013E-2</v>
      </c>
      <c r="O230" s="550">
        <v>5.6999403914461733E-2</v>
      </c>
      <c r="P230" s="550">
        <v>1.3738250400355636E-2</v>
      </c>
      <c r="Q230" s="551">
        <v>145.14064182810003</v>
      </c>
      <c r="R230" s="551">
        <v>4.5711299279030015</v>
      </c>
      <c r="S230" s="551">
        <v>9.3804637611000103</v>
      </c>
      <c r="T230" s="551">
        <v>0.59477688919999983</v>
      </c>
      <c r="U230" s="551">
        <v>0.14006235700000003</v>
      </c>
      <c r="V230" s="551">
        <v>4.0509937999999995E-2</v>
      </c>
      <c r="W230" s="551">
        <v>0.52615092530000007</v>
      </c>
      <c r="X230" s="551">
        <v>1.1204991100000001</v>
      </c>
      <c r="Y230" s="551">
        <v>0.27006768999999997</v>
      </c>
      <c r="AA230" s="547" t="s">
        <v>615</v>
      </c>
      <c r="AB230" s="547" t="s">
        <v>444</v>
      </c>
      <c r="AC230">
        <v>1</v>
      </c>
      <c r="AD230" s="547" t="s">
        <v>254</v>
      </c>
      <c r="AE230">
        <v>43</v>
      </c>
      <c r="AF230" s="216">
        <v>2025</v>
      </c>
      <c r="AG230" s="549">
        <v>19.658084699999996</v>
      </c>
      <c r="AH230" s="550">
        <v>7.3832544748421016</v>
      </c>
      <c r="AI230" s="550">
        <v>0.23253180549695171</v>
      </c>
      <c r="AJ230" s="550">
        <v>0.47718096163763157</v>
      </c>
      <c r="AK230" s="550">
        <v>3.0256095559502802E-2</v>
      </c>
      <c r="AL230" s="550">
        <v>7.1249238741961495E-3</v>
      </c>
      <c r="AM230" s="550">
        <v>2.0607265976425467E-3</v>
      </c>
      <c r="AN230" s="550">
        <v>2.6765116405262013E-2</v>
      </c>
      <c r="AO230" s="550">
        <v>5.6999403914461733E-2</v>
      </c>
      <c r="AP230" s="550">
        <v>1.3738250400355636E-2</v>
      </c>
      <c r="AQ230" s="551">
        <v>145.14064182810003</v>
      </c>
      <c r="AR230" s="551">
        <v>4.5711299279030015</v>
      </c>
      <c r="AS230" s="551">
        <v>9.3804637611000103</v>
      </c>
      <c r="AT230" s="551">
        <v>0.59477688919999983</v>
      </c>
      <c r="AU230" s="551">
        <v>0.14006235700000003</v>
      </c>
      <c r="AV230" s="551">
        <v>4.0509937999999995E-2</v>
      </c>
      <c r="AW230" s="551">
        <v>0.52615092530000007</v>
      </c>
      <c r="AX230" s="551">
        <v>1.1204991100000001</v>
      </c>
      <c r="AY230" s="551">
        <v>0.27006768999999997</v>
      </c>
    </row>
    <row r="231" spans="1:51" customFormat="1" x14ac:dyDescent="0.35">
      <c r="A231" s="547" t="s">
        <v>616</v>
      </c>
      <c r="B231" s="547" t="s">
        <v>444</v>
      </c>
      <c r="C231">
        <v>1</v>
      </c>
      <c r="D231" s="547" t="s">
        <v>254</v>
      </c>
      <c r="E231">
        <v>43</v>
      </c>
      <c r="F231" s="216">
        <v>2026</v>
      </c>
      <c r="G231" s="549">
        <v>20.201978700000002</v>
      </c>
      <c r="H231" s="550">
        <v>7.3832509232969326</v>
      </c>
      <c r="I231" s="550">
        <v>0.23253180771673612</v>
      </c>
      <c r="J231" s="550">
        <v>0.47698789583418372</v>
      </c>
      <c r="K231" s="550">
        <v>3.0256101692157516E-2</v>
      </c>
      <c r="L231" s="550">
        <v>7.1249203425801056E-3</v>
      </c>
      <c r="M231" s="550">
        <v>2.0607255169514658E-3</v>
      </c>
      <c r="N231" s="550">
        <v>2.6765131940763784E-2</v>
      </c>
      <c r="O231" s="550">
        <v>5.6999360661636578E-2</v>
      </c>
      <c r="P231" s="550">
        <v>1.3738230008132813E-2</v>
      </c>
      <c r="Q231" s="551">
        <v>149.15627788919997</v>
      </c>
      <c r="R231" s="551">
        <v>4.6976026265659989</v>
      </c>
      <c r="S231" s="551">
        <v>9.6360993117999989</v>
      </c>
      <c r="T231" s="551">
        <v>0.61123312193000012</v>
      </c>
      <c r="U231" s="551">
        <v>0.143937489</v>
      </c>
      <c r="V231" s="551">
        <v>4.1630733000000003E-2</v>
      </c>
      <c r="W231" s="551">
        <v>0.54070862536999964</v>
      </c>
      <c r="X231" s="551">
        <v>1.1514998700000001</v>
      </c>
      <c r="Y231" s="551">
        <v>0.27753942999999992</v>
      </c>
      <c r="AA231" s="547" t="s">
        <v>616</v>
      </c>
      <c r="AB231" s="547" t="s">
        <v>444</v>
      </c>
      <c r="AC231">
        <v>1</v>
      </c>
      <c r="AD231" s="547" t="s">
        <v>254</v>
      </c>
      <c r="AE231">
        <v>43</v>
      </c>
      <c r="AF231" s="216">
        <v>2026</v>
      </c>
      <c r="AG231" s="549">
        <v>20.201978700000002</v>
      </c>
      <c r="AH231" s="550">
        <v>7.3832509232969326</v>
      </c>
      <c r="AI231" s="550">
        <v>0.23253180771673612</v>
      </c>
      <c r="AJ231" s="550">
        <v>0.47698789583418372</v>
      </c>
      <c r="AK231" s="550">
        <v>3.0256101692157516E-2</v>
      </c>
      <c r="AL231" s="550">
        <v>7.1249203425801056E-3</v>
      </c>
      <c r="AM231" s="550">
        <v>2.0607255169514658E-3</v>
      </c>
      <c r="AN231" s="550">
        <v>2.6765131940763784E-2</v>
      </c>
      <c r="AO231" s="550">
        <v>5.6999360661636578E-2</v>
      </c>
      <c r="AP231" s="550">
        <v>1.3738230008132813E-2</v>
      </c>
      <c r="AQ231" s="551">
        <v>149.15627788919997</v>
      </c>
      <c r="AR231" s="551">
        <v>4.6976026265659989</v>
      </c>
      <c r="AS231" s="551">
        <v>9.6360993117999989</v>
      </c>
      <c r="AT231" s="551">
        <v>0.61123312193000012</v>
      </c>
      <c r="AU231" s="551">
        <v>0.143937489</v>
      </c>
      <c r="AV231" s="551">
        <v>4.1630733000000003E-2</v>
      </c>
      <c r="AW231" s="551">
        <v>0.54070862536999964</v>
      </c>
      <c r="AX231" s="551">
        <v>1.1514998700000001</v>
      </c>
      <c r="AY231" s="551">
        <v>0.27753942999999992</v>
      </c>
    </row>
    <row r="232" spans="1:51" customFormat="1" x14ac:dyDescent="0.35">
      <c r="A232" s="547" t="s">
        <v>1234</v>
      </c>
      <c r="B232" s="547" t="s">
        <v>444</v>
      </c>
      <c r="C232">
        <v>1</v>
      </c>
      <c r="D232" s="547" t="s">
        <v>254</v>
      </c>
      <c r="E232">
        <v>43</v>
      </c>
      <c r="F232" s="216">
        <v>2027</v>
      </c>
      <c r="G232" s="549">
        <v>20.798005300000003</v>
      </c>
      <c r="H232" s="550">
        <v>7.0905547976963943</v>
      </c>
      <c r="I232" s="550">
        <v>0.21437383973055335</v>
      </c>
      <c r="J232" s="550">
        <v>0.45494344228290018</v>
      </c>
      <c r="K232" s="550">
        <v>1.8707609132112293E-2</v>
      </c>
      <c r="L232" s="550">
        <v>7.1470269795536568E-3</v>
      </c>
      <c r="M232" s="550">
        <v>2.0607274775528588E-3</v>
      </c>
      <c r="N232" s="550">
        <v>1.6549111808813709E-2</v>
      </c>
      <c r="O232" s="550">
        <v>5.7176249012687773E-2</v>
      </c>
      <c r="P232" s="550">
        <v>1.3738236714460306E-2</v>
      </c>
      <c r="Q232" s="551">
        <v>147.46939626243005</v>
      </c>
      <c r="R232" s="551">
        <v>4.4585482548973996</v>
      </c>
      <c r="S232" s="551">
        <v>9.4619161238000036</v>
      </c>
      <c r="T232" s="551">
        <v>0.38908095387999997</v>
      </c>
      <c r="U232" s="551">
        <v>0.14864390499999997</v>
      </c>
      <c r="V232" s="551">
        <v>4.2859020999999997E-2</v>
      </c>
      <c r="W232" s="551">
        <v>0.34418851511000015</v>
      </c>
      <c r="X232" s="551">
        <v>1.1891519300000002</v>
      </c>
      <c r="Y232" s="551">
        <v>0.28572792000000008</v>
      </c>
      <c r="AA232" s="547" t="s">
        <v>1234</v>
      </c>
      <c r="AB232" s="547" t="s">
        <v>444</v>
      </c>
      <c r="AC232">
        <v>1</v>
      </c>
      <c r="AD232" s="547" t="s">
        <v>254</v>
      </c>
      <c r="AE232">
        <v>43</v>
      </c>
      <c r="AF232" s="216">
        <v>2027</v>
      </c>
      <c r="AG232" s="549">
        <v>20.798005300000003</v>
      </c>
      <c r="AH232" s="550">
        <v>7.0905547976963943</v>
      </c>
      <c r="AI232" s="550">
        <v>0.21437383973055335</v>
      </c>
      <c r="AJ232" s="550">
        <v>0.45494344228290018</v>
      </c>
      <c r="AK232" s="550">
        <v>1.8707609132112293E-2</v>
      </c>
      <c r="AL232" s="550">
        <v>7.1470269795536568E-3</v>
      </c>
      <c r="AM232" s="550">
        <v>2.0607274775528588E-3</v>
      </c>
      <c r="AN232" s="550">
        <v>1.6549111808813709E-2</v>
      </c>
      <c r="AO232" s="550">
        <v>5.7176249012687773E-2</v>
      </c>
      <c r="AP232" s="550">
        <v>1.3738236714460306E-2</v>
      </c>
      <c r="AQ232" s="551">
        <v>147.46939626243005</v>
      </c>
      <c r="AR232" s="551">
        <v>4.4585482548973996</v>
      </c>
      <c r="AS232" s="551">
        <v>9.4619161238000036</v>
      </c>
      <c r="AT232" s="551">
        <v>0.38908095387999997</v>
      </c>
      <c r="AU232" s="551">
        <v>0.14864390499999997</v>
      </c>
      <c r="AV232" s="551">
        <v>4.2859020999999997E-2</v>
      </c>
      <c r="AW232" s="551">
        <v>0.34418851511000015</v>
      </c>
      <c r="AX232" s="551">
        <v>1.1891519300000002</v>
      </c>
      <c r="AY232" s="551">
        <v>0.28572792000000008</v>
      </c>
    </row>
    <row r="233" spans="1:51" customFormat="1" x14ac:dyDescent="0.35">
      <c r="A233" s="547" t="s">
        <v>1235</v>
      </c>
      <c r="B233" s="547" t="s">
        <v>444</v>
      </c>
      <c r="C233">
        <v>1</v>
      </c>
      <c r="D233" s="547" t="s">
        <v>254</v>
      </c>
      <c r="E233">
        <v>43</v>
      </c>
      <c r="F233" s="216">
        <v>2028</v>
      </c>
      <c r="G233" s="549">
        <v>21.546279000000002</v>
      </c>
      <c r="H233" s="550">
        <v>7.0905676036293812</v>
      </c>
      <c r="I233" s="550">
        <v>0.21437414326846876</v>
      </c>
      <c r="J233" s="550">
        <v>0.45475865614661359</v>
      </c>
      <c r="K233" s="550">
        <v>1.8707632881761169E-2</v>
      </c>
      <c r="L233" s="550">
        <v>7.1470349010146952E-3</v>
      </c>
      <c r="M233" s="550">
        <v>2.0607283976968828E-3</v>
      </c>
      <c r="N233" s="550">
        <v>1.654914150512949E-2</v>
      </c>
      <c r="O233" s="550">
        <v>5.7176333324190226E-2</v>
      </c>
      <c r="P233" s="550">
        <v>1.3738265897327332E-2</v>
      </c>
      <c r="Q233" s="551">
        <v>152.77534785616007</v>
      </c>
      <c r="R233" s="551">
        <v>4.6189651012484001</v>
      </c>
      <c r="S233" s="551">
        <v>9.7983568830000021</v>
      </c>
      <c r="T233" s="551">
        <v>0.40307987750000018</v>
      </c>
      <c r="U233" s="551">
        <v>0.15399200800000001</v>
      </c>
      <c r="V233" s="551">
        <v>4.4401028999999995E-2</v>
      </c>
      <c r="W233" s="551">
        <v>0.35657242007999995</v>
      </c>
      <c r="X233" s="551">
        <v>1.2319372300000002</v>
      </c>
      <c r="Y233" s="551">
        <v>0.29600851000000006</v>
      </c>
      <c r="AA233" s="547" t="s">
        <v>1235</v>
      </c>
      <c r="AB233" s="547" t="s">
        <v>444</v>
      </c>
      <c r="AC233">
        <v>1</v>
      </c>
      <c r="AD233" s="547" t="s">
        <v>254</v>
      </c>
      <c r="AE233">
        <v>43</v>
      </c>
      <c r="AF233" s="216">
        <v>2028</v>
      </c>
      <c r="AG233" s="549">
        <v>21.546279000000002</v>
      </c>
      <c r="AH233" s="550">
        <v>7.0905676036293812</v>
      </c>
      <c r="AI233" s="550">
        <v>0.21437414326846876</v>
      </c>
      <c r="AJ233" s="550">
        <v>0.45475865614661359</v>
      </c>
      <c r="AK233" s="550">
        <v>1.8707632881761169E-2</v>
      </c>
      <c r="AL233" s="550">
        <v>7.1470349010146952E-3</v>
      </c>
      <c r="AM233" s="550">
        <v>2.0607283976968828E-3</v>
      </c>
      <c r="AN233" s="550">
        <v>1.654914150512949E-2</v>
      </c>
      <c r="AO233" s="550">
        <v>5.7176333324190226E-2</v>
      </c>
      <c r="AP233" s="550">
        <v>1.3738265897327332E-2</v>
      </c>
      <c r="AQ233" s="551">
        <v>152.77534785616007</v>
      </c>
      <c r="AR233" s="551">
        <v>4.6189651012484001</v>
      </c>
      <c r="AS233" s="551">
        <v>9.7983568830000021</v>
      </c>
      <c r="AT233" s="551">
        <v>0.40307987750000018</v>
      </c>
      <c r="AU233" s="551">
        <v>0.15399200800000001</v>
      </c>
      <c r="AV233" s="551">
        <v>4.4401028999999995E-2</v>
      </c>
      <c r="AW233" s="551">
        <v>0.35657242007999995</v>
      </c>
      <c r="AX233" s="551">
        <v>1.2319372300000002</v>
      </c>
      <c r="AY233" s="551">
        <v>0.29600851000000006</v>
      </c>
    </row>
    <row r="234" spans="1:51" customFormat="1" x14ac:dyDescent="0.35">
      <c r="A234" s="547" t="s">
        <v>1505</v>
      </c>
      <c r="B234" s="547" t="s">
        <v>444</v>
      </c>
      <c r="C234">
        <v>1</v>
      </c>
      <c r="D234" s="547" t="s">
        <v>254</v>
      </c>
      <c r="E234">
        <v>43</v>
      </c>
      <c r="F234" s="216">
        <v>2029</v>
      </c>
      <c r="G234" s="549">
        <v>22.254195000000003</v>
      </c>
      <c r="H234" s="550">
        <v>7.0905569670972142</v>
      </c>
      <c r="I234" s="550">
        <v>0.21437401492903246</v>
      </c>
      <c r="J234" s="550">
        <v>0.45458451841551634</v>
      </c>
      <c r="K234" s="550">
        <v>1.8707601008708691E-2</v>
      </c>
      <c r="L234" s="550">
        <v>7.1470321887626117E-3</v>
      </c>
      <c r="M234" s="550">
        <v>2.0607250902582633E-3</v>
      </c>
      <c r="N234" s="550">
        <v>1.654911130687944E-2</v>
      </c>
      <c r="O234" s="550">
        <v>5.7176217787253139E-2</v>
      </c>
      <c r="P234" s="550">
        <v>1.3738237217747031E-2</v>
      </c>
      <c r="Q234" s="551">
        <v>157.79463740439002</v>
      </c>
      <c r="R234" s="551">
        <v>4.7707211311636</v>
      </c>
      <c r="S234" s="551">
        <v>10.116412516799993</v>
      </c>
      <c r="T234" s="551">
        <v>0.41632260082999994</v>
      </c>
      <c r="U234" s="551">
        <v>0.15905144799999998</v>
      </c>
      <c r="V234" s="551">
        <v>4.5859777999999997E-2</v>
      </c>
      <c r="W234" s="551">
        <v>0.36828715009999996</v>
      </c>
      <c r="X234" s="551">
        <v>1.2724107</v>
      </c>
      <c r="Y234" s="551">
        <v>0.30573340999999993</v>
      </c>
      <c r="AA234" s="547" t="s">
        <v>1505</v>
      </c>
      <c r="AB234" s="547" t="s">
        <v>444</v>
      </c>
      <c r="AC234">
        <v>1</v>
      </c>
      <c r="AD234" s="547" t="s">
        <v>254</v>
      </c>
      <c r="AE234">
        <v>43</v>
      </c>
      <c r="AF234" s="216">
        <v>2029</v>
      </c>
      <c r="AG234" s="549">
        <v>22.254195000000003</v>
      </c>
      <c r="AH234" s="550">
        <v>7.0905569670972142</v>
      </c>
      <c r="AI234" s="550">
        <v>0.21437401492903246</v>
      </c>
      <c r="AJ234" s="550">
        <v>0.45458451841551634</v>
      </c>
      <c r="AK234" s="550">
        <v>1.8707601008708691E-2</v>
      </c>
      <c r="AL234" s="550">
        <v>7.1470321887626117E-3</v>
      </c>
      <c r="AM234" s="550">
        <v>2.0607250902582633E-3</v>
      </c>
      <c r="AN234" s="550">
        <v>1.654911130687944E-2</v>
      </c>
      <c r="AO234" s="550">
        <v>5.7176217787253139E-2</v>
      </c>
      <c r="AP234" s="550">
        <v>1.3738237217747031E-2</v>
      </c>
      <c r="AQ234" s="551">
        <v>157.79463740439002</v>
      </c>
      <c r="AR234" s="551">
        <v>4.7707211311636</v>
      </c>
      <c r="AS234" s="551">
        <v>10.116412516799993</v>
      </c>
      <c r="AT234" s="551">
        <v>0.41632260082999994</v>
      </c>
      <c r="AU234" s="551">
        <v>0.15905144799999998</v>
      </c>
      <c r="AV234" s="551">
        <v>4.5859777999999997E-2</v>
      </c>
      <c r="AW234" s="551">
        <v>0.36828715009999996</v>
      </c>
      <c r="AX234" s="551">
        <v>1.2724107</v>
      </c>
      <c r="AY234" s="551">
        <v>0.30573340999999993</v>
      </c>
    </row>
    <row r="235" spans="1:51" customFormat="1" x14ac:dyDescent="0.35">
      <c r="A235" s="547" t="s">
        <v>1506</v>
      </c>
      <c r="B235" s="547" t="s">
        <v>444</v>
      </c>
      <c r="C235">
        <v>1</v>
      </c>
      <c r="D235" s="547" t="s">
        <v>254</v>
      </c>
      <c r="E235">
        <v>43</v>
      </c>
      <c r="F235" s="216">
        <v>2030</v>
      </c>
      <c r="G235" s="549">
        <v>22.951622000000004</v>
      </c>
      <c r="H235" s="550">
        <v>7.090556727502312</v>
      </c>
      <c r="I235" s="550">
        <v>0.21437393624067169</v>
      </c>
      <c r="J235" s="550">
        <v>0.45441451527478111</v>
      </c>
      <c r="K235" s="550">
        <v>1.8707620910191004E-2</v>
      </c>
      <c r="L235" s="550">
        <v>7.1470250773561887E-3</v>
      </c>
      <c r="M235" s="550">
        <v>2.060725424983036E-3</v>
      </c>
      <c r="N235" s="550">
        <v>1.654912335694618E-2</v>
      </c>
      <c r="O235" s="550">
        <v>5.7176165152946483E-2</v>
      </c>
      <c r="P235" s="550">
        <v>1.3738234273812978E-2</v>
      </c>
      <c r="Q235" s="551">
        <v>162.73977777919009</v>
      </c>
      <c r="R235" s="551">
        <v>4.9202295512479983</v>
      </c>
      <c r="S235" s="551">
        <v>10.429550185900004</v>
      </c>
      <c r="T235" s="551">
        <v>0.42937024364999993</v>
      </c>
      <c r="U235" s="551">
        <v>0.16403581800000003</v>
      </c>
      <c r="V235" s="551">
        <v>4.729699100000001E-2</v>
      </c>
      <c r="W235" s="551">
        <v>0.37982922371999983</v>
      </c>
      <c r="X235" s="551">
        <v>1.3122857300000002</v>
      </c>
      <c r="Y235" s="551">
        <v>0.31531476000000003</v>
      </c>
      <c r="AA235" s="547" t="s">
        <v>1506</v>
      </c>
      <c r="AB235" s="547" t="s">
        <v>444</v>
      </c>
      <c r="AC235">
        <v>1</v>
      </c>
      <c r="AD235" s="547" t="s">
        <v>254</v>
      </c>
      <c r="AE235">
        <v>43</v>
      </c>
      <c r="AF235" s="216">
        <v>2030</v>
      </c>
      <c r="AG235" s="549">
        <v>22.951622000000004</v>
      </c>
      <c r="AH235" s="550">
        <v>7.090556727502312</v>
      </c>
      <c r="AI235" s="550">
        <v>0.21437393624067169</v>
      </c>
      <c r="AJ235" s="550">
        <v>0.45441451527478111</v>
      </c>
      <c r="AK235" s="550">
        <v>1.8707620910191004E-2</v>
      </c>
      <c r="AL235" s="550">
        <v>7.1470250773561887E-3</v>
      </c>
      <c r="AM235" s="550">
        <v>2.060725424983036E-3</v>
      </c>
      <c r="AN235" s="550">
        <v>1.654912335694618E-2</v>
      </c>
      <c r="AO235" s="550">
        <v>5.7176165152946483E-2</v>
      </c>
      <c r="AP235" s="550">
        <v>1.3738234273812978E-2</v>
      </c>
      <c r="AQ235" s="551">
        <v>162.73977777919009</v>
      </c>
      <c r="AR235" s="551">
        <v>4.9202295512479983</v>
      </c>
      <c r="AS235" s="551">
        <v>10.429550185900004</v>
      </c>
      <c r="AT235" s="551">
        <v>0.42937024364999993</v>
      </c>
      <c r="AU235" s="551">
        <v>0.16403581800000003</v>
      </c>
      <c r="AV235" s="551">
        <v>4.729699100000001E-2</v>
      </c>
      <c r="AW235" s="551">
        <v>0.37982922371999983</v>
      </c>
      <c r="AX235" s="551">
        <v>1.3122857300000002</v>
      </c>
      <c r="AY235" s="551">
        <v>0.31531476000000003</v>
      </c>
    </row>
    <row r="236" spans="1:51" customFormat="1" x14ac:dyDescent="0.35">
      <c r="A236" s="547" t="s">
        <v>617</v>
      </c>
      <c r="B236" s="547" t="s">
        <v>444</v>
      </c>
      <c r="C236">
        <v>1</v>
      </c>
      <c r="D236" s="547" t="s">
        <v>618</v>
      </c>
      <c r="E236">
        <v>51</v>
      </c>
      <c r="F236" s="216">
        <v>51</v>
      </c>
      <c r="G236" s="549">
        <v>4.9062391359999999</v>
      </c>
      <c r="H236" s="550">
        <v>28.335255641351043</v>
      </c>
      <c r="I236" s="550">
        <v>1.0278421336076917</v>
      </c>
      <c r="J236" s="550">
        <v>1.5260293527556172</v>
      </c>
      <c r="K236" s="550">
        <v>6.8009994245372851E-2</v>
      </c>
      <c r="L236" s="550">
        <v>1.1920152391446745E-2</v>
      </c>
      <c r="M236" s="550">
        <v>2.6082249495553329E-3</v>
      </c>
      <c r="N236" s="550">
        <v>6.0162930364419963E-2</v>
      </c>
      <c r="O236" s="550">
        <v>9.5361213962645297E-2</v>
      </c>
      <c r="P236" s="550">
        <v>1.7388252992811316E-2</v>
      </c>
      <c r="Q236" s="551">
        <v>139.01954015616127</v>
      </c>
      <c r="R236" s="551">
        <v>5.042839301535798</v>
      </c>
      <c r="S236" s="551">
        <v>7.4870649331743584</v>
      </c>
      <c r="T236" s="551">
        <v>0.33367329540578305</v>
      </c>
      <c r="U236" s="551">
        <v>5.8483118170000008E-2</v>
      </c>
      <c r="V236" s="551">
        <v>1.2796575322999999E-2</v>
      </c>
      <c r="W236" s="551">
        <v>0.29517372349035997</v>
      </c>
      <c r="X236" s="551">
        <v>0.46786492000000002</v>
      </c>
      <c r="Y236" s="551">
        <v>8.5310927339999995E-2</v>
      </c>
      <c r="AA236" s="547" t="s">
        <v>617</v>
      </c>
      <c r="AB236" s="547" t="s">
        <v>444</v>
      </c>
      <c r="AC236">
        <v>1</v>
      </c>
      <c r="AD236" s="547" t="s">
        <v>618</v>
      </c>
      <c r="AE236">
        <v>51</v>
      </c>
      <c r="AF236" s="216">
        <v>51</v>
      </c>
      <c r="AG236" s="549">
        <v>4.9062391359999999</v>
      </c>
      <c r="AH236" s="550">
        <v>28.335255641351043</v>
      </c>
      <c r="AI236" s="550">
        <v>1.0278421336076917</v>
      </c>
      <c r="AJ236" s="550">
        <v>1.5260293527556172</v>
      </c>
      <c r="AK236" s="550">
        <v>6.8009994245372851E-2</v>
      </c>
      <c r="AL236" s="550">
        <v>1.1920152391446745E-2</v>
      </c>
      <c r="AM236" s="550">
        <v>2.6082249495553329E-3</v>
      </c>
      <c r="AN236" s="550">
        <v>6.0162930364419963E-2</v>
      </c>
      <c r="AO236" s="550">
        <v>9.5361213962645297E-2</v>
      </c>
      <c r="AP236" s="550">
        <v>1.7388252992811316E-2</v>
      </c>
      <c r="AQ236" s="551">
        <v>139.01954015616127</v>
      </c>
      <c r="AR236" s="551">
        <v>5.042839301535798</v>
      </c>
      <c r="AS236" s="551">
        <v>7.4870649331743584</v>
      </c>
      <c r="AT236" s="551">
        <v>0.33367329540578305</v>
      </c>
      <c r="AU236" s="551">
        <v>5.8483118170000008E-2</v>
      </c>
      <c r="AV236" s="551">
        <v>1.2796575322999999E-2</v>
      </c>
      <c r="AW236" s="551">
        <v>0.29517372349035997</v>
      </c>
      <c r="AX236" s="551">
        <v>0.46786492000000002</v>
      </c>
      <c r="AY236" s="551">
        <v>8.5310927339999995E-2</v>
      </c>
    </row>
    <row r="237" spans="1:51" customFormat="1" x14ac:dyDescent="0.35">
      <c r="A237" s="547" t="s">
        <v>619</v>
      </c>
      <c r="B237" s="547" t="s">
        <v>444</v>
      </c>
      <c r="C237">
        <v>1</v>
      </c>
      <c r="D237" s="547" t="s">
        <v>618</v>
      </c>
      <c r="E237">
        <v>51</v>
      </c>
      <c r="F237" s="216">
        <v>2003</v>
      </c>
      <c r="G237" s="549">
        <v>3.2496918E-2</v>
      </c>
      <c r="H237" s="550">
        <v>30.968946363963195</v>
      </c>
      <c r="I237" s="550">
        <v>2.5352085584371835</v>
      </c>
      <c r="J237" s="550">
        <v>2.9116926066875042</v>
      </c>
      <c r="K237" s="550">
        <v>3.4772817559129782E-2</v>
      </c>
      <c r="L237" s="550">
        <v>1.1361717440404658E-2</v>
      </c>
      <c r="M237" s="550">
        <v>2.3962267129455169E-3</v>
      </c>
      <c r="N237" s="550">
        <v>3.0760696793708252E-2</v>
      </c>
      <c r="O237" s="550">
        <v>9.0893634897930925E-2</v>
      </c>
      <c r="P237" s="550">
        <v>1.5974921067899429E-2</v>
      </c>
      <c r="Q237" s="551">
        <v>1.0063953105361101</v>
      </c>
      <c r="R237" s="551">
        <v>8.2386464636431359E-2</v>
      </c>
      <c r="S237" s="551">
        <v>9.4621035880730078E-2</v>
      </c>
      <c r="T237" s="551">
        <v>1.1300094008480006E-3</v>
      </c>
      <c r="U237" s="551">
        <v>3.6922080000000002E-4</v>
      </c>
      <c r="V237" s="551">
        <v>7.7869982999999998E-5</v>
      </c>
      <c r="W237" s="551">
        <v>9.99627841328E-4</v>
      </c>
      <c r="X237" s="551">
        <v>2.9537629999999994E-3</v>
      </c>
      <c r="Y237" s="551">
        <v>5.1913570000000013E-4</v>
      </c>
      <c r="AA237" s="547" t="s">
        <v>619</v>
      </c>
      <c r="AB237" s="547" t="s">
        <v>444</v>
      </c>
      <c r="AC237">
        <v>1</v>
      </c>
      <c r="AD237" s="547" t="s">
        <v>618</v>
      </c>
      <c r="AE237">
        <v>51</v>
      </c>
      <c r="AF237" s="216">
        <v>2003</v>
      </c>
      <c r="AG237" s="549">
        <v>3.2496918E-2</v>
      </c>
      <c r="AH237" s="550">
        <v>30.968946363963195</v>
      </c>
      <c r="AI237" s="550">
        <v>2.5352085584371835</v>
      </c>
      <c r="AJ237" s="550">
        <v>2.9116926066875042</v>
      </c>
      <c r="AK237" s="550">
        <v>3.4772817559129782E-2</v>
      </c>
      <c r="AL237" s="550">
        <v>1.1361717440404658E-2</v>
      </c>
      <c r="AM237" s="550">
        <v>2.3962267129455169E-3</v>
      </c>
      <c r="AN237" s="550">
        <v>3.0760696793708252E-2</v>
      </c>
      <c r="AO237" s="550">
        <v>9.0893634897930925E-2</v>
      </c>
      <c r="AP237" s="550">
        <v>1.5974921067899429E-2</v>
      </c>
      <c r="AQ237" s="551">
        <v>1.0063953105361101</v>
      </c>
      <c r="AR237" s="551">
        <v>8.2386464636431359E-2</v>
      </c>
      <c r="AS237" s="551">
        <v>9.4621035880730078E-2</v>
      </c>
      <c r="AT237" s="551">
        <v>1.1300094008480006E-3</v>
      </c>
      <c r="AU237" s="551">
        <v>3.6922080000000002E-4</v>
      </c>
      <c r="AV237" s="551">
        <v>7.7869982999999998E-5</v>
      </c>
      <c r="AW237" s="551">
        <v>9.99627841328E-4</v>
      </c>
      <c r="AX237" s="551">
        <v>2.9537629999999994E-3</v>
      </c>
      <c r="AY237" s="551">
        <v>5.1913570000000013E-4</v>
      </c>
    </row>
    <row r="238" spans="1:51" customFormat="1" x14ac:dyDescent="0.35">
      <c r="A238" s="547" t="s">
        <v>620</v>
      </c>
      <c r="B238" s="547" t="s">
        <v>444</v>
      </c>
      <c r="C238">
        <v>1</v>
      </c>
      <c r="D238" s="547" t="s">
        <v>618</v>
      </c>
      <c r="E238">
        <v>51</v>
      </c>
      <c r="F238" s="216">
        <v>2005</v>
      </c>
      <c r="G238" s="549">
        <v>0.101967187</v>
      </c>
      <c r="H238" s="550">
        <v>30.968907348047164</v>
      </c>
      <c r="I238" s="550">
        <v>2.4902871850126362</v>
      </c>
      <c r="J238" s="550">
        <v>2.3175952569950766</v>
      </c>
      <c r="K238" s="550">
        <v>4.6513031236068113E-2</v>
      </c>
      <c r="L238" s="550">
        <v>1.1361699131702045E-2</v>
      </c>
      <c r="M238" s="550">
        <v>2.3962258564610588E-3</v>
      </c>
      <c r="N238" s="550">
        <v>4.1146342545224875E-2</v>
      </c>
      <c r="O238" s="550">
        <v>9.0893610706353975E-2</v>
      </c>
      <c r="P238" s="550">
        <v>1.5974919461100759E-2</v>
      </c>
      <c r="Q238" s="551">
        <v>3.1578123667439995</v>
      </c>
      <c r="R238" s="551">
        <v>0.2539275790778871</v>
      </c>
      <c r="S238" s="551">
        <v>0.23631866896033005</v>
      </c>
      <c r="T238" s="551">
        <v>4.7428029539849986E-3</v>
      </c>
      <c r="U238" s="551">
        <v>1.1585205000000001E-3</v>
      </c>
      <c r="V238" s="551">
        <v>2.4433640999999993E-4</v>
      </c>
      <c r="W238" s="551">
        <v>4.1955768046750006E-3</v>
      </c>
      <c r="X238" s="551">
        <v>9.2681657999999986E-3</v>
      </c>
      <c r="Y238" s="551">
        <v>1.6289176000000003E-3</v>
      </c>
      <c r="AA238" s="547" t="s">
        <v>620</v>
      </c>
      <c r="AB238" s="547" t="s">
        <v>444</v>
      </c>
      <c r="AC238">
        <v>1</v>
      </c>
      <c r="AD238" s="547" t="s">
        <v>618</v>
      </c>
      <c r="AE238">
        <v>51</v>
      </c>
      <c r="AF238" s="216">
        <v>2005</v>
      </c>
      <c r="AG238" s="549">
        <v>0.101967187</v>
      </c>
      <c r="AH238" s="550">
        <v>30.968907348047164</v>
      </c>
      <c r="AI238" s="550">
        <v>2.4902871850126362</v>
      </c>
      <c r="AJ238" s="550">
        <v>2.3175952569950766</v>
      </c>
      <c r="AK238" s="550">
        <v>4.6513031236068113E-2</v>
      </c>
      <c r="AL238" s="550">
        <v>1.1361699131702045E-2</v>
      </c>
      <c r="AM238" s="550">
        <v>2.3962258564610588E-3</v>
      </c>
      <c r="AN238" s="550">
        <v>4.1146342545224875E-2</v>
      </c>
      <c r="AO238" s="550">
        <v>9.0893610706353975E-2</v>
      </c>
      <c r="AP238" s="550">
        <v>1.5974919461100759E-2</v>
      </c>
      <c r="AQ238" s="551">
        <v>3.1578123667439995</v>
      </c>
      <c r="AR238" s="551">
        <v>0.2539275790778871</v>
      </c>
      <c r="AS238" s="551">
        <v>0.23631866896033005</v>
      </c>
      <c r="AT238" s="551">
        <v>4.7428029539849986E-3</v>
      </c>
      <c r="AU238" s="551">
        <v>1.1585205000000001E-3</v>
      </c>
      <c r="AV238" s="551">
        <v>2.4433640999999993E-4</v>
      </c>
      <c r="AW238" s="551">
        <v>4.1955768046750006E-3</v>
      </c>
      <c r="AX238" s="551">
        <v>9.2681657999999986E-3</v>
      </c>
      <c r="AY238" s="551">
        <v>1.6289176000000003E-3</v>
      </c>
    </row>
    <row r="239" spans="1:51" customFormat="1" x14ac:dyDescent="0.35">
      <c r="A239" s="547" t="s">
        <v>621</v>
      </c>
      <c r="B239" s="547" t="s">
        <v>444</v>
      </c>
      <c r="C239">
        <v>1</v>
      </c>
      <c r="D239" s="547" t="s">
        <v>618</v>
      </c>
      <c r="E239">
        <v>51</v>
      </c>
      <c r="F239" s="216">
        <v>2006</v>
      </c>
      <c r="G239" s="549">
        <v>0.14242756100000001</v>
      </c>
      <c r="H239" s="550">
        <v>30.968871120693404</v>
      </c>
      <c r="I239" s="550">
        <v>2.4884252702107839</v>
      </c>
      <c r="J239" s="550">
        <v>2.1587362653019118</v>
      </c>
      <c r="K239" s="550">
        <v>4.6513036081338201E-2</v>
      </c>
      <c r="L239" s="550">
        <v>1.1361722117813982E-2</v>
      </c>
      <c r="M239" s="550">
        <v>2.3962253345053068E-3</v>
      </c>
      <c r="N239" s="550">
        <v>4.114632878145684E-2</v>
      </c>
      <c r="O239" s="550">
        <v>9.0893855859821973E-2</v>
      </c>
      <c r="P239" s="550">
        <v>1.5974916821049821E-2</v>
      </c>
      <c r="Q239" s="551">
        <v>4.4108207806436983</v>
      </c>
      <c r="R239" s="551">
        <v>0.35442034196688793</v>
      </c>
      <c r="S239" s="551">
        <v>0.30746354110920021</v>
      </c>
      <c r="T239" s="551">
        <v>6.6247382837699978E-3</v>
      </c>
      <c r="U239" s="551">
        <v>1.6182223700000001E-3</v>
      </c>
      <c r="V239" s="551">
        <v>3.4128853000000003E-4</v>
      </c>
      <c r="W239" s="551">
        <v>5.8603712524470004E-3</v>
      </c>
      <c r="X239" s="551">
        <v>1.2945790200000001E-2</v>
      </c>
      <c r="Y239" s="551">
        <v>2.2752684399999995E-3</v>
      </c>
      <c r="AA239" s="547" t="s">
        <v>621</v>
      </c>
      <c r="AB239" s="547" t="s">
        <v>444</v>
      </c>
      <c r="AC239">
        <v>1</v>
      </c>
      <c r="AD239" s="547" t="s">
        <v>618</v>
      </c>
      <c r="AE239">
        <v>51</v>
      </c>
      <c r="AF239" s="216">
        <v>2006</v>
      </c>
      <c r="AG239" s="549">
        <v>0.14242756100000001</v>
      </c>
      <c r="AH239" s="550">
        <v>30.968871120693404</v>
      </c>
      <c r="AI239" s="550">
        <v>2.4884252702107839</v>
      </c>
      <c r="AJ239" s="550">
        <v>2.1587362653019118</v>
      </c>
      <c r="AK239" s="550">
        <v>4.6513036081338201E-2</v>
      </c>
      <c r="AL239" s="550">
        <v>1.1361722117813982E-2</v>
      </c>
      <c r="AM239" s="550">
        <v>2.3962253345053068E-3</v>
      </c>
      <c r="AN239" s="550">
        <v>4.114632878145684E-2</v>
      </c>
      <c r="AO239" s="550">
        <v>9.0893855859821973E-2</v>
      </c>
      <c r="AP239" s="550">
        <v>1.5974916821049821E-2</v>
      </c>
      <c r="AQ239" s="551">
        <v>4.4108207806436983</v>
      </c>
      <c r="AR239" s="551">
        <v>0.35442034196688793</v>
      </c>
      <c r="AS239" s="551">
        <v>0.30746354110920021</v>
      </c>
      <c r="AT239" s="551">
        <v>6.6247382837699978E-3</v>
      </c>
      <c r="AU239" s="551">
        <v>1.6182223700000001E-3</v>
      </c>
      <c r="AV239" s="551">
        <v>3.4128853000000003E-4</v>
      </c>
      <c r="AW239" s="551">
        <v>5.8603712524470004E-3</v>
      </c>
      <c r="AX239" s="551">
        <v>1.2945790200000001E-2</v>
      </c>
      <c r="AY239" s="551">
        <v>2.2752684399999995E-3</v>
      </c>
    </row>
    <row r="240" spans="1:51" customFormat="1" x14ac:dyDescent="0.35">
      <c r="A240" s="547" t="s">
        <v>622</v>
      </c>
      <c r="B240" s="547" t="s">
        <v>444</v>
      </c>
      <c r="C240">
        <v>1</v>
      </c>
      <c r="D240" s="547" t="s">
        <v>618</v>
      </c>
      <c r="E240">
        <v>51</v>
      </c>
      <c r="F240" s="216">
        <v>2007</v>
      </c>
      <c r="G240" s="549">
        <v>0.54312094</v>
      </c>
      <c r="H240" s="550">
        <v>32.583243875625918</v>
      </c>
      <c r="I240" s="550">
        <v>2.7092748511968647</v>
      </c>
      <c r="J240" s="550">
        <v>2.181014850233908</v>
      </c>
      <c r="K240" s="550">
        <v>5.9374817767622795E-2</v>
      </c>
      <c r="L240" s="550">
        <v>1.7901252159417756E-2</v>
      </c>
      <c r="M240" s="550">
        <v>4.3112999841250828E-3</v>
      </c>
      <c r="N240" s="550">
        <v>5.2524107817146559E-2</v>
      </c>
      <c r="O240" s="550">
        <v>0.14321006477857401</v>
      </c>
      <c r="P240" s="550">
        <v>2.8742116258673431E-2</v>
      </c>
      <c r="Q240" s="551">
        <v>17.696642041979192</v>
      </c>
      <c r="R240" s="551">
        <v>1.4714639039004014</v>
      </c>
      <c r="S240" s="551">
        <v>1.1845548356129993</v>
      </c>
      <c r="T240" s="551">
        <v>3.2247706838279995E-2</v>
      </c>
      <c r="U240" s="551">
        <v>9.7225449000000012E-3</v>
      </c>
      <c r="V240" s="551">
        <v>2.3415572999999999E-3</v>
      </c>
      <c r="W240" s="551">
        <v>2.8526942810309985E-2</v>
      </c>
      <c r="X240" s="551">
        <v>7.7780385000000007E-2</v>
      </c>
      <c r="Y240" s="551">
        <v>1.5610445199999996E-2</v>
      </c>
      <c r="AA240" s="547" t="s">
        <v>622</v>
      </c>
      <c r="AB240" s="547" t="s">
        <v>444</v>
      </c>
      <c r="AC240">
        <v>1</v>
      </c>
      <c r="AD240" s="547" t="s">
        <v>618</v>
      </c>
      <c r="AE240">
        <v>51</v>
      </c>
      <c r="AF240" s="216">
        <v>2007</v>
      </c>
      <c r="AG240" s="549">
        <v>0.54312094</v>
      </c>
      <c r="AH240" s="550">
        <v>32.583243875625918</v>
      </c>
      <c r="AI240" s="550">
        <v>2.7092748511968647</v>
      </c>
      <c r="AJ240" s="550">
        <v>2.181014850233908</v>
      </c>
      <c r="AK240" s="550">
        <v>5.9374817767622795E-2</v>
      </c>
      <c r="AL240" s="550">
        <v>1.7901252159417756E-2</v>
      </c>
      <c r="AM240" s="550">
        <v>4.3112999841250828E-3</v>
      </c>
      <c r="AN240" s="550">
        <v>5.2524107817146559E-2</v>
      </c>
      <c r="AO240" s="550">
        <v>0.14321006477857401</v>
      </c>
      <c r="AP240" s="550">
        <v>2.8742116258673431E-2</v>
      </c>
      <c r="AQ240" s="551">
        <v>17.696642041979192</v>
      </c>
      <c r="AR240" s="551">
        <v>1.4714639039004014</v>
      </c>
      <c r="AS240" s="551">
        <v>1.1845548356129993</v>
      </c>
      <c r="AT240" s="551">
        <v>3.2247706838279995E-2</v>
      </c>
      <c r="AU240" s="551">
        <v>9.7225449000000012E-3</v>
      </c>
      <c r="AV240" s="551">
        <v>2.3415572999999999E-3</v>
      </c>
      <c r="AW240" s="551">
        <v>2.8526942810309985E-2</v>
      </c>
      <c r="AX240" s="551">
        <v>7.7780385000000007E-2</v>
      </c>
      <c r="AY240" s="551">
        <v>1.5610445199999996E-2</v>
      </c>
    </row>
    <row r="241" spans="1:51" customFormat="1" x14ac:dyDescent="0.35">
      <c r="A241" s="547" t="s">
        <v>623</v>
      </c>
      <c r="B241" s="547" t="s">
        <v>444</v>
      </c>
      <c r="C241">
        <v>1</v>
      </c>
      <c r="D241" s="547" t="s">
        <v>618</v>
      </c>
      <c r="E241">
        <v>51</v>
      </c>
      <c r="F241" s="216">
        <v>2008</v>
      </c>
      <c r="G241" s="549">
        <v>0.65476659000000004</v>
      </c>
      <c r="H241" s="550">
        <v>8.5184233909735685</v>
      </c>
      <c r="I241" s="550">
        <v>0.80643943703024479</v>
      </c>
      <c r="J241" s="550">
        <v>1.4884370259252229</v>
      </c>
      <c r="K241" s="550">
        <v>8.9120631131774791E-2</v>
      </c>
      <c r="L241" s="550">
        <v>1.1361712728806154E-2</v>
      </c>
      <c r="M241" s="550">
        <v>2.3962230571355201E-3</v>
      </c>
      <c r="N241" s="550">
        <v>7.8837824947512958E-2</v>
      </c>
      <c r="O241" s="550">
        <v>9.0893677088808092E-2</v>
      </c>
      <c r="P241" s="550">
        <v>1.5974898933068651E-2</v>
      </c>
      <c r="Q241" s="551">
        <v>5.5775790358840007</v>
      </c>
      <c r="R241" s="551">
        <v>0.52802960022581313</v>
      </c>
      <c r="S241" s="551">
        <v>0.97457883589479988</v>
      </c>
      <c r="T241" s="551">
        <v>5.8353211744800022E-2</v>
      </c>
      <c r="U241" s="551">
        <v>7.4392699E-3</v>
      </c>
      <c r="V241" s="551">
        <v>1.5689667999999998E-3</v>
      </c>
      <c r="W241" s="551">
        <v>5.1620373803899992E-2</v>
      </c>
      <c r="X241" s="551">
        <v>5.9514143000000005E-2</v>
      </c>
      <c r="Y241" s="551">
        <v>1.0459830099999999E-2</v>
      </c>
      <c r="AA241" s="547" t="s">
        <v>623</v>
      </c>
      <c r="AB241" s="547" t="s">
        <v>444</v>
      </c>
      <c r="AC241">
        <v>1</v>
      </c>
      <c r="AD241" s="547" t="s">
        <v>618</v>
      </c>
      <c r="AE241">
        <v>51</v>
      </c>
      <c r="AF241" s="216">
        <v>2008</v>
      </c>
      <c r="AG241" s="549">
        <v>0.65476659000000004</v>
      </c>
      <c r="AH241" s="550">
        <v>8.5184233909735685</v>
      </c>
      <c r="AI241" s="550">
        <v>0.80643943703024479</v>
      </c>
      <c r="AJ241" s="550">
        <v>1.4884370259252229</v>
      </c>
      <c r="AK241" s="550">
        <v>8.9120631131774791E-2</v>
      </c>
      <c r="AL241" s="550">
        <v>1.1361712728806154E-2</v>
      </c>
      <c r="AM241" s="550">
        <v>2.3962230571355201E-3</v>
      </c>
      <c r="AN241" s="550">
        <v>7.8837824947512958E-2</v>
      </c>
      <c r="AO241" s="550">
        <v>9.0893677088808092E-2</v>
      </c>
      <c r="AP241" s="550">
        <v>1.5974898933068651E-2</v>
      </c>
      <c r="AQ241" s="551">
        <v>5.5775790358840007</v>
      </c>
      <c r="AR241" s="551">
        <v>0.52802960022581313</v>
      </c>
      <c r="AS241" s="551">
        <v>0.97457883589479988</v>
      </c>
      <c r="AT241" s="551">
        <v>5.8353211744800022E-2</v>
      </c>
      <c r="AU241" s="551">
        <v>7.4392699E-3</v>
      </c>
      <c r="AV241" s="551">
        <v>1.5689667999999998E-3</v>
      </c>
      <c r="AW241" s="551">
        <v>5.1620373803899992E-2</v>
      </c>
      <c r="AX241" s="551">
        <v>5.9514143000000005E-2</v>
      </c>
      <c r="AY241" s="551">
        <v>1.0459830099999999E-2</v>
      </c>
    </row>
    <row r="242" spans="1:51" customFormat="1" x14ac:dyDescent="0.35">
      <c r="A242" s="547" t="s">
        <v>624</v>
      </c>
      <c r="B242" s="547" t="s">
        <v>444</v>
      </c>
      <c r="C242">
        <v>1</v>
      </c>
      <c r="D242" s="547" t="s">
        <v>618</v>
      </c>
      <c r="E242">
        <v>51</v>
      </c>
      <c r="F242" s="216">
        <v>2009</v>
      </c>
      <c r="G242" s="549">
        <v>2.08383026</v>
      </c>
      <c r="H242" s="550">
        <v>8.5184487944969636</v>
      </c>
      <c r="I242" s="550">
        <v>0.80644198290079028</v>
      </c>
      <c r="J242" s="550">
        <v>1.4293613703656456</v>
      </c>
      <c r="K242" s="550">
        <v>8.9120849594678628E-2</v>
      </c>
      <c r="L242" s="550">
        <v>1.1361725018812233E-2</v>
      </c>
      <c r="M242" s="550">
        <v>2.3962266005293537E-3</v>
      </c>
      <c r="N242" s="550">
        <v>7.8837975653496858E-2</v>
      </c>
      <c r="O242" s="550">
        <v>9.0893765022876688E-2</v>
      </c>
      <c r="P242" s="550">
        <v>1.5974921585023918E-2</v>
      </c>
      <c r="Q242" s="551">
        <v>17.751001366233293</v>
      </c>
      <c r="R242" s="551">
        <v>1.6804882069030693</v>
      </c>
      <c r="S242" s="551">
        <v>2.9785464760429998</v>
      </c>
      <c r="T242" s="551">
        <v>0.18571272318230006</v>
      </c>
      <c r="U242" s="551">
        <v>2.3675906400000002E-2</v>
      </c>
      <c r="V242" s="551">
        <v>4.9933294999999992E-3</v>
      </c>
      <c r="W242" s="551">
        <v>0.16428495930390002</v>
      </c>
      <c r="X242" s="551">
        <v>0.18940717800000004</v>
      </c>
      <c r="Y242" s="551">
        <v>3.3289025000000007E-2</v>
      </c>
      <c r="AA242" s="547" t="s">
        <v>624</v>
      </c>
      <c r="AB242" s="547" t="s">
        <v>444</v>
      </c>
      <c r="AC242">
        <v>1</v>
      </c>
      <c r="AD242" s="547" t="s">
        <v>618</v>
      </c>
      <c r="AE242">
        <v>51</v>
      </c>
      <c r="AF242" s="216">
        <v>2009</v>
      </c>
      <c r="AG242" s="549">
        <v>2.08383026</v>
      </c>
      <c r="AH242" s="550">
        <v>8.5184487944969636</v>
      </c>
      <c r="AI242" s="550">
        <v>0.80644198290079028</v>
      </c>
      <c r="AJ242" s="550">
        <v>1.4293613703656456</v>
      </c>
      <c r="AK242" s="550">
        <v>8.9120849594678628E-2</v>
      </c>
      <c r="AL242" s="550">
        <v>1.1361725018812233E-2</v>
      </c>
      <c r="AM242" s="550">
        <v>2.3962266005293537E-3</v>
      </c>
      <c r="AN242" s="550">
        <v>7.8837975653496858E-2</v>
      </c>
      <c r="AO242" s="550">
        <v>9.0893765022876688E-2</v>
      </c>
      <c r="AP242" s="550">
        <v>1.5974921585023918E-2</v>
      </c>
      <c r="AQ242" s="551">
        <v>17.751001366233293</v>
      </c>
      <c r="AR242" s="551">
        <v>1.6804882069030693</v>
      </c>
      <c r="AS242" s="551">
        <v>2.9785464760429998</v>
      </c>
      <c r="AT242" s="551">
        <v>0.18571272318230006</v>
      </c>
      <c r="AU242" s="551">
        <v>2.3675906400000002E-2</v>
      </c>
      <c r="AV242" s="551">
        <v>4.9933294999999992E-3</v>
      </c>
      <c r="AW242" s="551">
        <v>0.16428495930390002</v>
      </c>
      <c r="AX242" s="551">
        <v>0.18940717800000004</v>
      </c>
      <c r="AY242" s="551">
        <v>3.3289025000000007E-2</v>
      </c>
    </row>
    <row r="243" spans="1:51" customFormat="1" x14ac:dyDescent="0.35">
      <c r="A243" s="547" t="s">
        <v>625</v>
      </c>
      <c r="B243" s="547" t="s">
        <v>444</v>
      </c>
      <c r="C243">
        <v>1</v>
      </c>
      <c r="D243" s="547" t="s">
        <v>618</v>
      </c>
      <c r="E243">
        <v>51</v>
      </c>
      <c r="F243" s="216">
        <v>2013</v>
      </c>
      <c r="G243" s="549">
        <v>1.3476296800000001</v>
      </c>
      <c r="H243" s="550">
        <v>66.353012686794614</v>
      </c>
      <c r="I243" s="550">
        <v>0.49874473291899285</v>
      </c>
      <c r="J243" s="550">
        <v>1.2696229276230389</v>
      </c>
      <c r="K243" s="550">
        <v>3.328963710698328E-2</v>
      </c>
      <c r="L243" s="550">
        <v>1.0759211907532342E-2</v>
      </c>
      <c r="M243" s="550">
        <v>2.3962271296963421E-3</v>
      </c>
      <c r="N243" s="550">
        <v>2.9448647698082763E-2</v>
      </c>
      <c r="O243" s="550">
        <v>8.607371648270612E-2</v>
      </c>
      <c r="P243" s="550">
        <v>1.5974941498765442E-2</v>
      </c>
      <c r="Q243" s="551">
        <v>89.419289254140963</v>
      </c>
      <c r="R243" s="551">
        <v>0.67212320482530785</v>
      </c>
      <c r="S243" s="551">
        <v>1.710981539673299</v>
      </c>
      <c r="T243" s="551">
        <v>4.4862103001800005E-2</v>
      </c>
      <c r="U243" s="551">
        <v>1.4499433300000001E-2</v>
      </c>
      <c r="V243" s="551">
        <v>3.2292268000000002E-3</v>
      </c>
      <c r="W243" s="551">
        <v>3.9685871673800013E-2</v>
      </c>
      <c r="X243" s="551">
        <v>0.11599549499999998</v>
      </c>
      <c r="Y243" s="551">
        <v>2.1528305299999995E-2</v>
      </c>
      <c r="AA243" s="547" t="s">
        <v>625</v>
      </c>
      <c r="AB243" s="547" t="s">
        <v>444</v>
      </c>
      <c r="AC243">
        <v>1</v>
      </c>
      <c r="AD243" s="547" t="s">
        <v>618</v>
      </c>
      <c r="AE243">
        <v>51</v>
      </c>
      <c r="AF243" s="216">
        <v>2013</v>
      </c>
      <c r="AG243" s="549">
        <v>1.3476296800000001</v>
      </c>
      <c r="AH243" s="550">
        <v>66.353012686794614</v>
      </c>
      <c r="AI243" s="550">
        <v>0.49874473291899285</v>
      </c>
      <c r="AJ243" s="550">
        <v>1.2696229276230389</v>
      </c>
      <c r="AK243" s="550">
        <v>3.328963710698328E-2</v>
      </c>
      <c r="AL243" s="550">
        <v>1.0759211907532342E-2</v>
      </c>
      <c r="AM243" s="550">
        <v>2.3962271296963421E-3</v>
      </c>
      <c r="AN243" s="550">
        <v>2.9448647698082763E-2</v>
      </c>
      <c r="AO243" s="550">
        <v>8.607371648270612E-2</v>
      </c>
      <c r="AP243" s="550">
        <v>1.5974941498765442E-2</v>
      </c>
      <c r="AQ243" s="551">
        <v>89.419289254140963</v>
      </c>
      <c r="AR243" s="551">
        <v>0.67212320482530785</v>
      </c>
      <c r="AS243" s="551">
        <v>1.710981539673299</v>
      </c>
      <c r="AT243" s="551">
        <v>4.4862103001800005E-2</v>
      </c>
      <c r="AU243" s="551">
        <v>1.4499433300000001E-2</v>
      </c>
      <c r="AV243" s="551">
        <v>3.2292268000000002E-3</v>
      </c>
      <c r="AW243" s="551">
        <v>3.9685871673800013E-2</v>
      </c>
      <c r="AX243" s="551">
        <v>0.11599549499999998</v>
      </c>
      <c r="AY243" s="551">
        <v>2.1528305299999995E-2</v>
      </c>
    </row>
    <row r="244" spans="1:51" customFormat="1" x14ac:dyDescent="0.35">
      <c r="A244" s="547" t="s">
        <v>626</v>
      </c>
      <c r="B244" s="547" t="s">
        <v>444</v>
      </c>
      <c r="C244">
        <v>1</v>
      </c>
      <c r="D244" s="547" t="s">
        <v>627</v>
      </c>
      <c r="E244">
        <v>52</v>
      </c>
      <c r="F244" s="216">
        <v>52</v>
      </c>
      <c r="G244" s="549">
        <v>146370.82370199999</v>
      </c>
      <c r="H244" s="550">
        <v>8.3568456136277565</v>
      </c>
      <c r="I244" s="550">
        <v>0.40571110293574636</v>
      </c>
      <c r="J244" s="550">
        <v>0.61220863386898883</v>
      </c>
      <c r="K244" s="550">
        <v>5.7081544424757089E-2</v>
      </c>
      <c r="L244" s="550">
        <v>7.6320252866400725E-3</v>
      </c>
      <c r="M244" s="550">
        <v>2.1449270850260999E-3</v>
      </c>
      <c r="N244" s="550">
        <v>5.0495432417389685E-2</v>
      </c>
      <c r="O244" s="550">
        <v>6.1056205896570952E-2</v>
      </c>
      <c r="P244" s="550">
        <v>1.4299586438423524E-2</v>
      </c>
      <c r="Q244" s="551">
        <v>1223198.3760171402</v>
      </c>
      <c r="R244" s="551">
        <v>59384.268321752104</v>
      </c>
      <c r="S244" s="551">
        <v>89609.482016880022</v>
      </c>
      <c r="T244" s="551">
        <v>8355.0726756340009</v>
      </c>
      <c r="U244" s="551">
        <v>1117.10582772</v>
      </c>
      <c r="V244" s="551">
        <v>313.95474421599999</v>
      </c>
      <c r="W244" s="551">
        <v>7391.0580361220009</v>
      </c>
      <c r="X244" s="551">
        <v>8936.847149199999</v>
      </c>
      <c r="Y244" s="551">
        <v>2093.0422455899998</v>
      </c>
      <c r="AA244" s="547" t="s">
        <v>626</v>
      </c>
      <c r="AB244" s="547" t="s">
        <v>444</v>
      </c>
      <c r="AC244">
        <v>1</v>
      </c>
      <c r="AD244" s="547" t="s">
        <v>627</v>
      </c>
      <c r="AE244">
        <v>52</v>
      </c>
      <c r="AF244" s="216">
        <v>52</v>
      </c>
      <c r="AG244" s="549">
        <v>146370.82370199999</v>
      </c>
      <c r="AH244" s="550">
        <v>8.3568456136277565</v>
      </c>
      <c r="AI244" s="550">
        <v>0.40571110293574636</v>
      </c>
      <c r="AJ244" s="550">
        <v>0.61220863386898883</v>
      </c>
      <c r="AK244" s="550">
        <v>5.7081544424757089E-2</v>
      </c>
      <c r="AL244" s="550">
        <v>7.6320252866400725E-3</v>
      </c>
      <c r="AM244" s="550">
        <v>2.1449270850260999E-3</v>
      </c>
      <c r="AN244" s="550">
        <v>5.0495432417389685E-2</v>
      </c>
      <c r="AO244" s="550">
        <v>6.1056205896570952E-2</v>
      </c>
      <c r="AP244" s="550">
        <v>1.4299586438423524E-2</v>
      </c>
      <c r="AQ244" s="551">
        <v>1223198.3760171402</v>
      </c>
      <c r="AR244" s="551">
        <v>59384.268321752104</v>
      </c>
      <c r="AS244" s="551">
        <v>89609.482016880022</v>
      </c>
      <c r="AT244" s="551">
        <v>8355.0726756340009</v>
      </c>
      <c r="AU244" s="551">
        <v>1117.10582772</v>
      </c>
      <c r="AV244" s="551">
        <v>313.95474421599999</v>
      </c>
      <c r="AW244" s="551">
        <v>7391.0580361220009</v>
      </c>
      <c r="AX244" s="551">
        <v>8936.847149199999</v>
      </c>
      <c r="AY244" s="551">
        <v>2093.0422455899998</v>
      </c>
    </row>
    <row r="245" spans="1:51" customFormat="1" x14ac:dyDescent="0.35">
      <c r="A245" s="547" t="s">
        <v>628</v>
      </c>
      <c r="B245" s="547" t="s">
        <v>444</v>
      </c>
      <c r="C245">
        <v>1</v>
      </c>
      <c r="D245" s="547" t="s">
        <v>627</v>
      </c>
      <c r="E245">
        <v>52</v>
      </c>
      <c r="F245" s="216">
        <v>2000</v>
      </c>
      <c r="G245" s="549">
        <v>416.44065999999998</v>
      </c>
      <c r="H245" s="550">
        <v>41.22884453165549</v>
      </c>
      <c r="I245" s="550">
        <v>4.8812401187797088</v>
      </c>
      <c r="J245" s="550">
        <v>8.1743418615751882</v>
      </c>
      <c r="K245" s="550">
        <v>0.18316954586038728</v>
      </c>
      <c r="L245" s="550">
        <v>6.6044039023470972E-3</v>
      </c>
      <c r="M245" s="550">
        <v>2.0449163393411202E-3</v>
      </c>
      <c r="N245" s="550">
        <v>0.16203527218019492</v>
      </c>
      <c r="O245" s="550">
        <v>5.2835209462976075E-2</v>
      </c>
      <c r="P245" s="550">
        <v>1.3632842191730273E-2</v>
      </c>
      <c r="Q245" s="551">
        <v>17169.367227800001</v>
      </c>
      <c r="R245" s="551">
        <v>2032.7468566831003</v>
      </c>
      <c r="S245" s="551">
        <v>3404.1283199</v>
      </c>
      <c r="T245" s="551">
        <v>76.279246569999941</v>
      </c>
      <c r="U245" s="551">
        <v>2.7503423200000006</v>
      </c>
      <c r="V245" s="551">
        <v>0.85158630999999996</v>
      </c>
      <c r="W245" s="551">
        <v>67.478075690000011</v>
      </c>
      <c r="X245" s="551">
        <v>22.002729500000001</v>
      </c>
      <c r="Y245" s="551">
        <v>5.6772698000000013</v>
      </c>
      <c r="AA245" s="547" t="s">
        <v>628</v>
      </c>
      <c r="AB245" s="547" t="s">
        <v>444</v>
      </c>
      <c r="AC245">
        <v>1</v>
      </c>
      <c r="AD245" s="547" t="s">
        <v>627</v>
      </c>
      <c r="AE245">
        <v>52</v>
      </c>
      <c r="AF245" s="216">
        <v>2000</v>
      </c>
      <c r="AG245" s="549">
        <v>416.44065999999998</v>
      </c>
      <c r="AH245" s="550">
        <v>41.22884453165549</v>
      </c>
      <c r="AI245" s="550">
        <v>4.8812401187797088</v>
      </c>
      <c r="AJ245" s="550">
        <v>8.1743418615751882</v>
      </c>
      <c r="AK245" s="550">
        <v>0.18316954586038728</v>
      </c>
      <c r="AL245" s="550">
        <v>6.6044039023470972E-3</v>
      </c>
      <c r="AM245" s="550">
        <v>2.0449163393411202E-3</v>
      </c>
      <c r="AN245" s="550">
        <v>0.16203527218019492</v>
      </c>
      <c r="AO245" s="550">
        <v>5.2835209462976075E-2</v>
      </c>
      <c r="AP245" s="550">
        <v>1.3632842191730273E-2</v>
      </c>
      <c r="AQ245" s="551">
        <v>17169.367227800001</v>
      </c>
      <c r="AR245" s="551">
        <v>2032.7468566831003</v>
      </c>
      <c r="AS245" s="551">
        <v>3404.1283199</v>
      </c>
      <c r="AT245" s="551">
        <v>76.279246569999941</v>
      </c>
      <c r="AU245" s="551">
        <v>2.7503423200000006</v>
      </c>
      <c r="AV245" s="551">
        <v>0.85158630999999996</v>
      </c>
      <c r="AW245" s="551">
        <v>67.478075690000011</v>
      </c>
      <c r="AX245" s="551">
        <v>22.002729500000001</v>
      </c>
      <c r="AY245" s="551">
        <v>5.6772698000000013</v>
      </c>
    </row>
    <row r="246" spans="1:51" customFormat="1" x14ac:dyDescent="0.35">
      <c r="A246" s="547" t="s">
        <v>629</v>
      </c>
      <c r="B246" s="547" t="s">
        <v>444</v>
      </c>
      <c r="C246">
        <v>1</v>
      </c>
      <c r="D246" s="547" t="s">
        <v>627</v>
      </c>
      <c r="E246">
        <v>52</v>
      </c>
      <c r="F246" s="216">
        <v>2001</v>
      </c>
      <c r="G246" s="549">
        <v>111.112353</v>
      </c>
      <c r="H246" s="550">
        <v>31.673861902105514</v>
      </c>
      <c r="I246" s="550">
        <v>2.6786898297536723</v>
      </c>
      <c r="J246" s="550">
        <v>5.3843853249152263</v>
      </c>
      <c r="K246" s="550">
        <v>0.13331837699450033</v>
      </c>
      <c r="L246" s="550">
        <v>5.1953813812223035E-3</v>
      </c>
      <c r="M246" s="550">
        <v>1.9876815676831178E-3</v>
      </c>
      <c r="N246" s="550">
        <v>0.11793599353440029</v>
      </c>
      <c r="O246" s="550">
        <v>4.1563015950170715E-2</v>
      </c>
      <c r="P246" s="550">
        <v>1.3251271800535086E-2</v>
      </c>
      <c r="Q246" s="551">
        <v>3519.3573245399994</v>
      </c>
      <c r="R246" s="551">
        <v>297.63552994109995</v>
      </c>
      <c r="S246" s="551">
        <v>598.27172291000034</v>
      </c>
      <c r="T246" s="551">
        <v>14.813318566</v>
      </c>
      <c r="U246" s="551">
        <v>0.57727105000000012</v>
      </c>
      <c r="V246" s="551">
        <v>0.22085597599999998</v>
      </c>
      <c r="W246" s="551">
        <v>13.104145745000002</v>
      </c>
      <c r="X246" s="551">
        <v>4.6181644999999989</v>
      </c>
      <c r="Y246" s="551">
        <v>1.4723799900000001</v>
      </c>
      <c r="AA246" s="547" t="s">
        <v>629</v>
      </c>
      <c r="AB246" s="547" t="s">
        <v>444</v>
      </c>
      <c r="AC246">
        <v>1</v>
      </c>
      <c r="AD246" s="547" t="s">
        <v>627</v>
      </c>
      <c r="AE246">
        <v>52</v>
      </c>
      <c r="AF246" s="216">
        <v>2001</v>
      </c>
      <c r="AG246" s="549">
        <v>111.112353</v>
      </c>
      <c r="AH246" s="550">
        <v>31.673861902105514</v>
      </c>
      <c r="AI246" s="550">
        <v>2.6786898297536723</v>
      </c>
      <c r="AJ246" s="550">
        <v>5.3843853249152263</v>
      </c>
      <c r="AK246" s="550">
        <v>0.13331837699450033</v>
      </c>
      <c r="AL246" s="550">
        <v>5.1953813812223035E-3</v>
      </c>
      <c r="AM246" s="550">
        <v>1.9876815676831178E-3</v>
      </c>
      <c r="AN246" s="550">
        <v>0.11793599353440029</v>
      </c>
      <c r="AO246" s="550">
        <v>4.1563015950170715E-2</v>
      </c>
      <c r="AP246" s="550">
        <v>1.3251271800535086E-2</v>
      </c>
      <c r="AQ246" s="551">
        <v>3519.3573245399994</v>
      </c>
      <c r="AR246" s="551">
        <v>297.63552994109995</v>
      </c>
      <c r="AS246" s="551">
        <v>598.27172291000034</v>
      </c>
      <c r="AT246" s="551">
        <v>14.813318566</v>
      </c>
      <c r="AU246" s="551">
        <v>0.57727105000000012</v>
      </c>
      <c r="AV246" s="551">
        <v>0.22085597599999998</v>
      </c>
      <c r="AW246" s="551">
        <v>13.104145745000002</v>
      </c>
      <c r="AX246" s="551">
        <v>4.6181644999999989</v>
      </c>
      <c r="AY246" s="551">
        <v>1.4723799900000001</v>
      </c>
    </row>
    <row r="247" spans="1:51" customFormat="1" x14ac:dyDescent="0.35">
      <c r="A247" s="547" t="s">
        <v>630</v>
      </c>
      <c r="B247" s="547" t="s">
        <v>444</v>
      </c>
      <c r="C247">
        <v>1</v>
      </c>
      <c r="D247" s="547" t="s">
        <v>627</v>
      </c>
      <c r="E247">
        <v>52</v>
      </c>
      <c r="F247" s="216">
        <v>2002</v>
      </c>
      <c r="G247" s="549">
        <v>183.33563900000001</v>
      </c>
      <c r="H247" s="550">
        <v>32.958997119212597</v>
      </c>
      <c r="I247" s="550">
        <v>2.6856531328608733</v>
      </c>
      <c r="J247" s="550">
        <v>4.3658160722913246</v>
      </c>
      <c r="K247" s="550">
        <v>0.10507848316387626</v>
      </c>
      <c r="L247" s="550">
        <v>5.7257957357652661E-3</v>
      </c>
      <c r="M247" s="550">
        <v>1.998108507424462E-3</v>
      </c>
      <c r="N247" s="550">
        <v>9.295443398214577E-2</v>
      </c>
      <c r="O247" s="550">
        <v>4.580638301317945E-2</v>
      </c>
      <c r="P247" s="550">
        <v>1.3320776109439363E-2</v>
      </c>
      <c r="Q247" s="551">
        <v>6042.558797650001</v>
      </c>
      <c r="R247" s="551">
        <v>492.37593324540012</v>
      </c>
      <c r="S247" s="551">
        <v>800.40967937000028</v>
      </c>
      <c r="T247" s="551">
        <v>19.264630855999997</v>
      </c>
      <c r="U247" s="551">
        <v>1.0497424200000003</v>
      </c>
      <c r="V247" s="551">
        <v>0.3663245</v>
      </c>
      <c r="W247" s="551">
        <v>17.04186055200001</v>
      </c>
      <c r="X247" s="551">
        <v>8.397942500000001</v>
      </c>
      <c r="Y247" s="551">
        <v>2.4421729999999999</v>
      </c>
      <c r="AA247" s="547" t="s">
        <v>630</v>
      </c>
      <c r="AB247" s="547" t="s">
        <v>444</v>
      </c>
      <c r="AC247">
        <v>1</v>
      </c>
      <c r="AD247" s="547" t="s">
        <v>627</v>
      </c>
      <c r="AE247">
        <v>52</v>
      </c>
      <c r="AF247" s="216">
        <v>2002</v>
      </c>
      <c r="AG247" s="549">
        <v>183.33563900000001</v>
      </c>
      <c r="AH247" s="550">
        <v>32.958997119212597</v>
      </c>
      <c r="AI247" s="550">
        <v>2.6856531328608733</v>
      </c>
      <c r="AJ247" s="550">
        <v>4.3658160722913246</v>
      </c>
      <c r="AK247" s="550">
        <v>0.10507848316387626</v>
      </c>
      <c r="AL247" s="550">
        <v>5.7257957357652661E-3</v>
      </c>
      <c r="AM247" s="550">
        <v>1.998108507424462E-3</v>
      </c>
      <c r="AN247" s="550">
        <v>9.295443398214577E-2</v>
      </c>
      <c r="AO247" s="550">
        <v>4.580638301317945E-2</v>
      </c>
      <c r="AP247" s="550">
        <v>1.3320776109439363E-2</v>
      </c>
      <c r="AQ247" s="551">
        <v>6042.558797650001</v>
      </c>
      <c r="AR247" s="551">
        <v>492.37593324540012</v>
      </c>
      <c r="AS247" s="551">
        <v>800.40967937000028</v>
      </c>
      <c r="AT247" s="551">
        <v>19.264630855999997</v>
      </c>
      <c r="AU247" s="551">
        <v>1.0497424200000003</v>
      </c>
      <c r="AV247" s="551">
        <v>0.3663245</v>
      </c>
      <c r="AW247" s="551">
        <v>17.04186055200001</v>
      </c>
      <c r="AX247" s="551">
        <v>8.397942500000001</v>
      </c>
      <c r="AY247" s="551">
        <v>2.4421729999999999</v>
      </c>
    </row>
    <row r="248" spans="1:51" customFormat="1" x14ac:dyDescent="0.35">
      <c r="A248" s="547" t="s">
        <v>631</v>
      </c>
      <c r="B248" s="547" t="s">
        <v>444</v>
      </c>
      <c r="C248">
        <v>1</v>
      </c>
      <c r="D248" s="547" t="s">
        <v>627</v>
      </c>
      <c r="E248">
        <v>52</v>
      </c>
      <c r="F248" s="216">
        <v>2003</v>
      </c>
      <c r="G248" s="549">
        <v>216.60603</v>
      </c>
      <c r="H248" s="550">
        <v>32.635894472282217</v>
      </c>
      <c r="I248" s="550">
        <v>2.6718535290190206</v>
      </c>
      <c r="J248" s="550">
        <v>3.7617935308172163</v>
      </c>
      <c r="K248" s="550">
        <v>0.11761243606191395</v>
      </c>
      <c r="L248" s="550">
        <v>5.4187275857463446E-3</v>
      </c>
      <c r="M248" s="550">
        <v>1.9855257953806729E-3</v>
      </c>
      <c r="N248" s="550">
        <v>0.10404219032591099</v>
      </c>
      <c r="O248" s="550">
        <v>4.3349818562299476E-2</v>
      </c>
      <c r="P248" s="550">
        <v>1.3236911733251377E-2</v>
      </c>
      <c r="Q248" s="551">
        <v>7069.131537139996</v>
      </c>
      <c r="R248" s="551">
        <v>578.73958566229987</v>
      </c>
      <c r="S248" s="551">
        <v>814.8271623899999</v>
      </c>
      <c r="T248" s="551">
        <v>25.475562854000014</v>
      </c>
      <c r="U248" s="551">
        <v>1.1737290700000003</v>
      </c>
      <c r="V248" s="551">
        <v>0.43007685999999989</v>
      </c>
      <c r="W248" s="551">
        <v>22.536165798999985</v>
      </c>
      <c r="X248" s="551">
        <v>9.3898320999999978</v>
      </c>
      <c r="Y248" s="551">
        <v>2.8671948999999999</v>
      </c>
      <c r="AA248" s="547" t="s">
        <v>631</v>
      </c>
      <c r="AB248" s="547" t="s">
        <v>444</v>
      </c>
      <c r="AC248">
        <v>1</v>
      </c>
      <c r="AD248" s="547" t="s">
        <v>627</v>
      </c>
      <c r="AE248">
        <v>52</v>
      </c>
      <c r="AF248" s="216">
        <v>2003</v>
      </c>
      <c r="AG248" s="549">
        <v>216.60603</v>
      </c>
      <c r="AH248" s="550">
        <v>32.635894472282217</v>
      </c>
      <c r="AI248" s="550">
        <v>2.6718535290190206</v>
      </c>
      <c r="AJ248" s="550">
        <v>3.7617935308172163</v>
      </c>
      <c r="AK248" s="550">
        <v>0.11761243606191395</v>
      </c>
      <c r="AL248" s="550">
        <v>5.4187275857463446E-3</v>
      </c>
      <c r="AM248" s="550">
        <v>1.9855257953806729E-3</v>
      </c>
      <c r="AN248" s="550">
        <v>0.10404219032591099</v>
      </c>
      <c r="AO248" s="550">
        <v>4.3349818562299476E-2</v>
      </c>
      <c r="AP248" s="550">
        <v>1.3236911733251377E-2</v>
      </c>
      <c r="AQ248" s="551">
        <v>7069.131537139996</v>
      </c>
      <c r="AR248" s="551">
        <v>578.73958566229987</v>
      </c>
      <c r="AS248" s="551">
        <v>814.8271623899999</v>
      </c>
      <c r="AT248" s="551">
        <v>25.475562854000014</v>
      </c>
      <c r="AU248" s="551">
        <v>1.1737290700000003</v>
      </c>
      <c r="AV248" s="551">
        <v>0.43007685999999989</v>
      </c>
      <c r="AW248" s="551">
        <v>22.536165798999985</v>
      </c>
      <c r="AX248" s="551">
        <v>9.3898320999999978</v>
      </c>
      <c r="AY248" s="551">
        <v>2.8671948999999999</v>
      </c>
    </row>
    <row r="249" spans="1:51" customFormat="1" x14ac:dyDescent="0.35">
      <c r="A249" s="547" t="s">
        <v>632</v>
      </c>
      <c r="B249" s="547" t="s">
        <v>444</v>
      </c>
      <c r="C249">
        <v>1</v>
      </c>
      <c r="D249" s="547" t="s">
        <v>627</v>
      </c>
      <c r="E249">
        <v>52</v>
      </c>
      <c r="F249" s="216">
        <v>2004</v>
      </c>
      <c r="G249" s="549">
        <v>235.31969000000007</v>
      </c>
      <c r="H249" s="550">
        <v>31.817355568205954</v>
      </c>
      <c r="I249" s="550">
        <v>2.6713811076489162</v>
      </c>
      <c r="J249" s="550">
        <v>3.250532169492486</v>
      </c>
      <c r="K249" s="550">
        <v>9.4135134204026874E-2</v>
      </c>
      <c r="L249" s="550">
        <v>5.1380219819259472E-3</v>
      </c>
      <c r="M249" s="550">
        <v>1.9785749335297863E-3</v>
      </c>
      <c r="N249" s="550">
        <v>8.3273735920695771E-2</v>
      </c>
      <c r="O249" s="550">
        <v>4.1104205942137692E-2</v>
      </c>
      <c r="P249" s="550">
        <v>1.3190557917189165E-2</v>
      </c>
      <c r="Q249" s="551">
        <v>7487.2502489300014</v>
      </c>
      <c r="R249" s="551">
        <v>628.62857412379981</v>
      </c>
      <c r="S249" s="551">
        <v>764.91422245999945</v>
      </c>
      <c r="T249" s="551">
        <v>22.151850599000007</v>
      </c>
      <c r="U249" s="551">
        <v>1.2090777399999999</v>
      </c>
      <c r="V249" s="551">
        <v>0.46559764000000003</v>
      </c>
      <c r="W249" s="551">
        <v>19.595949722</v>
      </c>
      <c r="X249" s="551">
        <v>9.6726290000000024</v>
      </c>
      <c r="Y249" s="551">
        <v>3.1039980000000007</v>
      </c>
      <c r="AA249" s="547" t="s">
        <v>632</v>
      </c>
      <c r="AB249" s="547" t="s">
        <v>444</v>
      </c>
      <c r="AC249">
        <v>1</v>
      </c>
      <c r="AD249" s="547" t="s">
        <v>627</v>
      </c>
      <c r="AE249">
        <v>52</v>
      </c>
      <c r="AF249" s="216">
        <v>2004</v>
      </c>
      <c r="AG249" s="549">
        <v>235.31969000000007</v>
      </c>
      <c r="AH249" s="550">
        <v>31.817355568205954</v>
      </c>
      <c r="AI249" s="550">
        <v>2.6713811076489162</v>
      </c>
      <c r="AJ249" s="550">
        <v>3.250532169492486</v>
      </c>
      <c r="AK249" s="550">
        <v>9.4135134204026874E-2</v>
      </c>
      <c r="AL249" s="550">
        <v>5.1380219819259472E-3</v>
      </c>
      <c r="AM249" s="550">
        <v>1.9785749335297863E-3</v>
      </c>
      <c r="AN249" s="550">
        <v>8.3273735920695771E-2</v>
      </c>
      <c r="AO249" s="550">
        <v>4.1104205942137692E-2</v>
      </c>
      <c r="AP249" s="550">
        <v>1.3190557917189165E-2</v>
      </c>
      <c r="AQ249" s="551">
        <v>7487.2502489300014</v>
      </c>
      <c r="AR249" s="551">
        <v>628.62857412379981</v>
      </c>
      <c r="AS249" s="551">
        <v>764.91422245999945</v>
      </c>
      <c r="AT249" s="551">
        <v>22.151850599000007</v>
      </c>
      <c r="AU249" s="551">
        <v>1.2090777399999999</v>
      </c>
      <c r="AV249" s="551">
        <v>0.46559764000000003</v>
      </c>
      <c r="AW249" s="551">
        <v>19.595949722</v>
      </c>
      <c r="AX249" s="551">
        <v>9.6726290000000024</v>
      </c>
      <c r="AY249" s="551">
        <v>3.1039980000000007</v>
      </c>
    </row>
    <row r="250" spans="1:51" customFormat="1" x14ac:dyDescent="0.35">
      <c r="A250" s="547" t="s">
        <v>633</v>
      </c>
      <c r="B250" s="547" t="s">
        <v>444</v>
      </c>
      <c r="C250">
        <v>1</v>
      </c>
      <c r="D250" s="547" t="s">
        <v>627</v>
      </c>
      <c r="E250">
        <v>52</v>
      </c>
      <c r="F250" s="216">
        <v>2005</v>
      </c>
      <c r="G250" s="549">
        <v>271.16445999999991</v>
      </c>
      <c r="H250" s="550">
        <v>32.623632249779362</v>
      </c>
      <c r="I250" s="550">
        <v>2.3043458912945298</v>
      </c>
      <c r="J250" s="550">
        <v>2.6855915215069111</v>
      </c>
      <c r="K250" s="550">
        <v>9.1119399271571283E-2</v>
      </c>
      <c r="L250" s="550">
        <v>5.9128602619974643E-3</v>
      </c>
      <c r="M250" s="550">
        <v>2.0092033078376132E-3</v>
      </c>
      <c r="N250" s="550">
        <v>8.0605957808777759E-2</v>
      </c>
      <c r="O250" s="550">
        <v>4.7302865205860703E-2</v>
      </c>
      <c r="P250" s="550">
        <v>1.3394751288572261E-2</v>
      </c>
      <c r="Q250" s="551">
        <v>8846.3696222500021</v>
      </c>
      <c r="R250" s="551">
        <v>624.85670926609964</v>
      </c>
      <c r="S250" s="551">
        <v>728.23697470999969</v>
      </c>
      <c r="T250" s="551">
        <v>24.70834269900001</v>
      </c>
      <c r="U250" s="551">
        <v>1.6033575600000003</v>
      </c>
      <c r="V250" s="551">
        <v>0.54482452999999997</v>
      </c>
      <c r="W250" s="551">
        <v>21.857471021999995</v>
      </c>
      <c r="X250" s="551">
        <v>12.826855900000002</v>
      </c>
      <c r="Y250" s="551">
        <v>3.6321805</v>
      </c>
      <c r="AA250" s="547" t="s">
        <v>633</v>
      </c>
      <c r="AB250" s="547" t="s">
        <v>444</v>
      </c>
      <c r="AC250">
        <v>1</v>
      </c>
      <c r="AD250" s="547" t="s">
        <v>627</v>
      </c>
      <c r="AE250">
        <v>52</v>
      </c>
      <c r="AF250" s="216">
        <v>2005</v>
      </c>
      <c r="AG250" s="549">
        <v>271.16445999999991</v>
      </c>
      <c r="AH250" s="550">
        <v>32.623632249779362</v>
      </c>
      <c r="AI250" s="550">
        <v>2.3043458912945298</v>
      </c>
      <c r="AJ250" s="550">
        <v>2.6855915215069111</v>
      </c>
      <c r="AK250" s="550">
        <v>9.1119399271571283E-2</v>
      </c>
      <c r="AL250" s="550">
        <v>5.9128602619974643E-3</v>
      </c>
      <c r="AM250" s="550">
        <v>2.0092033078376132E-3</v>
      </c>
      <c r="AN250" s="550">
        <v>8.0605957808777759E-2</v>
      </c>
      <c r="AO250" s="550">
        <v>4.7302865205860703E-2</v>
      </c>
      <c r="AP250" s="550">
        <v>1.3394751288572261E-2</v>
      </c>
      <c r="AQ250" s="551">
        <v>8846.3696222500021</v>
      </c>
      <c r="AR250" s="551">
        <v>624.85670926609964</v>
      </c>
      <c r="AS250" s="551">
        <v>728.23697470999969</v>
      </c>
      <c r="AT250" s="551">
        <v>24.70834269900001</v>
      </c>
      <c r="AU250" s="551">
        <v>1.6033575600000003</v>
      </c>
      <c r="AV250" s="551">
        <v>0.54482452999999997</v>
      </c>
      <c r="AW250" s="551">
        <v>21.857471021999995</v>
      </c>
      <c r="AX250" s="551">
        <v>12.826855900000002</v>
      </c>
      <c r="AY250" s="551">
        <v>3.6321805</v>
      </c>
    </row>
    <row r="251" spans="1:51" customFormat="1" x14ac:dyDescent="0.35">
      <c r="A251" s="547" t="s">
        <v>634</v>
      </c>
      <c r="B251" s="547" t="s">
        <v>444</v>
      </c>
      <c r="C251">
        <v>1</v>
      </c>
      <c r="D251" s="547" t="s">
        <v>627</v>
      </c>
      <c r="E251">
        <v>52</v>
      </c>
      <c r="F251" s="216">
        <v>2006</v>
      </c>
      <c r="G251" s="549">
        <v>380.65184999999997</v>
      </c>
      <c r="H251" s="550">
        <v>34.648334673797081</v>
      </c>
      <c r="I251" s="550">
        <v>2.2796232523217745</v>
      </c>
      <c r="J251" s="550">
        <v>2.3893861188642593</v>
      </c>
      <c r="K251" s="550">
        <v>9.6065966459902924E-2</v>
      </c>
      <c r="L251" s="550">
        <v>6.349687148505913E-3</v>
      </c>
      <c r="M251" s="550">
        <v>2.0119265675445953E-3</v>
      </c>
      <c r="N251" s="550">
        <v>8.498173464545096E-2</v>
      </c>
      <c r="O251" s="550">
        <v>5.0797518782583102E-2</v>
      </c>
      <c r="P251" s="550">
        <v>1.3412898426738243E-2</v>
      </c>
      <c r="Q251" s="551">
        <v>13188.952693000005</v>
      </c>
      <c r="R251" s="551">
        <v>867.74280829930024</v>
      </c>
      <c r="S251" s="551">
        <v>909.52424651000013</v>
      </c>
      <c r="T251" s="551">
        <v>36.567687854999996</v>
      </c>
      <c r="U251" s="551">
        <v>2.4170201600000003</v>
      </c>
      <c r="V251" s="551">
        <v>0.76584357000000014</v>
      </c>
      <c r="W251" s="551">
        <v>32.348454509</v>
      </c>
      <c r="X251" s="551">
        <v>19.336169500000004</v>
      </c>
      <c r="Y251" s="551">
        <v>5.1056446000000015</v>
      </c>
      <c r="AA251" s="547" t="s">
        <v>634</v>
      </c>
      <c r="AB251" s="547" t="s">
        <v>444</v>
      </c>
      <c r="AC251">
        <v>1</v>
      </c>
      <c r="AD251" s="547" t="s">
        <v>627</v>
      </c>
      <c r="AE251">
        <v>52</v>
      </c>
      <c r="AF251" s="216">
        <v>2006</v>
      </c>
      <c r="AG251" s="549">
        <v>380.65184999999997</v>
      </c>
      <c r="AH251" s="550">
        <v>34.648334673797081</v>
      </c>
      <c r="AI251" s="550">
        <v>2.2796232523217745</v>
      </c>
      <c r="AJ251" s="550">
        <v>2.3893861188642593</v>
      </c>
      <c r="AK251" s="550">
        <v>9.6065966459902924E-2</v>
      </c>
      <c r="AL251" s="550">
        <v>6.349687148505913E-3</v>
      </c>
      <c r="AM251" s="550">
        <v>2.0119265675445953E-3</v>
      </c>
      <c r="AN251" s="550">
        <v>8.498173464545096E-2</v>
      </c>
      <c r="AO251" s="550">
        <v>5.0797518782583102E-2</v>
      </c>
      <c r="AP251" s="550">
        <v>1.3412898426738243E-2</v>
      </c>
      <c r="AQ251" s="551">
        <v>13188.952693000005</v>
      </c>
      <c r="AR251" s="551">
        <v>867.74280829930024</v>
      </c>
      <c r="AS251" s="551">
        <v>909.52424651000013</v>
      </c>
      <c r="AT251" s="551">
        <v>36.567687854999996</v>
      </c>
      <c r="AU251" s="551">
        <v>2.4170201600000003</v>
      </c>
      <c r="AV251" s="551">
        <v>0.76584357000000014</v>
      </c>
      <c r="AW251" s="551">
        <v>32.348454509</v>
      </c>
      <c r="AX251" s="551">
        <v>19.336169500000004</v>
      </c>
      <c r="AY251" s="551">
        <v>5.1056446000000015</v>
      </c>
    </row>
    <row r="252" spans="1:51" customFormat="1" x14ac:dyDescent="0.35">
      <c r="A252" s="547" t="s">
        <v>635</v>
      </c>
      <c r="B252" s="547" t="s">
        <v>444</v>
      </c>
      <c r="C252">
        <v>1</v>
      </c>
      <c r="D252" s="547" t="s">
        <v>627</v>
      </c>
      <c r="E252">
        <v>52</v>
      </c>
      <c r="F252" s="216">
        <v>2007</v>
      </c>
      <c r="G252" s="549">
        <v>464.49288000000001</v>
      </c>
      <c r="H252" s="550">
        <v>35.190345498299131</v>
      </c>
      <c r="I252" s="550">
        <v>2.2966390123301781</v>
      </c>
      <c r="J252" s="550">
        <v>2.259380480708336</v>
      </c>
      <c r="K252" s="550">
        <v>9.550577234897549E-2</v>
      </c>
      <c r="L252" s="550">
        <v>6.7759766306859197E-3</v>
      </c>
      <c r="M252" s="550">
        <v>2.0426962626423901E-3</v>
      </c>
      <c r="N252" s="550">
        <v>8.4486309002196114E-2</v>
      </c>
      <c r="O252" s="550">
        <v>5.4207896577445909E-2</v>
      </c>
      <c r="P252" s="550">
        <v>1.3618042756651081E-2</v>
      </c>
      <c r="Q252" s="551">
        <v>16345.664928699998</v>
      </c>
      <c r="R252" s="551">
        <v>1066.7724691576</v>
      </c>
      <c r="S252" s="551">
        <v>1049.4661464999995</v>
      </c>
      <c r="T252" s="551">
        <v>44.361751254999994</v>
      </c>
      <c r="U252" s="551">
        <v>3.1473928999999994</v>
      </c>
      <c r="V252" s="551">
        <v>0.94881787000000017</v>
      </c>
      <c r="W252" s="551">
        <v>39.243288989</v>
      </c>
      <c r="X252" s="551">
        <v>25.179181999999994</v>
      </c>
      <c r="Y252" s="551">
        <v>6.3254839</v>
      </c>
      <c r="AA252" s="547" t="s">
        <v>635</v>
      </c>
      <c r="AB252" s="547" t="s">
        <v>444</v>
      </c>
      <c r="AC252">
        <v>1</v>
      </c>
      <c r="AD252" s="547" t="s">
        <v>627</v>
      </c>
      <c r="AE252">
        <v>52</v>
      </c>
      <c r="AF252" s="216">
        <v>2007</v>
      </c>
      <c r="AG252" s="549">
        <v>464.49288000000001</v>
      </c>
      <c r="AH252" s="550">
        <v>35.190345498299131</v>
      </c>
      <c r="AI252" s="550">
        <v>2.2966390123301781</v>
      </c>
      <c r="AJ252" s="550">
        <v>2.259380480708336</v>
      </c>
      <c r="AK252" s="550">
        <v>9.550577234897549E-2</v>
      </c>
      <c r="AL252" s="550">
        <v>6.7759766306859197E-3</v>
      </c>
      <c r="AM252" s="550">
        <v>2.0426962626423901E-3</v>
      </c>
      <c r="AN252" s="550">
        <v>8.4486309002196114E-2</v>
      </c>
      <c r="AO252" s="550">
        <v>5.4207896577445909E-2</v>
      </c>
      <c r="AP252" s="550">
        <v>1.3618042756651081E-2</v>
      </c>
      <c r="AQ252" s="551">
        <v>16345.664928699998</v>
      </c>
      <c r="AR252" s="551">
        <v>1066.7724691576</v>
      </c>
      <c r="AS252" s="551">
        <v>1049.4661464999995</v>
      </c>
      <c r="AT252" s="551">
        <v>44.361751254999994</v>
      </c>
      <c r="AU252" s="551">
        <v>3.1473928999999994</v>
      </c>
      <c r="AV252" s="551">
        <v>0.94881787000000017</v>
      </c>
      <c r="AW252" s="551">
        <v>39.243288989</v>
      </c>
      <c r="AX252" s="551">
        <v>25.179181999999994</v>
      </c>
      <c r="AY252" s="551">
        <v>6.3254839</v>
      </c>
    </row>
    <row r="253" spans="1:51" customFormat="1" x14ac:dyDescent="0.35">
      <c r="A253" s="547" t="s">
        <v>636</v>
      </c>
      <c r="B253" s="547" t="s">
        <v>444</v>
      </c>
      <c r="C253">
        <v>1</v>
      </c>
      <c r="D253" s="547" t="s">
        <v>627</v>
      </c>
      <c r="E253">
        <v>52</v>
      </c>
      <c r="F253" s="216">
        <v>2008</v>
      </c>
      <c r="G253" s="549">
        <v>922.17998999999998</v>
      </c>
      <c r="H253" s="550">
        <v>20.218933740472945</v>
      </c>
      <c r="I253" s="550">
        <v>1.7495242468393839</v>
      </c>
      <c r="J253" s="550">
        <v>1.943569235871186</v>
      </c>
      <c r="K253" s="550">
        <v>0.18776497505655054</v>
      </c>
      <c r="L253" s="550">
        <v>5.8835808181003793E-3</v>
      </c>
      <c r="M253" s="550">
        <v>2.0090379970183476E-3</v>
      </c>
      <c r="N253" s="550">
        <v>0.16610066940402812</v>
      </c>
      <c r="O253" s="550">
        <v>4.7068641122867995E-2</v>
      </c>
      <c r="P253" s="550">
        <v>1.3393638046733153E-2</v>
      </c>
      <c r="Q253" s="551">
        <v>18645.496114600002</v>
      </c>
      <c r="R253" s="551">
        <v>1613.3762524551005</v>
      </c>
      <c r="S253" s="551">
        <v>1792.320658499998</v>
      </c>
      <c r="T253" s="551">
        <v>173.15310282000002</v>
      </c>
      <c r="U253" s="551">
        <v>5.4257204999999997</v>
      </c>
      <c r="V253" s="551">
        <v>1.8526946399999997</v>
      </c>
      <c r="W253" s="551">
        <v>153.17471364999994</v>
      </c>
      <c r="X253" s="551">
        <v>43.405758999999996</v>
      </c>
      <c r="Y253" s="551">
        <v>12.351344999999998</v>
      </c>
      <c r="AA253" s="547" t="s">
        <v>636</v>
      </c>
      <c r="AB253" s="547" t="s">
        <v>444</v>
      </c>
      <c r="AC253">
        <v>1</v>
      </c>
      <c r="AD253" s="547" t="s">
        <v>627</v>
      </c>
      <c r="AE253">
        <v>52</v>
      </c>
      <c r="AF253" s="216">
        <v>2008</v>
      </c>
      <c r="AG253" s="549">
        <v>922.17998999999998</v>
      </c>
      <c r="AH253" s="550">
        <v>20.218933740472945</v>
      </c>
      <c r="AI253" s="550">
        <v>1.7495242468393839</v>
      </c>
      <c r="AJ253" s="550">
        <v>1.943569235871186</v>
      </c>
      <c r="AK253" s="550">
        <v>0.18776497505655054</v>
      </c>
      <c r="AL253" s="550">
        <v>5.8835808181003793E-3</v>
      </c>
      <c r="AM253" s="550">
        <v>2.0090379970183476E-3</v>
      </c>
      <c r="AN253" s="550">
        <v>0.16610066940402812</v>
      </c>
      <c r="AO253" s="550">
        <v>4.7068641122867995E-2</v>
      </c>
      <c r="AP253" s="550">
        <v>1.3393638046733153E-2</v>
      </c>
      <c r="AQ253" s="551">
        <v>18645.496114600002</v>
      </c>
      <c r="AR253" s="551">
        <v>1613.3762524551005</v>
      </c>
      <c r="AS253" s="551">
        <v>1792.320658499998</v>
      </c>
      <c r="AT253" s="551">
        <v>173.15310282000002</v>
      </c>
      <c r="AU253" s="551">
        <v>5.4257204999999997</v>
      </c>
      <c r="AV253" s="551">
        <v>1.8526946399999997</v>
      </c>
      <c r="AW253" s="551">
        <v>153.17471364999994</v>
      </c>
      <c r="AX253" s="551">
        <v>43.405758999999996</v>
      </c>
      <c r="AY253" s="551">
        <v>12.351344999999998</v>
      </c>
    </row>
    <row r="254" spans="1:51" customFormat="1" x14ac:dyDescent="0.35">
      <c r="A254" s="547" t="s">
        <v>637</v>
      </c>
      <c r="B254" s="547" t="s">
        <v>444</v>
      </c>
      <c r="C254">
        <v>1</v>
      </c>
      <c r="D254" s="547" t="s">
        <v>627</v>
      </c>
      <c r="E254">
        <v>52</v>
      </c>
      <c r="F254" s="216">
        <v>2009</v>
      </c>
      <c r="G254" s="549">
        <v>1054.3427300000001</v>
      </c>
      <c r="H254" s="550">
        <v>17.16024281269527</v>
      </c>
      <c r="I254" s="550">
        <v>1.1708536153847247</v>
      </c>
      <c r="J254" s="550">
        <v>1.6641244597949665</v>
      </c>
      <c r="K254" s="550">
        <v>0.17497478063892949</v>
      </c>
      <c r="L254" s="550">
        <v>5.4114719413866511E-3</v>
      </c>
      <c r="M254" s="550">
        <v>1.9960662032544197E-3</v>
      </c>
      <c r="N254" s="550">
        <v>0.15478600057307748</v>
      </c>
      <c r="O254" s="550">
        <v>4.3291797535323258E-2</v>
      </c>
      <c r="P254" s="550">
        <v>1.3307171473549212E-2</v>
      </c>
      <c r="Q254" s="551">
        <v>18092.777254600009</v>
      </c>
      <c r="R254" s="551">
        <v>1234.4809972751007</v>
      </c>
      <c r="S254" s="551">
        <v>1754.5575260000003</v>
      </c>
      <c r="T254" s="551">
        <v>184.48338790000008</v>
      </c>
      <c r="U254" s="551">
        <v>5.7055461000000021</v>
      </c>
      <c r="V254" s="551">
        <v>2.10453789</v>
      </c>
      <c r="W254" s="551">
        <v>163.19749441000008</v>
      </c>
      <c r="X254" s="551">
        <v>45.644391999999996</v>
      </c>
      <c r="Y254" s="551">
        <v>14.030319499999999</v>
      </c>
      <c r="AA254" s="547" t="s">
        <v>637</v>
      </c>
      <c r="AB254" s="547" t="s">
        <v>444</v>
      </c>
      <c r="AC254">
        <v>1</v>
      </c>
      <c r="AD254" s="547" t="s">
        <v>627</v>
      </c>
      <c r="AE254">
        <v>52</v>
      </c>
      <c r="AF254" s="216">
        <v>2009</v>
      </c>
      <c r="AG254" s="549">
        <v>1054.3427300000001</v>
      </c>
      <c r="AH254" s="550">
        <v>17.16024281269527</v>
      </c>
      <c r="AI254" s="550">
        <v>1.1708536153847247</v>
      </c>
      <c r="AJ254" s="550">
        <v>1.6641244597949665</v>
      </c>
      <c r="AK254" s="550">
        <v>0.17497478063892949</v>
      </c>
      <c r="AL254" s="550">
        <v>5.4114719413866511E-3</v>
      </c>
      <c r="AM254" s="550">
        <v>1.9960662032544197E-3</v>
      </c>
      <c r="AN254" s="550">
        <v>0.15478600057307748</v>
      </c>
      <c r="AO254" s="550">
        <v>4.3291797535323258E-2</v>
      </c>
      <c r="AP254" s="550">
        <v>1.3307171473549212E-2</v>
      </c>
      <c r="AQ254" s="551">
        <v>18092.777254600009</v>
      </c>
      <c r="AR254" s="551">
        <v>1234.4809972751007</v>
      </c>
      <c r="AS254" s="551">
        <v>1754.5575260000003</v>
      </c>
      <c r="AT254" s="551">
        <v>184.48338790000008</v>
      </c>
      <c r="AU254" s="551">
        <v>5.7055461000000021</v>
      </c>
      <c r="AV254" s="551">
        <v>2.10453789</v>
      </c>
      <c r="AW254" s="551">
        <v>163.19749441000008</v>
      </c>
      <c r="AX254" s="551">
        <v>45.644391999999996</v>
      </c>
      <c r="AY254" s="551">
        <v>14.030319499999999</v>
      </c>
    </row>
    <row r="255" spans="1:51" customFormat="1" x14ac:dyDescent="0.35">
      <c r="A255" s="547" t="s">
        <v>638</v>
      </c>
      <c r="B255" s="547" t="s">
        <v>444</v>
      </c>
      <c r="C255">
        <v>1</v>
      </c>
      <c r="D255" s="547" t="s">
        <v>627</v>
      </c>
      <c r="E255">
        <v>52</v>
      </c>
      <c r="F255" s="216">
        <v>2010</v>
      </c>
      <c r="G255" s="549">
        <v>1005.4500500000001</v>
      </c>
      <c r="H255" s="550">
        <v>10.566784895380929</v>
      </c>
      <c r="I255" s="550">
        <v>0.54827590360913503</v>
      </c>
      <c r="J255" s="550">
        <v>1.6555336301887895</v>
      </c>
      <c r="K255" s="550">
        <v>0.15689187997355011</v>
      </c>
      <c r="L255" s="550">
        <v>6.080652440168457E-3</v>
      </c>
      <c r="M255" s="550">
        <v>2.0042751303259664E-3</v>
      </c>
      <c r="N255" s="550">
        <v>0.13878944651004782</v>
      </c>
      <c r="O255" s="550">
        <v>4.8645224096413323E-2</v>
      </c>
      <c r="P255" s="550">
        <v>1.3361907436376374E-2</v>
      </c>
      <c r="Q255" s="551">
        <v>10624.3744014</v>
      </c>
      <c r="R255" s="551">
        <v>551.2640346976001</v>
      </c>
      <c r="S255" s="551">
        <v>1664.5563712500002</v>
      </c>
      <c r="T255" s="551">
        <v>157.74694856399998</v>
      </c>
      <c r="U255" s="551">
        <v>6.1137922999999983</v>
      </c>
      <c r="V255" s="551">
        <v>2.0151985299999997</v>
      </c>
      <c r="W255" s="551">
        <v>139.54585593299993</v>
      </c>
      <c r="X255" s="551">
        <v>48.91034299999999</v>
      </c>
      <c r="Y255" s="551">
        <v>13.434730499999999</v>
      </c>
      <c r="AA255" s="547" t="s">
        <v>638</v>
      </c>
      <c r="AB255" s="547" t="s">
        <v>444</v>
      </c>
      <c r="AC255">
        <v>1</v>
      </c>
      <c r="AD255" s="547" t="s">
        <v>627</v>
      </c>
      <c r="AE255">
        <v>52</v>
      </c>
      <c r="AF255" s="216">
        <v>2010</v>
      </c>
      <c r="AG255" s="549">
        <v>1005.4500500000001</v>
      </c>
      <c r="AH255" s="550">
        <v>10.566784895380929</v>
      </c>
      <c r="AI255" s="550">
        <v>0.54827590360913503</v>
      </c>
      <c r="AJ255" s="550">
        <v>1.6555336301887895</v>
      </c>
      <c r="AK255" s="550">
        <v>0.15689187997355011</v>
      </c>
      <c r="AL255" s="550">
        <v>6.080652440168457E-3</v>
      </c>
      <c r="AM255" s="550">
        <v>2.0042751303259664E-3</v>
      </c>
      <c r="AN255" s="550">
        <v>0.13878944651004782</v>
      </c>
      <c r="AO255" s="550">
        <v>4.8645224096413323E-2</v>
      </c>
      <c r="AP255" s="550">
        <v>1.3361907436376374E-2</v>
      </c>
      <c r="AQ255" s="551">
        <v>10624.3744014</v>
      </c>
      <c r="AR255" s="551">
        <v>551.2640346976001</v>
      </c>
      <c r="AS255" s="551">
        <v>1664.5563712500002</v>
      </c>
      <c r="AT255" s="551">
        <v>157.74694856399998</v>
      </c>
      <c r="AU255" s="551">
        <v>6.1137922999999983</v>
      </c>
      <c r="AV255" s="551">
        <v>2.0151985299999997</v>
      </c>
      <c r="AW255" s="551">
        <v>139.54585593299993</v>
      </c>
      <c r="AX255" s="551">
        <v>48.91034299999999</v>
      </c>
      <c r="AY255" s="551">
        <v>13.434730499999999</v>
      </c>
    </row>
    <row r="256" spans="1:51" customFormat="1" x14ac:dyDescent="0.35">
      <c r="A256" s="547" t="s">
        <v>639</v>
      </c>
      <c r="B256" s="547" t="s">
        <v>444</v>
      </c>
      <c r="C256">
        <v>1</v>
      </c>
      <c r="D256" s="547" t="s">
        <v>627</v>
      </c>
      <c r="E256">
        <v>52</v>
      </c>
      <c r="F256" s="216">
        <v>2011</v>
      </c>
      <c r="G256" s="549">
        <v>498.05294999999995</v>
      </c>
      <c r="H256" s="550">
        <v>10.794432136482678</v>
      </c>
      <c r="I256" s="550">
        <v>0.5284259935711656</v>
      </c>
      <c r="J256" s="550">
        <v>1.0057298781786148</v>
      </c>
      <c r="K256" s="550">
        <v>0.11868085013450884</v>
      </c>
      <c r="L256" s="550">
        <v>6.4955248232140793E-3</v>
      </c>
      <c r="M256" s="550">
        <v>2.0212261969334787E-3</v>
      </c>
      <c r="N256" s="550">
        <v>0.10498738215484919</v>
      </c>
      <c r="O256" s="550">
        <v>5.1964236131921318E-2</v>
      </c>
      <c r="P256" s="550">
        <v>1.3474915468325207E-2</v>
      </c>
      <c r="Q256" s="551">
        <v>5376.1987691499999</v>
      </c>
      <c r="R256" s="551">
        <v>263.18412495480004</v>
      </c>
      <c r="S256" s="551">
        <v>500.9067327299997</v>
      </c>
      <c r="T256" s="551">
        <v>59.109347518000021</v>
      </c>
      <c r="U256" s="551">
        <v>3.2351153000000004</v>
      </c>
      <c r="V256" s="551">
        <v>1.00667767</v>
      </c>
      <c r="W256" s="551">
        <v>52.28927539499999</v>
      </c>
      <c r="X256" s="551">
        <v>25.880941099999998</v>
      </c>
      <c r="Y256" s="551">
        <v>6.7112214000000003</v>
      </c>
      <c r="AA256" s="547" t="s">
        <v>639</v>
      </c>
      <c r="AB256" s="547" t="s">
        <v>444</v>
      </c>
      <c r="AC256">
        <v>1</v>
      </c>
      <c r="AD256" s="547" t="s">
        <v>627</v>
      </c>
      <c r="AE256">
        <v>52</v>
      </c>
      <c r="AF256" s="216">
        <v>2011</v>
      </c>
      <c r="AG256" s="549">
        <v>498.05294999999995</v>
      </c>
      <c r="AH256" s="550">
        <v>10.794432136482678</v>
      </c>
      <c r="AI256" s="550">
        <v>0.5284259935711656</v>
      </c>
      <c r="AJ256" s="550">
        <v>1.0057298781786148</v>
      </c>
      <c r="AK256" s="550">
        <v>0.11868085013450884</v>
      </c>
      <c r="AL256" s="550">
        <v>6.4955248232140793E-3</v>
      </c>
      <c r="AM256" s="550">
        <v>2.0212261969334787E-3</v>
      </c>
      <c r="AN256" s="550">
        <v>0.10498738215484919</v>
      </c>
      <c r="AO256" s="550">
        <v>5.1964236131921318E-2</v>
      </c>
      <c r="AP256" s="550">
        <v>1.3474915468325207E-2</v>
      </c>
      <c r="AQ256" s="551">
        <v>5376.1987691499999</v>
      </c>
      <c r="AR256" s="551">
        <v>263.18412495480004</v>
      </c>
      <c r="AS256" s="551">
        <v>500.9067327299997</v>
      </c>
      <c r="AT256" s="551">
        <v>59.109347518000021</v>
      </c>
      <c r="AU256" s="551">
        <v>3.2351153000000004</v>
      </c>
      <c r="AV256" s="551">
        <v>1.00667767</v>
      </c>
      <c r="AW256" s="551">
        <v>52.28927539499999</v>
      </c>
      <c r="AX256" s="551">
        <v>25.880941099999998</v>
      </c>
      <c r="AY256" s="551">
        <v>6.7112214000000003</v>
      </c>
    </row>
    <row r="257" spans="1:51" customFormat="1" x14ac:dyDescent="0.35">
      <c r="A257" s="547" t="s">
        <v>640</v>
      </c>
      <c r="B257" s="547" t="s">
        <v>444</v>
      </c>
      <c r="C257">
        <v>1</v>
      </c>
      <c r="D257" s="547" t="s">
        <v>627</v>
      </c>
      <c r="E257">
        <v>52</v>
      </c>
      <c r="F257" s="216">
        <v>2012</v>
      </c>
      <c r="G257" s="549">
        <v>428.75767999999994</v>
      </c>
      <c r="H257" s="550">
        <v>11.439099973626126</v>
      </c>
      <c r="I257" s="550">
        <v>0.54331013629866676</v>
      </c>
      <c r="J257" s="550">
        <v>0.98097790546865515</v>
      </c>
      <c r="K257" s="550">
        <v>0.11144503271638188</v>
      </c>
      <c r="L257" s="550">
        <v>6.9462135348805883E-3</v>
      </c>
      <c r="M257" s="550">
        <v>2.057397922294943E-3</v>
      </c>
      <c r="N257" s="550">
        <v>9.8586457641994918E-2</v>
      </c>
      <c r="O257" s="550">
        <v>5.5569736033649592E-2</v>
      </c>
      <c r="P257" s="550">
        <v>1.3716051453585626E-2</v>
      </c>
      <c r="Q257" s="551">
        <v>4904.6019659799986</v>
      </c>
      <c r="R257" s="551">
        <v>232.9483935599001</v>
      </c>
      <c r="S257" s="551">
        <v>420.60181087999985</v>
      </c>
      <c r="T257" s="551">
        <v>47.782913674999989</v>
      </c>
      <c r="U257" s="551">
        <v>2.9782423999999996</v>
      </c>
      <c r="V257" s="551">
        <v>0.88212515999999985</v>
      </c>
      <c r="W257" s="551">
        <v>42.269700858000007</v>
      </c>
      <c r="X257" s="551">
        <v>23.825951099999997</v>
      </c>
      <c r="Y257" s="551">
        <v>5.8808623999999998</v>
      </c>
      <c r="AA257" s="547" t="s">
        <v>640</v>
      </c>
      <c r="AB257" s="547" t="s">
        <v>444</v>
      </c>
      <c r="AC257">
        <v>1</v>
      </c>
      <c r="AD257" s="547" t="s">
        <v>627</v>
      </c>
      <c r="AE257">
        <v>52</v>
      </c>
      <c r="AF257" s="216">
        <v>2012</v>
      </c>
      <c r="AG257" s="549">
        <v>428.75767999999994</v>
      </c>
      <c r="AH257" s="550">
        <v>11.439099973626126</v>
      </c>
      <c r="AI257" s="550">
        <v>0.54331013629866676</v>
      </c>
      <c r="AJ257" s="550">
        <v>0.98097790546865515</v>
      </c>
      <c r="AK257" s="550">
        <v>0.11144503271638188</v>
      </c>
      <c r="AL257" s="550">
        <v>6.9462135348805883E-3</v>
      </c>
      <c r="AM257" s="550">
        <v>2.057397922294943E-3</v>
      </c>
      <c r="AN257" s="550">
        <v>9.8586457641994918E-2</v>
      </c>
      <c r="AO257" s="550">
        <v>5.5569736033649592E-2</v>
      </c>
      <c r="AP257" s="550">
        <v>1.3716051453585626E-2</v>
      </c>
      <c r="AQ257" s="551">
        <v>4904.6019659799986</v>
      </c>
      <c r="AR257" s="551">
        <v>232.9483935599001</v>
      </c>
      <c r="AS257" s="551">
        <v>420.60181087999985</v>
      </c>
      <c r="AT257" s="551">
        <v>47.782913674999989</v>
      </c>
      <c r="AU257" s="551">
        <v>2.9782423999999996</v>
      </c>
      <c r="AV257" s="551">
        <v>0.88212515999999985</v>
      </c>
      <c r="AW257" s="551">
        <v>42.269700858000007</v>
      </c>
      <c r="AX257" s="551">
        <v>23.825951099999997</v>
      </c>
      <c r="AY257" s="551">
        <v>5.8808623999999998</v>
      </c>
    </row>
    <row r="258" spans="1:51" customFormat="1" x14ac:dyDescent="0.35">
      <c r="A258" s="547" t="s">
        <v>641</v>
      </c>
      <c r="B258" s="547" t="s">
        <v>444</v>
      </c>
      <c r="C258">
        <v>1</v>
      </c>
      <c r="D258" s="547" t="s">
        <v>627</v>
      </c>
      <c r="E258">
        <v>52</v>
      </c>
      <c r="F258" s="216">
        <v>2013</v>
      </c>
      <c r="G258" s="549">
        <v>1009.5529500000002</v>
      </c>
      <c r="H258" s="550">
        <v>12.185340634188625</v>
      </c>
      <c r="I258" s="550">
        <v>0.56790196705531881</v>
      </c>
      <c r="J258" s="550">
        <v>0.97162950508935664</v>
      </c>
      <c r="K258" s="550">
        <v>0.10523584764424694</v>
      </c>
      <c r="L258" s="550">
        <v>7.5350595528446505E-3</v>
      </c>
      <c r="M258" s="550">
        <v>2.114677065724982E-3</v>
      </c>
      <c r="N258" s="550">
        <v>9.3093660538558123E-2</v>
      </c>
      <c r="O258" s="550">
        <v>6.0280464734415354E-2</v>
      </c>
      <c r="P258" s="550">
        <v>1.4097933446680533E-2</v>
      </c>
      <c r="Q258" s="551">
        <v>12301.746584</v>
      </c>
      <c r="R258" s="551">
        <v>573.32710615150006</v>
      </c>
      <c r="S258" s="551">
        <v>980.91143317000024</v>
      </c>
      <c r="T258" s="551">
        <v>106.24116043500007</v>
      </c>
      <c r="U258" s="551">
        <v>7.6070415999999996</v>
      </c>
      <c r="V258" s="551">
        <v>2.1348784699999999</v>
      </c>
      <c r="W258" s="551">
        <v>93.982979622999963</v>
      </c>
      <c r="X258" s="551">
        <v>60.856321000000001</v>
      </c>
      <c r="Y258" s="551">
        <v>14.232610300000003</v>
      </c>
      <c r="AA258" s="547" t="s">
        <v>641</v>
      </c>
      <c r="AB258" s="547" t="s">
        <v>444</v>
      </c>
      <c r="AC258">
        <v>1</v>
      </c>
      <c r="AD258" s="547" t="s">
        <v>627</v>
      </c>
      <c r="AE258">
        <v>52</v>
      </c>
      <c r="AF258" s="216">
        <v>2013</v>
      </c>
      <c r="AG258" s="549">
        <v>1009.5529500000002</v>
      </c>
      <c r="AH258" s="550">
        <v>12.185340634188625</v>
      </c>
      <c r="AI258" s="550">
        <v>0.56790196705531881</v>
      </c>
      <c r="AJ258" s="550">
        <v>0.97162950508935664</v>
      </c>
      <c r="AK258" s="550">
        <v>0.10523584764424694</v>
      </c>
      <c r="AL258" s="550">
        <v>7.5350595528446505E-3</v>
      </c>
      <c r="AM258" s="550">
        <v>2.114677065724982E-3</v>
      </c>
      <c r="AN258" s="550">
        <v>9.3093660538558123E-2</v>
      </c>
      <c r="AO258" s="550">
        <v>6.0280464734415354E-2</v>
      </c>
      <c r="AP258" s="550">
        <v>1.4097933446680533E-2</v>
      </c>
      <c r="AQ258" s="551">
        <v>12301.746584</v>
      </c>
      <c r="AR258" s="551">
        <v>573.32710615150006</v>
      </c>
      <c r="AS258" s="551">
        <v>980.91143317000024</v>
      </c>
      <c r="AT258" s="551">
        <v>106.24116043500007</v>
      </c>
      <c r="AU258" s="551">
        <v>7.6070415999999996</v>
      </c>
      <c r="AV258" s="551">
        <v>2.1348784699999999</v>
      </c>
      <c r="AW258" s="551">
        <v>93.982979622999963</v>
      </c>
      <c r="AX258" s="551">
        <v>60.856321000000001</v>
      </c>
      <c r="AY258" s="551">
        <v>14.232610300000003</v>
      </c>
    </row>
    <row r="259" spans="1:51" customFormat="1" x14ac:dyDescent="0.35">
      <c r="A259" s="547" t="s">
        <v>642</v>
      </c>
      <c r="B259" s="547" t="s">
        <v>444</v>
      </c>
      <c r="C259">
        <v>1</v>
      </c>
      <c r="D259" s="547" t="s">
        <v>627</v>
      </c>
      <c r="E259">
        <v>52</v>
      </c>
      <c r="F259" s="216">
        <v>2014</v>
      </c>
      <c r="G259" s="549">
        <v>1381.2872499999999</v>
      </c>
      <c r="H259" s="550">
        <v>12.716249962634501</v>
      </c>
      <c r="I259" s="550">
        <v>0.53850244030979066</v>
      </c>
      <c r="J259" s="550">
        <v>0.92846997067409365</v>
      </c>
      <c r="K259" s="550">
        <v>9.7231878642186881E-2</v>
      </c>
      <c r="L259" s="550">
        <v>7.6516955470341168E-3</v>
      </c>
      <c r="M259" s="550">
        <v>2.1510203616228272E-3</v>
      </c>
      <c r="N259" s="550">
        <v>8.6013197662542659E-2</v>
      </c>
      <c r="O259" s="550">
        <v>6.1213531074003603E-2</v>
      </c>
      <c r="P259" s="550">
        <v>1.4340215042164475E-2</v>
      </c>
      <c r="Q259" s="551">
        <v>17564.793941200012</v>
      </c>
      <c r="R259" s="551">
        <v>743.82655489379988</v>
      </c>
      <c r="S259" s="551">
        <v>1282.4837324999994</v>
      </c>
      <c r="T259" s="551">
        <v>134.30515426200003</v>
      </c>
      <c r="U259" s="551">
        <v>10.5691895</v>
      </c>
      <c r="V259" s="551">
        <v>2.9711770000000004</v>
      </c>
      <c r="W259" s="551">
        <v>118.80893326299997</v>
      </c>
      <c r="X259" s="551">
        <v>84.553469999999976</v>
      </c>
      <c r="Y259" s="551">
        <v>19.8079562</v>
      </c>
      <c r="AA259" s="547" t="s">
        <v>642</v>
      </c>
      <c r="AB259" s="547" t="s">
        <v>444</v>
      </c>
      <c r="AC259">
        <v>1</v>
      </c>
      <c r="AD259" s="547" t="s">
        <v>627</v>
      </c>
      <c r="AE259">
        <v>52</v>
      </c>
      <c r="AF259" s="216">
        <v>2014</v>
      </c>
      <c r="AG259" s="549">
        <v>1381.2872499999999</v>
      </c>
      <c r="AH259" s="550">
        <v>12.716249962634501</v>
      </c>
      <c r="AI259" s="550">
        <v>0.53850244030979066</v>
      </c>
      <c r="AJ259" s="550">
        <v>0.92846997067409365</v>
      </c>
      <c r="AK259" s="550">
        <v>9.7231878642186881E-2</v>
      </c>
      <c r="AL259" s="550">
        <v>7.6516955470341168E-3</v>
      </c>
      <c r="AM259" s="550">
        <v>2.1510203616228272E-3</v>
      </c>
      <c r="AN259" s="550">
        <v>8.6013197662542659E-2</v>
      </c>
      <c r="AO259" s="550">
        <v>6.1213531074003603E-2</v>
      </c>
      <c r="AP259" s="550">
        <v>1.4340215042164475E-2</v>
      </c>
      <c r="AQ259" s="551">
        <v>17564.793941200012</v>
      </c>
      <c r="AR259" s="551">
        <v>743.82655489379988</v>
      </c>
      <c r="AS259" s="551">
        <v>1282.4837324999994</v>
      </c>
      <c r="AT259" s="551">
        <v>134.30515426200003</v>
      </c>
      <c r="AU259" s="551">
        <v>10.5691895</v>
      </c>
      <c r="AV259" s="551">
        <v>2.9711770000000004</v>
      </c>
      <c r="AW259" s="551">
        <v>118.80893326299997</v>
      </c>
      <c r="AX259" s="551">
        <v>84.553469999999976</v>
      </c>
      <c r="AY259" s="551">
        <v>19.8079562</v>
      </c>
    </row>
    <row r="260" spans="1:51" customFormat="1" x14ac:dyDescent="0.35">
      <c r="A260" s="547" t="s">
        <v>643</v>
      </c>
      <c r="B260" s="547" t="s">
        <v>444</v>
      </c>
      <c r="C260">
        <v>1</v>
      </c>
      <c r="D260" s="547" t="s">
        <v>627</v>
      </c>
      <c r="E260">
        <v>52</v>
      </c>
      <c r="F260" s="216">
        <v>2015</v>
      </c>
      <c r="G260" s="549">
        <v>1345.3849399999999</v>
      </c>
      <c r="H260" s="550">
        <v>12.716227781693469</v>
      </c>
      <c r="I260" s="550">
        <v>0.53850222342149945</v>
      </c>
      <c r="J260" s="550">
        <v>0.88566411766137354</v>
      </c>
      <c r="K260" s="550">
        <v>9.7231812432804599E-2</v>
      </c>
      <c r="L260" s="550">
        <v>7.6516907495634678E-3</v>
      </c>
      <c r="M260" s="550">
        <v>2.1510163477822196E-3</v>
      </c>
      <c r="N260" s="550">
        <v>8.6013123033769054E-2</v>
      </c>
      <c r="O260" s="550">
        <v>6.121351559056399E-2</v>
      </c>
      <c r="P260" s="550">
        <v>1.4340200359311297E-2</v>
      </c>
      <c r="Q260" s="551">
        <v>17108.221351100001</v>
      </c>
      <c r="R260" s="551">
        <v>724.49278154780052</v>
      </c>
      <c r="S260" s="551">
        <v>1191.5591657999998</v>
      </c>
      <c r="T260" s="551">
        <v>130.81421613600006</v>
      </c>
      <c r="U260" s="551">
        <v>10.2944695</v>
      </c>
      <c r="V260" s="551">
        <v>2.8939450000000004</v>
      </c>
      <c r="W260" s="551">
        <v>115.72076037199999</v>
      </c>
      <c r="X260" s="551">
        <v>82.355741999999992</v>
      </c>
      <c r="Y260" s="551">
        <v>19.293089600000005</v>
      </c>
      <c r="AA260" s="547" t="s">
        <v>643</v>
      </c>
      <c r="AB260" s="547" t="s">
        <v>444</v>
      </c>
      <c r="AC260">
        <v>1</v>
      </c>
      <c r="AD260" s="547" t="s">
        <v>627</v>
      </c>
      <c r="AE260">
        <v>52</v>
      </c>
      <c r="AF260" s="216">
        <v>2015</v>
      </c>
      <c r="AG260" s="549">
        <v>1345.3849399999999</v>
      </c>
      <c r="AH260" s="550">
        <v>12.716227781693469</v>
      </c>
      <c r="AI260" s="550">
        <v>0.53850222342149945</v>
      </c>
      <c r="AJ260" s="550">
        <v>0.88566411766137354</v>
      </c>
      <c r="AK260" s="550">
        <v>9.7231812432804599E-2</v>
      </c>
      <c r="AL260" s="550">
        <v>7.6516907495634678E-3</v>
      </c>
      <c r="AM260" s="550">
        <v>2.1510163477822196E-3</v>
      </c>
      <c r="AN260" s="550">
        <v>8.6013123033769054E-2</v>
      </c>
      <c r="AO260" s="550">
        <v>6.121351559056399E-2</v>
      </c>
      <c r="AP260" s="550">
        <v>1.4340200359311297E-2</v>
      </c>
      <c r="AQ260" s="551">
        <v>17108.221351100001</v>
      </c>
      <c r="AR260" s="551">
        <v>724.49278154780052</v>
      </c>
      <c r="AS260" s="551">
        <v>1191.5591657999998</v>
      </c>
      <c r="AT260" s="551">
        <v>130.81421613600006</v>
      </c>
      <c r="AU260" s="551">
        <v>10.2944695</v>
      </c>
      <c r="AV260" s="551">
        <v>2.8939450000000004</v>
      </c>
      <c r="AW260" s="551">
        <v>115.72076037199999</v>
      </c>
      <c r="AX260" s="551">
        <v>82.355741999999992</v>
      </c>
      <c r="AY260" s="551">
        <v>19.293089600000005</v>
      </c>
    </row>
    <row r="261" spans="1:51" customFormat="1" x14ac:dyDescent="0.35">
      <c r="A261" s="547" t="s">
        <v>644</v>
      </c>
      <c r="B261" s="547" t="s">
        <v>444</v>
      </c>
      <c r="C261">
        <v>1</v>
      </c>
      <c r="D261" s="547" t="s">
        <v>627</v>
      </c>
      <c r="E261">
        <v>52</v>
      </c>
      <c r="F261" s="216">
        <v>2016</v>
      </c>
      <c r="G261" s="549">
        <v>2893.4604000000004</v>
      </c>
      <c r="H261" s="550">
        <v>12.663556956023999</v>
      </c>
      <c r="I261" s="550">
        <v>0.49805563327730357</v>
      </c>
      <c r="J261" s="550">
        <v>0.73482830440672342</v>
      </c>
      <c r="K261" s="550">
        <v>7.6378470605645746E-2</v>
      </c>
      <c r="L261" s="550">
        <v>7.6516994322783864E-3</v>
      </c>
      <c r="M261" s="550">
        <v>2.1510200727129351E-3</v>
      </c>
      <c r="N261" s="550">
        <v>6.7565822217577245E-2</v>
      </c>
      <c r="O261" s="550">
        <v>6.1213571127498409E-2</v>
      </c>
      <c r="P261" s="550">
        <v>1.434021699415689E-2</v>
      </c>
      <c r="Q261" s="551">
        <v>36641.500575399987</v>
      </c>
      <c r="R261" s="551">
        <v>1441.1042518848003</v>
      </c>
      <c r="S261" s="551">
        <v>2126.1965995999999</v>
      </c>
      <c r="T261" s="551">
        <v>220.99808011000002</v>
      </c>
      <c r="U261" s="551">
        <v>22.139889299999997</v>
      </c>
      <c r="V261" s="551">
        <v>6.2238913999999985</v>
      </c>
      <c r="W261" s="551">
        <v>195.49903097999999</v>
      </c>
      <c r="X261" s="551">
        <v>177.11904400000003</v>
      </c>
      <c r="Y261" s="551">
        <v>41.492849999999997</v>
      </c>
      <c r="AA261" s="547" t="s">
        <v>644</v>
      </c>
      <c r="AB261" s="547" t="s">
        <v>444</v>
      </c>
      <c r="AC261">
        <v>1</v>
      </c>
      <c r="AD261" s="547" t="s">
        <v>627</v>
      </c>
      <c r="AE261">
        <v>52</v>
      </c>
      <c r="AF261" s="216">
        <v>2016</v>
      </c>
      <c r="AG261" s="549">
        <v>2893.4604000000004</v>
      </c>
      <c r="AH261" s="550">
        <v>12.663556956023999</v>
      </c>
      <c r="AI261" s="550">
        <v>0.49805563327730357</v>
      </c>
      <c r="AJ261" s="550">
        <v>0.73482830440672342</v>
      </c>
      <c r="AK261" s="550">
        <v>7.6378470605645746E-2</v>
      </c>
      <c r="AL261" s="550">
        <v>7.6516994322783864E-3</v>
      </c>
      <c r="AM261" s="550">
        <v>2.1510200727129351E-3</v>
      </c>
      <c r="AN261" s="550">
        <v>6.7565822217577245E-2</v>
      </c>
      <c r="AO261" s="550">
        <v>6.1213571127498409E-2</v>
      </c>
      <c r="AP261" s="550">
        <v>1.434021699415689E-2</v>
      </c>
      <c r="AQ261" s="551">
        <v>36641.500575399987</v>
      </c>
      <c r="AR261" s="551">
        <v>1441.1042518848003</v>
      </c>
      <c r="AS261" s="551">
        <v>2126.1965995999999</v>
      </c>
      <c r="AT261" s="551">
        <v>220.99808011000002</v>
      </c>
      <c r="AU261" s="551">
        <v>22.139889299999997</v>
      </c>
      <c r="AV261" s="551">
        <v>6.2238913999999985</v>
      </c>
      <c r="AW261" s="551">
        <v>195.49903097999999</v>
      </c>
      <c r="AX261" s="551">
        <v>177.11904400000003</v>
      </c>
      <c r="AY261" s="551">
        <v>41.492849999999997</v>
      </c>
    </row>
    <row r="262" spans="1:51" customFormat="1" x14ac:dyDescent="0.35">
      <c r="A262" s="547" t="s">
        <v>645</v>
      </c>
      <c r="B262" s="547" t="s">
        <v>444</v>
      </c>
      <c r="C262">
        <v>1</v>
      </c>
      <c r="D262" s="547" t="s">
        <v>627</v>
      </c>
      <c r="E262">
        <v>52</v>
      </c>
      <c r="F262" s="216">
        <v>2017</v>
      </c>
      <c r="G262" s="549">
        <v>3832.6016000000004</v>
      </c>
      <c r="H262" s="550">
        <v>12.663538992208325</v>
      </c>
      <c r="I262" s="550">
        <v>0.46057278557520814</v>
      </c>
      <c r="J262" s="550">
        <v>0.72572421166864831</v>
      </c>
      <c r="K262" s="550">
        <v>7.6378234338262518E-2</v>
      </c>
      <c r="L262" s="550">
        <v>7.6516841719212331E-3</v>
      </c>
      <c r="M262" s="550">
        <v>2.1510179664904383E-3</v>
      </c>
      <c r="N262" s="550">
        <v>6.7565766256529255E-2</v>
      </c>
      <c r="O262" s="550">
        <v>6.1213498162710142E-2</v>
      </c>
      <c r="P262" s="550">
        <v>1.4340188920236318E-2</v>
      </c>
      <c r="Q262" s="551">
        <v>48534.299803200018</v>
      </c>
      <c r="R262" s="551">
        <v>1765.1919949119999</v>
      </c>
      <c r="S262" s="551">
        <v>2781.4117748000003</v>
      </c>
      <c r="T262" s="551">
        <v>292.72734312999989</v>
      </c>
      <c r="U262" s="551">
        <v>29.325856999999996</v>
      </c>
      <c r="V262" s="551">
        <v>8.2439949000000006</v>
      </c>
      <c r="W262" s="551">
        <v>258.95266386000009</v>
      </c>
      <c r="X262" s="551">
        <v>234.60695099999998</v>
      </c>
      <c r="Y262" s="551">
        <v>54.960230999999993</v>
      </c>
      <c r="AA262" s="547" t="s">
        <v>645</v>
      </c>
      <c r="AB262" s="547" t="s">
        <v>444</v>
      </c>
      <c r="AC262">
        <v>1</v>
      </c>
      <c r="AD262" s="547" t="s">
        <v>627</v>
      </c>
      <c r="AE262">
        <v>52</v>
      </c>
      <c r="AF262" s="216">
        <v>2017</v>
      </c>
      <c r="AG262" s="549">
        <v>3832.6016000000004</v>
      </c>
      <c r="AH262" s="550">
        <v>12.663538992208325</v>
      </c>
      <c r="AI262" s="550">
        <v>0.46057278557520814</v>
      </c>
      <c r="AJ262" s="550">
        <v>0.72572421166864831</v>
      </c>
      <c r="AK262" s="550">
        <v>7.6378234338262518E-2</v>
      </c>
      <c r="AL262" s="550">
        <v>7.6516841719212331E-3</v>
      </c>
      <c r="AM262" s="550">
        <v>2.1510179664904383E-3</v>
      </c>
      <c r="AN262" s="550">
        <v>6.7565766256529255E-2</v>
      </c>
      <c r="AO262" s="550">
        <v>6.1213498162710142E-2</v>
      </c>
      <c r="AP262" s="550">
        <v>1.4340188920236318E-2</v>
      </c>
      <c r="AQ262" s="551">
        <v>48534.299803200018</v>
      </c>
      <c r="AR262" s="551">
        <v>1765.1919949119999</v>
      </c>
      <c r="AS262" s="551">
        <v>2781.4117748000003</v>
      </c>
      <c r="AT262" s="551">
        <v>292.72734312999989</v>
      </c>
      <c r="AU262" s="551">
        <v>29.325856999999996</v>
      </c>
      <c r="AV262" s="551">
        <v>8.2439949000000006</v>
      </c>
      <c r="AW262" s="551">
        <v>258.95266386000009</v>
      </c>
      <c r="AX262" s="551">
        <v>234.60695099999998</v>
      </c>
      <c r="AY262" s="551">
        <v>54.960230999999993</v>
      </c>
    </row>
    <row r="263" spans="1:51" customFormat="1" x14ac:dyDescent="0.35">
      <c r="A263" s="547" t="s">
        <v>646</v>
      </c>
      <c r="B263" s="547" t="s">
        <v>444</v>
      </c>
      <c r="C263">
        <v>1</v>
      </c>
      <c r="D263" s="547" t="s">
        <v>627</v>
      </c>
      <c r="E263">
        <v>52</v>
      </c>
      <c r="F263" s="216">
        <v>2018</v>
      </c>
      <c r="G263" s="549">
        <v>4671.2776000000013</v>
      </c>
      <c r="H263" s="550">
        <v>11.566638325712002</v>
      </c>
      <c r="I263" s="550">
        <v>0.42986443739631314</v>
      </c>
      <c r="J263" s="550">
        <v>0.6846866254105729</v>
      </c>
      <c r="K263" s="550">
        <v>7.6378335862548608E-2</v>
      </c>
      <c r="L263" s="550">
        <v>7.651696186927532E-3</v>
      </c>
      <c r="M263" s="550">
        <v>2.151019669650975E-3</v>
      </c>
      <c r="N263" s="550">
        <v>6.7565728840435407E-2</v>
      </c>
      <c r="O263" s="550">
        <v>6.1213474018328516E-2</v>
      </c>
      <c r="P263" s="550">
        <v>1.434020170413336E-2</v>
      </c>
      <c r="Q263" s="551">
        <v>54030.978518199998</v>
      </c>
      <c r="R263" s="551">
        <v>2008.0161174460004</v>
      </c>
      <c r="S263" s="551">
        <v>3198.361296300001</v>
      </c>
      <c r="T263" s="551">
        <v>356.7844094400001</v>
      </c>
      <c r="U263" s="551">
        <v>35.743197000000002</v>
      </c>
      <c r="V263" s="551">
        <v>10.048010000000001</v>
      </c>
      <c r="W263" s="551">
        <v>315.61827565999999</v>
      </c>
      <c r="X263" s="551">
        <v>285.94513000000006</v>
      </c>
      <c r="Y263" s="551">
        <v>66.987063000000006</v>
      </c>
      <c r="AA263" s="547" t="s">
        <v>646</v>
      </c>
      <c r="AB263" s="547" t="s">
        <v>444</v>
      </c>
      <c r="AC263">
        <v>1</v>
      </c>
      <c r="AD263" s="547" t="s">
        <v>627</v>
      </c>
      <c r="AE263">
        <v>52</v>
      </c>
      <c r="AF263" s="216">
        <v>2018</v>
      </c>
      <c r="AG263" s="549">
        <v>4671.2776000000013</v>
      </c>
      <c r="AH263" s="550">
        <v>11.566638325712002</v>
      </c>
      <c r="AI263" s="550">
        <v>0.42986443739631314</v>
      </c>
      <c r="AJ263" s="550">
        <v>0.6846866254105729</v>
      </c>
      <c r="AK263" s="550">
        <v>7.6378335862548608E-2</v>
      </c>
      <c r="AL263" s="550">
        <v>7.651696186927532E-3</v>
      </c>
      <c r="AM263" s="550">
        <v>2.151019669650975E-3</v>
      </c>
      <c r="AN263" s="550">
        <v>6.7565728840435407E-2</v>
      </c>
      <c r="AO263" s="550">
        <v>6.1213474018328516E-2</v>
      </c>
      <c r="AP263" s="550">
        <v>1.434020170413336E-2</v>
      </c>
      <c r="AQ263" s="551">
        <v>54030.978518199998</v>
      </c>
      <c r="AR263" s="551">
        <v>2008.0161174460004</v>
      </c>
      <c r="AS263" s="551">
        <v>3198.361296300001</v>
      </c>
      <c r="AT263" s="551">
        <v>356.7844094400001</v>
      </c>
      <c r="AU263" s="551">
        <v>35.743197000000002</v>
      </c>
      <c r="AV263" s="551">
        <v>10.048010000000001</v>
      </c>
      <c r="AW263" s="551">
        <v>315.61827565999999</v>
      </c>
      <c r="AX263" s="551">
        <v>285.94513000000006</v>
      </c>
      <c r="AY263" s="551">
        <v>66.987063000000006</v>
      </c>
    </row>
    <row r="264" spans="1:51" customFormat="1" x14ac:dyDescent="0.35">
      <c r="A264" s="547" t="s">
        <v>647</v>
      </c>
      <c r="B264" s="547" t="s">
        <v>444</v>
      </c>
      <c r="C264">
        <v>1</v>
      </c>
      <c r="D264" s="547" t="s">
        <v>627</v>
      </c>
      <c r="E264">
        <v>52</v>
      </c>
      <c r="F264" s="216">
        <v>2019</v>
      </c>
      <c r="G264" s="549">
        <v>5810.2229999999981</v>
      </c>
      <c r="H264" s="550">
        <v>11.275602410699214</v>
      </c>
      <c r="I264" s="550">
        <v>0.42167458753889459</v>
      </c>
      <c r="J264" s="550">
        <v>0.67195281485753644</v>
      </c>
      <c r="K264" s="550">
        <v>7.6378410301979824E-2</v>
      </c>
      <c r="L264" s="550">
        <v>7.6517013202419262E-3</v>
      </c>
      <c r="M264" s="550">
        <v>2.1510211914413614E-3</v>
      </c>
      <c r="N264" s="550">
        <v>6.7565805648079277E-2</v>
      </c>
      <c r="O264" s="550">
        <v>6.121357820517391E-2</v>
      </c>
      <c r="P264" s="550">
        <v>1.4340207424052405E-2</v>
      </c>
      <c r="Q264" s="551">
        <v>65513.764465500004</v>
      </c>
      <c r="R264" s="551">
        <v>2450.023387033998</v>
      </c>
      <c r="S264" s="551">
        <v>3904.1956997999987</v>
      </c>
      <c r="T264" s="551">
        <v>443.77559623999997</v>
      </c>
      <c r="U264" s="551">
        <v>44.458090999999989</v>
      </c>
      <c r="V264" s="551">
        <v>12.497912799999998</v>
      </c>
      <c r="W264" s="551">
        <v>392.57239799000001</v>
      </c>
      <c r="X264" s="551">
        <v>355.66454000000004</v>
      </c>
      <c r="Y264" s="551">
        <v>83.319803000000007</v>
      </c>
      <c r="AA264" s="547" t="s">
        <v>647</v>
      </c>
      <c r="AB264" s="547" t="s">
        <v>444</v>
      </c>
      <c r="AC264">
        <v>1</v>
      </c>
      <c r="AD264" s="547" t="s">
        <v>627</v>
      </c>
      <c r="AE264">
        <v>52</v>
      </c>
      <c r="AF264" s="216">
        <v>2019</v>
      </c>
      <c r="AG264" s="549">
        <v>5810.2229999999981</v>
      </c>
      <c r="AH264" s="550">
        <v>11.275602410699214</v>
      </c>
      <c r="AI264" s="550">
        <v>0.42167458753889459</v>
      </c>
      <c r="AJ264" s="550">
        <v>0.67195281485753644</v>
      </c>
      <c r="AK264" s="550">
        <v>7.6378410301979824E-2</v>
      </c>
      <c r="AL264" s="550">
        <v>7.6517013202419262E-3</v>
      </c>
      <c r="AM264" s="550">
        <v>2.1510211914413614E-3</v>
      </c>
      <c r="AN264" s="550">
        <v>6.7565805648079277E-2</v>
      </c>
      <c r="AO264" s="550">
        <v>6.121357820517391E-2</v>
      </c>
      <c r="AP264" s="550">
        <v>1.4340207424052405E-2</v>
      </c>
      <c r="AQ264" s="551">
        <v>65513.764465500004</v>
      </c>
      <c r="AR264" s="551">
        <v>2450.023387033998</v>
      </c>
      <c r="AS264" s="551">
        <v>3904.1956997999987</v>
      </c>
      <c r="AT264" s="551">
        <v>443.77559623999997</v>
      </c>
      <c r="AU264" s="551">
        <v>44.458090999999989</v>
      </c>
      <c r="AV264" s="551">
        <v>12.497912799999998</v>
      </c>
      <c r="AW264" s="551">
        <v>392.57239799000001</v>
      </c>
      <c r="AX264" s="551">
        <v>355.66454000000004</v>
      </c>
      <c r="AY264" s="551">
        <v>83.319803000000007</v>
      </c>
    </row>
    <row r="265" spans="1:51" customFormat="1" x14ac:dyDescent="0.35">
      <c r="A265" s="547" t="s">
        <v>648</v>
      </c>
      <c r="B265" s="547" t="s">
        <v>444</v>
      </c>
      <c r="C265">
        <v>1</v>
      </c>
      <c r="D265" s="547" t="s">
        <v>627</v>
      </c>
      <c r="E265">
        <v>52</v>
      </c>
      <c r="F265" s="216">
        <v>2020</v>
      </c>
      <c r="G265" s="549">
        <v>6245.381400000002</v>
      </c>
      <c r="H265" s="550">
        <v>10.984975118365066</v>
      </c>
      <c r="I265" s="550">
        <v>0.41352544791115553</v>
      </c>
      <c r="J265" s="550">
        <v>0.65942974497922524</v>
      </c>
      <c r="K265" s="550">
        <v>7.6378341007324199E-2</v>
      </c>
      <c r="L265" s="550">
        <v>7.65169185664145E-3</v>
      </c>
      <c r="M265" s="550">
        <v>2.1510187672445424E-3</v>
      </c>
      <c r="N265" s="550">
        <v>6.7565713250114678E-2</v>
      </c>
      <c r="O265" s="550">
        <v>6.1213516919879363E-2</v>
      </c>
      <c r="P265" s="550">
        <v>1.434020842986466E-2</v>
      </c>
      <c r="Q265" s="551">
        <v>68605.359283700003</v>
      </c>
      <c r="R265" s="551">
        <v>2582.6241408110004</v>
      </c>
      <c r="S265" s="551">
        <v>4118.390263899998</v>
      </c>
      <c r="T265" s="551">
        <v>477.01187028999999</v>
      </c>
      <c r="U265" s="551">
        <v>47.787733999999993</v>
      </c>
      <c r="V265" s="551">
        <v>13.433932599999999</v>
      </c>
      <c r="W265" s="551">
        <v>421.97364880999993</v>
      </c>
      <c r="X265" s="551">
        <v>382.30176</v>
      </c>
      <c r="Y265" s="551">
        <v>89.560070999999979</v>
      </c>
      <c r="AA265" s="547" t="s">
        <v>648</v>
      </c>
      <c r="AB265" s="547" t="s">
        <v>444</v>
      </c>
      <c r="AC265">
        <v>1</v>
      </c>
      <c r="AD265" s="547" t="s">
        <v>627</v>
      </c>
      <c r="AE265">
        <v>52</v>
      </c>
      <c r="AF265" s="216">
        <v>2020</v>
      </c>
      <c r="AG265" s="549">
        <v>6245.381400000002</v>
      </c>
      <c r="AH265" s="550">
        <v>10.984975118365066</v>
      </c>
      <c r="AI265" s="550">
        <v>0.41352544791115553</v>
      </c>
      <c r="AJ265" s="550">
        <v>0.65942974497922524</v>
      </c>
      <c r="AK265" s="550">
        <v>7.6378341007324199E-2</v>
      </c>
      <c r="AL265" s="550">
        <v>7.65169185664145E-3</v>
      </c>
      <c r="AM265" s="550">
        <v>2.1510187672445424E-3</v>
      </c>
      <c r="AN265" s="550">
        <v>6.7565713250114678E-2</v>
      </c>
      <c r="AO265" s="550">
        <v>6.1213516919879363E-2</v>
      </c>
      <c r="AP265" s="550">
        <v>1.434020842986466E-2</v>
      </c>
      <c r="AQ265" s="551">
        <v>68605.359283700003</v>
      </c>
      <c r="AR265" s="551">
        <v>2582.6241408110004</v>
      </c>
      <c r="AS265" s="551">
        <v>4118.390263899998</v>
      </c>
      <c r="AT265" s="551">
        <v>477.01187028999999</v>
      </c>
      <c r="AU265" s="551">
        <v>47.787733999999993</v>
      </c>
      <c r="AV265" s="551">
        <v>13.433932599999999</v>
      </c>
      <c r="AW265" s="551">
        <v>421.97364880999993</v>
      </c>
      <c r="AX265" s="551">
        <v>382.30176</v>
      </c>
      <c r="AY265" s="551">
        <v>89.560070999999979</v>
      </c>
    </row>
    <row r="266" spans="1:51" customFormat="1" x14ac:dyDescent="0.35">
      <c r="A266" s="547" t="s">
        <v>649</v>
      </c>
      <c r="B266" s="547" t="s">
        <v>444</v>
      </c>
      <c r="C266">
        <v>1</v>
      </c>
      <c r="D266" s="547" t="s">
        <v>627</v>
      </c>
      <c r="E266">
        <v>52</v>
      </c>
      <c r="F266" s="216">
        <v>2021</v>
      </c>
      <c r="G266" s="549">
        <v>7471.6894000000011</v>
      </c>
      <c r="H266" s="550">
        <v>10.560124418863023</v>
      </c>
      <c r="I266" s="550">
        <v>0.40717037637806502</v>
      </c>
      <c r="J266" s="550">
        <v>0.61206331708595885</v>
      </c>
      <c r="K266" s="550">
        <v>6.4828921020191208E-2</v>
      </c>
      <c r="L266" s="550">
        <v>7.7095435739071242E-3</v>
      </c>
      <c r="M266" s="550">
        <v>2.1510198081842106E-3</v>
      </c>
      <c r="N266" s="550">
        <v>5.734891141085173E-2</v>
      </c>
      <c r="O266" s="550">
        <v>6.1676307101309641E-2</v>
      </c>
      <c r="P266" s="550">
        <v>1.4340200758345223E-2</v>
      </c>
      <c r="Q266" s="551">
        <v>78901.969683100018</v>
      </c>
      <c r="R266" s="551">
        <v>3042.2505851779993</v>
      </c>
      <c r="S266" s="551">
        <v>4573.1469983999987</v>
      </c>
      <c r="T266" s="551">
        <v>484.38156199999992</v>
      </c>
      <c r="U266" s="551">
        <v>57.603314999999988</v>
      </c>
      <c r="V266" s="551">
        <v>16.071751900000002</v>
      </c>
      <c r="W266" s="551">
        <v>428.49325348999997</v>
      </c>
      <c r="X266" s="551">
        <v>460.82621000000006</v>
      </c>
      <c r="Y266" s="551">
        <v>107.14552599999998</v>
      </c>
      <c r="AA266" s="547" t="s">
        <v>649</v>
      </c>
      <c r="AB266" s="547" t="s">
        <v>444</v>
      </c>
      <c r="AC266">
        <v>1</v>
      </c>
      <c r="AD266" s="547" t="s">
        <v>627</v>
      </c>
      <c r="AE266">
        <v>52</v>
      </c>
      <c r="AF266" s="216">
        <v>2021</v>
      </c>
      <c r="AG266" s="549">
        <v>7471.6894000000011</v>
      </c>
      <c r="AH266" s="550">
        <v>10.560124418863023</v>
      </c>
      <c r="AI266" s="550">
        <v>0.40717037637806502</v>
      </c>
      <c r="AJ266" s="550">
        <v>0.61206331708595885</v>
      </c>
      <c r="AK266" s="550">
        <v>6.4828921020191208E-2</v>
      </c>
      <c r="AL266" s="550">
        <v>7.7095435739071242E-3</v>
      </c>
      <c r="AM266" s="550">
        <v>2.1510198081842106E-3</v>
      </c>
      <c r="AN266" s="550">
        <v>5.734891141085173E-2</v>
      </c>
      <c r="AO266" s="550">
        <v>6.1676307101309641E-2</v>
      </c>
      <c r="AP266" s="550">
        <v>1.4340200758345223E-2</v>
      </c>
      <c r="AQ266" s="551">
        <v>78901.969683100018</v>
      </c>
      <c r="AR266" s="551">
        <v>3042.2505851779993</v>
      </c>
      <c r="AS266" s="551">
        <v>4573.1469983999987</v>
      </c>
      <c r="AT266" s="551">
        <v>484.38156199999992</v>
      </c>
      <c r="AU266" s="551">
        <v>57.603314999999988</v>
      </c>
      <c r="AV266" s="551">
        <v>16.071751900000002</v>
      </c>
      <c r="AW266" s="551">
        <v>428.49325348999997</v>
      </c>
      <c r="AX266" s="551">
        <v>460.82621000000006</v>
      </c>
      <c r="AY266" s="551">
        <v>107.14552599999998</v>
      </c>
    </row>
    <row r="267" spans="1:51" customFormat="1" x14ac:dyDescent="0.35">
      <c r="A267" s="547" t="s">
        <v>650</v>
      </c>
      <c r="B267" s="547" t="s">
        <v>444</v>
      </c>
      <c r="C267">
        <v>1</v>
      </c>
      <c r="D267" s="547" t="s">
        <v>627</v>
      </c>
      <c r="E267">
        <v>52</v>
      </c>
      <c r="F267" s="216">
        <v>2022</v>
      </c>
      <c r="G267" s="549">
        <v>8261.5276999999987</v>
      </c>
      <c r="H267" s="550">
        <v>10.2778463866919</v>
      </c>
      <c r="I267" s="550">
        <v>0.39925921865032304</v>
      </c>
      <c r="J267" s="550">
        <v>0.60123840469602308</v>
      </c>
      <c r="K267" s="550">
        <v>6.4828971012225733E-2</v>
      </c>
      <c r="L267" s="550">
        <v>7.7095466253777733E-3</v>
      </c>
      <c r="M267" s="550">
        <v>2.151019320554962E-3</v>
      </c>
      <c r="N267" s="550">
        <v>5.7348936766259365E-2</v>
      </c>
      <c r="O267" s="550">
        <v>6.1676399148307658E-2</v>
      </c>
      <c r="P267" s="550">
        <v>1.4340202962703859E-2</v>
      </c>
      <c r="Q267" s="551">
        <v>84910.712620000035</v>
      </c>
      <c r="R267" s="551">
        <v>3298.4910943599998</v>
      </c>
      <c r="S267" s="551">
        <v>4967.1477347000036</v>
      </c>
      <c r="T267" s="551">
        <v>535.58633977999989</v>
      </c>
      <c r="U267" s="551">
        <v>63.692632999999987</v>
      </c>
      <c r="V267" s="551">
        <v>17.770705699999997</v>
      </c>
      <c r="W267" s="551">
        <v>473.78982966000007</v>
      </c>
      <c r="X267" s="551">
        <v>509.54128000000003</v>
      </c>
      <c r="Y267" s="551">
        <v>118.47198399999998</v>
      </c>
      <c r="AA267" s="547" t="s">
        <v>650</v>
      </c>
      <c r="AB267" s="547" t="s">
        <v>444</v>
      </c>
      <c r="AC267">
        <v>1</v>
      </c>
      <c r="AD267" s="547" t="s">
        <v>627</v>
      </c>
      <c r="AE267">
        <v>52</v>
      </c>
      <c r="AF267" s="216">
        <v>2022</v>
      </c>
      <c r="AG267" s="549">
        <v>8261.5276999999987</v>
      </c>
      <c r="AH267" s="550">
        <v>10.2778463866919</v>
      </c>
      <c r="AI267" s="550">
        <v>0.39925921865032304</v>
      </c>
      <c r="AJ267" s="550">
        <v>0.60123840469602308</v>
      </c>
      <c r="AK267" s="550">
        <v>6.4828971012225733E-2</v>
      </c>
      <c r="AL267" s="550">
        <v>7.7095466253777733E-3</v>
      </c>
      <c r="AM267" s="550">
        <v>2.151019320554962E-3</v>
      </c>
      <c r="AN267" s="550">
        <v>5.7348936766259365E-2</v>
      </c>
      <c r="AO267" s="550">
        <v>6.1676399148307658E-2</v>
      </c>
      <c r="AP267" s="550">
        <v>1.4340202962703859E-2</v>
      </c>
      <c r="AQ267" s="551">
        <v>84910.712620000035</v>
      </c>
      <c r="AR267" s="551">
        <v>3298.4910943599998</v>
      </c>
      <c r="AS267" s="551">
        <v>4967.1477347000036</v>
      </c>
      <c r="AT267" s="551">
        <v>535.58633977999989</v>
      </c>
      <c r="AU267" s="551">
        <v>63.692632999999987</v>
      </c>
      <c r="AV267" s="551">
        <v>17.770705699999997</v>
      </c>
      <c r="AW267" s="551">
        <v>473.78982966000007</v>
      </c>
      <c r="AX267" s="551">
        <v>509.54128000000003</v>
      </c>
      <c r="AY267" s="551">
        <v>118.47198399999998</v>
      </c>
    </row>
    <row r="268" spans="1:51" customFormat="1" x14ac:dyDescent="0.35">
      <c r="A268" s="547" t="s">
        <v>651</v>
      </c>
      <c r="B268" s="547" t="s">
        <v>444</v>
      </c>
      <c r="C268">
        <v>1</v>
      </c>
      <c r="D268" s="547" t="s">
        <v>627</v>
      </c>
      <c r="E268">
        <v>52</v>
      </c>
      <c r="F268" s="216">
        <v>2023</v>
      </c>
      <c r="G268" s="549">
        <v>9154.8506000000016</v>
      </c>
      <c r="H268" s="550">
        <v>9.9815551068632384</v>
      </c>
      <c r="I268" s="550">
        <v>0.37440628685169358</v>
      </c>
      <c r="J268" s="550">
        <v>0.59596273181126547</v>
      </c>
      <c r="K268" s="550">
        <v>5.919177865447639E-2</v>
      </c>
      <c r="L268" s="550">
        <v>7.709548859268109E-3</v>
      </c>
      <c r="M268" s="550">
        <v>2.1510206512818457E-3</v>
      </c>
      <c r="N268" s="550">
        <v>5.2362192937370267E-2</v>
      </c>
      <c r="O268" s="550">
        <v>6.1676438499171121E-2</v>
      </c>
      <c r="P268" s="550">
        <v>1.4340210423532191E-2</v>
      </c>
      <c r="Q268" s="551">
        <v>91379.645758999992</v>
      </c>
      <c r="R268" s="551">
        <v>3427.6336198279996</v>
      </c>
      <c r="S268" s="551">
        <v>5455.9497729000041</v>
      </c>
      <c r="T268" s="551">
        <v>541.89189033000048</v>
      </c>
      <c r="U268" s="551">
        <v>70.579767999999973</v>
      </c>
      <c r="V268" s="551">
        <v>19.6922727</v>
      </c>
      <c r="W268" s="551">
        <v>479.36805343000003</v>
      </c>
      <c r="X268" s="551">
        <v>564.63857999999993</v>
      </c>
      <c r="Y268" s="551">
        <v>131.28248399999995</v>
      </c>
      <c r="AA268" s="547" t="s">
        <v>651</v>
      </c>
      <c r="AB268" s="547" t="s">
        <v>444</v>
      </c>
      <c r="AC268">
        <v>1</v>
      </c>
      <c r="AD268" s="547" t="s">
        <v>627</v>
      </c>
      <c r="AE268">
        <v>52</v>
      </c>
      <c r="AF268" s="216">
        <v>2023</v>
      </c>
      <c r="AG268" s="549">
        <v>9154.8506000000016</v>
      </c>
      <c r="AH268" s="550">
        <v>9.9815551068632384</v>
      </c>
      <c r="AI268" s="550">
        <v>0.37440628685169358</v>
      </c>
      <c r="AJ268" s="550">
        <v>0.59596273181126547</v>
      </c>
      <c r="AK268" s="550">
        <v>5.919177865447639E-2</v>
      </c>
      <c r="AL268" s="550">
        <v>7.709548859268109E-3</v>
      </c>
      <c r="AM268" s="550">
        <v>2.1510206512818457E-3</v>
      </c>
      <c r="AN268" s="550">
        <v>5.2362192937370267E-2</v>
      </c>
      <c r="AO268" s="550">
        <v>6.1676438499171121E-2</v>
      </c>
      <c r="AP268" s="550">
        <v>1.4340210423532191E-2</v>
      </c>
      <c r="AQ268" s="551">
        <v>91379.645758999992</v>
      </c>
      <c r="AR268" s="551">
        <v>3427.6336198279996</v>
      </c>
      <c r="AS268" s="551">
        <v>5455.9497729000041</v>
      </c>
      <c r="AT268" s="551">
        <v>541.89189033000048</v>
      </c>
      <c r="AU268" s="551">
        <v>70.579767999999973</v>
      </c>
      <c r="AV268" s="551">
        <v>19.6922727</v>
      </c>
      <c r="AW268" s="551">
        <v>479.36805343000003</v>
      </c>
      <c r="AX268" s="551">
        <v>564.63857999999993</v>
      </c>
      <c r="AY268" s="551">
        <v>131.28248399999995</v>
      </c>
    </row>
    <row r="269" spans="1:51" customFormat="1" x14ac:dyDescent="0.35">
      <c r="A269" s="547" t="s">
        <v>652</v>
      </c>
      <c r="B269" s="547" t="s">
        <v>444</v>
      </c>
      <c r="C269">
        <v>1</v>
      </c>
      <c r="D269" s="547" t="s">
        <v>627</v>
      </c>
      <c r="E269">
        <v>52</v>
      </c>
      <c r="F269" s="216">
        <v>2024</v>
      </c>
      <c r="G269" s="549">
        <v>10411.972</v>
      </c>
      <c r="H269" s="550">
        <v>9.9799017291825294</v>
      </c>
      <c r="I269" s="550">
        <v>0.37438424699422945</v>
      </c>
      <c r="J269" s="550">
        <v>0.59104698815939982</v>
      </c>
      <c r="K269" s="550">
        <v>5.9190474342420453E-2</v>
      </c>
      <c r="L269" s="550">
        <v>7.7015060163434929E-3</v>
      </c>
      <c r="M269" s="550">
        <v>2.1510214971765199E-3</v>
      </c>
      <c r="N269" s="550">
        <v>5.2361030799929154E-2</v>
      </c>
      <c r="O269" s="550">
        <v>6.1612081745897877E-2</v>
      </c>
      <c r="P269" s="550">
        <v>1.4340209616391594E-2</v>
      </c>
      <c r="Q269" s="551">
        <v>103910.45736700007</v>
      </c>
      <c r="R269" s="551">
        <v>3898.0782969450011</v>
      </c>
      <c r="S269" s="551">
        <v>6153.9646914000023</v>
      </c>
      <c r="T269" s="551">
        <v>616.28956152000012</v>
      </c>
      <c r="U269" s="551">
        <v>80.187864999999988</v>
      </c>
      <c r="V269" s="551">
        <v>22.396375600000006</v>
      </c>
      <c r="W269" s="551">
        <v>545.18158657999993</v>
      </c>
      <c r="X269" s="551">
        <v>641.50326999999982</v>
      </c>
      <c r="Y269" s="551">
        <v>149.30986100000001</v>
      </c>
      <c r="AA269" s="547" t="s">
        <v>652</v>
      </c>
      <c r="AB269" s="547" t="s">
        <v>444</v>
      </c>
      <c r="AC269">
        <v>1</v>
      </c>
      <c r="AD269" s="547" t="s">
        <v>627</v>
      </c>
      <c r="AE269">
        <v>52</v>
      </c>
      <c r="AF269" s="216">
        <v>2024</v>
      </c>
      <c r="AG269" s="549">
        <v>10411.972</v>
      </c>
      <c r="AH269" s="550">
        <v>9.9799017291825294</v>
      </c>
      <c r="AI269" s="550">
        <v>0.37438424699422945</v>
      </c>
      <c r="AJ269" s="550">
        <v>0.59104698815939982</v>
      </c>
      <c r="AK269" s="550">
        <v>5.9190474342420453E-2</v>
      </c>
      <c r="AL269" s="550">
        <v>7.7015060163434929E-3</v>
      </c>
      <c r="AM269" s="550">
        <v>2.1510214971765199E-3</v>
      </c>
      <c r="AN269" s="550">
        <v>5.2361030799929154E-2</v>
      </c>
      <c r="AO269" s="550">
        <v>6.1612081745897877E-2</v>
      </c>
      <c r="AP269" s="550">
        <v>1.4340209616391594E-2</v>
      </c>
      <c r="AQ269" s="551">
        <v>103910.45736700007</v>
      </c>
      <c r="AR269" s="551">
        <v>3898.0782969450011</v>
      </c>
      <c r="AS269" s="551">
        <v>6153.9646914000023</v>
      </c>
      <c r="AT269" s="551">
        <v>616.28956152000012</v>
      </c>
      <c r="AU269" s="551">
        <v>80.187864999999988</v>
      </c>
      <c r="AV269" s="551">
        <v>22.396375600000006</v>
      </c>
      <c r="AW269" s="551">
        <v>545.18158657999993</v>
      </c>
      <c r="AX269" s="551">
        <v>641.50326999999982</v>
      </c>
      <c r="AY269" s="551">
        <v>149.30986100000001</v>
      </c>
    </row>
    <row r="270" spans="1:51" customFormat="1" x14ac:dyDescent="0.35">
      <c r="A270" s="547" t="s">
        <v>653</v>
      </c>
      <c r="B270" s="547" t="s">
        <v>444</v>
      </c>
      <c r="C270">
        <v>1</v>
      </c>
      <c r="D270" s="547" t="s">
        <v>627</v>
      </c>
      <c r="E270">
        <v>52</v>
      </c>
      <c r="F270" s="216">
        <v>2025</v>
      </c>
      <c r="G270" s="549">
        <v>11470.085800000004</v>
      </c>
      <c r="H270" s="550">
        <v>5.4986937072432349</v>
      </c>
      <c r="I270" s="550">
        <v>0.33418415306544602</v>
      </c>
      <c r="J270" s="550">
        <v>0.45316643113515309</v>
      </c>
      <c r="K270" s="550">
        <v>5.4107112809914586E-2</v>
      </c>
      <c r="L270" s="550">
        <v>7.7015082136525905E-3</v>
      </c>
      <c r="M270" s="550">
        <v>2.1510204396204243E-3</v>
      </c>
      <c r="N270" s="550">
        <v>4.7864202034129492E-2</v>
      </c>
      <c r="O270" s="550">
        <v>6.1612062221888489E-2</v>
      </c>
      <c r="P270" s="550">
        <v>1.4340208945952256E-2</v>
      </c>
      <c r="Q270" s="551">
        <v>63070.488610000008</v>
      </c>
      <c r="R270" s="551">
        <v>3833.1209086610002</v>
      </c>
      <c r="S270" s="551">
        <v>5197.8578467999996</v>
      </c>
      <c r="T270" s="551">
        <v>620.61322631999963</v>
      </c>
      <c r="U270" s="551">
        <v>88.336959999999976</v>
      </c>
      <c r="V270" s="551">
        <v>24.672388999999995</v>
      </c>
      <c r="W270" s="551">
        <v>549.00650408000001</v>
      </c>
      <c r="X270" s="551">
        <v>706.69563999999991</v>
      </c>
      <c r="Y270" s="551">
        <v>164.48342700000001</v>
      </c>
      <c r="AA270" s="547" t="s">
        <v>653</v>
      </c>
      <c r="AB270" s="547" t="s">
        <v>444</v>
      </c>
      <c r="AC270">
        <v>1</v>
      </c>
      <c r="AD270" s="547" t="s">
        <v>627</v>
      </c>
      <c r="AE270">
        <v>52</v>
      </c>
      <c r="AF270" s="216">
        <v>2025</v>
      </c>
      <c r="AG270" s="549">
        <v>11470.085800000004</v>
      </c>
      <c r="AH270" s="550">
        <v>5.4986937072432349</v>
      </c>
      <c r="AI270" s="550">
        <v>0.33418415306544602</v>
      </c>
      <c r="AJ270" s="550">
        <v>0.45316643113515309</v>
      </c>
      <c r="AK270" s="550">
        <v>5.4107112809914586E-2</v>
      </c>
      <c r="AL270" s="550">
        <v>7.7015082136525905E-3</v>
      </c>
      <c r="AM270" s="550">
        <v>2.1510204396204243E-3</v>
      </c>
      <c r="AN270" s="550">
        <v>4.7864202034129492E-2</v>
      </c>
      <c r="AO270" s="550">
        <v>6.1612062221888489E-2</v>
      </c>
      <c r="AP270" s="550">
        <v>1.4340208945952256E-2</v>
      </c>
      <c r="AQ270" s="551">
        <v>63070.488610000008</v>
      </c>
      <c r="AR270" s="551">
        <v>3833.1209086610002</v>
      </c>
      <c r="AS270" s="551">
        <v>5197.8578467999996</v>
      </c>
      <c r="AT270" s="551">
        <v>620.61322631999963</v>
      </c>
      <c r="AU270" s="551">
        <v>88.336959999999976</v>
      </c>
      <c r="AV270" s="551">
        <v>24.672388999999995</v>
      </c>
      <c r="AW270" s="551">
        <v>549.00650408000001</v>
      </c>
      <c r="AX270" s="551">
        <v>706.69563999999991</v>
      </c>
      <c r="AY270" s="551">
        <v>164.48342700000001</v>
      </c>
    </row>
    <row r="271" spans="1:51" customFormat="1" x14ac:dyDescent="0.35">
      <c r="A271" s="547" t="s">
        <v>654</v>
      </c>
      <c r="B271" s="547" t="s">
        <v>444</v>
      </c>
      <c r="C271">
        <v>1</v>
      </c>
      <c r="D271" s="547" t="s">
        <v>627</v>
      </c>
      <c r="E271">
        <v>52</v>
      </c>
      <c r="F271" s="216">
        <v>2026</v>
      </c>
      <c r="G271" s="549">
        <v>12346.541000000003</v>
      </c>
      <c r="H271" s="550">
        <v>5.4986938732070776</v>
      </c>
      <c r="I271" s="550">
        <v>0.33418391790137819</v>
      </c>
      <c r="J271" s="550">
        <v>0.45121580469380052</v>
      </c>
      <c r="K271" s="550">
        <v>5.410708102131602E-2</v>
      </c>
      <c r="L271" s="550">
        <v>7.7015074100511205E-3</v>
      </c>
      <c r="M271" s="550">
        <v>2.1510217315116827E-3</v>
      </c>
      <c r="N271" s="550">
        <v>4.7864162530217948E-2</v>
      </c>
      <c r="O271" s="550">
        <v>6.1612067703820834E-2</v>
      </c>
      <c r="P271" s="550">
        <v>1.43402039486201E-2</v>
      </c>
      <c r="Q271" s="551">
        <v>67889.849352000005</v>
      </c>
      <c r="R271" s="551">
        <v>4126.0154439100006</v>
      </c>
      <c r="S271" s="551">
        <v>5570.9544325000015</v>
      </c>
      <c r="T271" s="551">
        <v>668.03529422000031</v>
      </c>
      <c r="U271" s="551">
        <v>95.08697699999999</v>
      </c>
      <c r="V271" s="551">
        <v>26.557677999999989</v>
      </c>
      <c r="W271" s="551">
        <v>590.95684510999979</v>
      </c>
      <c r="X271" s="551">
        <v>760.69592</v>
      </c>
      <c r="Y271" s="551">
        <v>177.05191600000001</v>
      </c>
      <c r="AA271" s="547" t="s">
        <v>654</v>
      </c>
      <c r="AB271" s="547" t="s">
        <v>444</v>
      </c>
      <c r="AC271">
        <v>1</v>
      </c>
      <c r="AD271" s="547" t="s">
        <v>627</v>
      </c>
      <c r="AE271">
        <v>52</v>
      </c>
      <c r="AF271" s="216">
        <v>2026</v>
      </c>
      <c r="AG271" s="549">
        <v>12346.541000000003</v>
      </c>
      <c r="AH271" s="550">
        <v>5.4986938732070776</v>
      </c>
      <c r="AI271" s="550">
        <v>0.33418391790137819</v>
      </c>
      <c r="AJ271" s="550">
        <v>0.45121580469380052</v>
      </c>
      <c r="AK271" s="550">
        <v>5.410708102131602E-2</v>
      </c>
      <c r="AL271" s="550">
        <v>7.7015074100511205E-3</v>
      </c>
      <c r="AM271" s="550">
        <v>2.1510217315116827E-3</v>
      </c>
      <c r="AN271" s="550">
        <v>4.7864162530217948E-2</v>
      </c>
      <c r="AO271" s="550">
        <v>6.1612067703820834E-2</v>
      </c>
      <c r="AP271" s="550">
        <v>1.43402039486201E-2</v>
      </c>
      <c r="AQ271" s="551">
        <v>67889.849352000005</v>
      </c>
      <c r="AR271" s="551">
        <v>4126.0154439100006</v>
      </c>
      <c r="AS271" s="551">
        <v>5570.9544325000015</v>
      </c>
      <c r="AT271" s="551">
        <v>668.03529422000031</v>
      </c>
      <c r="AU271" s="551">
        <v>95.08697699999999</v>
      </c>
      <c r="AV271" s="551">
        <v>26.557677999999989</v>
      </c>
      <c r="AW271" s="551">
        <v>590.95684510999979</v>
      </c>
      <c r="AX271" s="551">
        <v>760.69592</v>
      </c>
      <c r="AY271" s="551">
        <v>177.05191600000001</v>
      </c>
    </row>
    <row r="272" spans="1:51" customFormat="1" x14ac:dyDescent="0.35">
      <c r="A272" s="547" t="s">
        <v>1236</v>
      </c>
      <c r="B272" s="547" t="s">
        <v>444</v>
      </c>
      <c r="C272">
        <v>1</v>
      </c>
      <c r="D272" s="547" t="s">
        <v>627</v>
      </c>
      <c r="E272">
        <v>52</v>
      </c>
      <c r="F272" s="216">
        <v>2027</v>
      </c>
      <c r="G272" s="549">
        <v>13213.166099999997</v>
      </c>
      <c r="H272" s="550">
        <v>5.1139068475041718</v>
      </c>
      <c r="I272" s="550">
        <v>0.27813882003012136</v>
      </c>
      <c r="J272" s="550">
        <v>0.42511975972208504</v>
      </c>
      <c r="K272" s="550">
        <v>3.4146582239664734E-2</v>
      </c>
      <c r="L272" s="550">
        <v>7.7269636381851001E-3</v>
      </c>
      <c r="M272" s="550">
        <v>2.151018520837334E-3</v>
      </c>
      <c r="N272" s="550">
        <v>3.0206720368859973E-2</v>
      </c>
      <c r="O272" s="550">
        <v>6.1815732415563908E-2</v>
      </c>
      <c r="P272" s="550">
        <v>1.4340203745716935E-2</v>
      </c>
      <c r="Q272" s="551">
        <v>67570.900595999978</v>
      </c>
      <c r="R272" s="551">
        <v>3675.0944279159999</v>
      </c>
      <c r="S272" s="551">
        <v>5617.177997599998</v>
      </c>
      <c r="T272" s="551">
        <v>451.18446288000007</v>
      </c>
      <c r="U272" s="551">
        <v>102.09765400000001</v>
      </c>
      <c r="V272" s="551">
        <v>28.421764999999997</v>
      </c>
      <c r="W272" s="551">
        <v>399.12641357000001</v>
      </c>
      <c r="X272" s="551">
        <v>816.78153999999995</v>
      </c>
      <c r="Y272" s="551">
        <v>189.47949399999999</v>
      </c>
      <c r="AA272" s="547" t="s">
        <v>1236</v>
      </c>
      <c r="AB272" s="547" t="s">
        <v>444</v>
      </c>
      <c r="AC272">
        <v>1</v>
      </c>
      <c r="AD272" s="547" t="s">
        <v>627</v>
      </c>
      <c r="AE272">
        <v>52</v>
      </c>
      <c r="AF272" s="216">
        <v>2027</v>
      </c>
      <c r="AG272" s="549">
        <v>13213.166099999997</v>
      </c>
      <c r="AH272" s="550">
        <v>5.1139068475041718</v>
      </c>
      <c r="AI272" s="550">
        <v>0.27813882003012136</v>
      </c>
      <c r="AJ272" s="550">
        <v>0.42511975972208504</v>
      </c>
      <c r="AK272" s="550">
        <v>3.4146582239664734E-2</v>
      </c>
      <c r="AL272" s="550">
        <v>7.7269636381851001E-3</v>
      </c>
      <c r="AM272" s="550">
        <v>2.151018520837334E-3</v>
      </c>
      <c r="AN272" s="550">
        <v>3.0206720368859973E-2</v>
      </c>
      <c r="AO272" s="550">
        <v>6.1815732415563908E-2</v>
      </c>
      <c r="AP272" s="550">
        <v>1.4340203745716935E-2</v>
      </c>
      <c r="AQ272" s="551">
        <v>67570.900595999978</v>
      </c>
      <c r="AR272" s="551">
        <v>3675.0944279159999</v>
      </c>
      <c r="AS272" s="551">
        <v>5617.177997599998</v>
      </c>
      <c r="AT272" s="551">
        <v>451.18446288000007</v>
      </c>
      <c r="AU272" s="551">
        <v>102.09765400000001</v>
      </c>
      <c r="AV272" s="551">
        <v>28.421764999999997</v>
      </c>
      <c r="AW272" s="551">
        <v>399.12641357000001</v>
      </c>
      <c r="AX272" s="551">
        <v>816.78153999999995</v>
      </c>
      <c r="AY272" s="551">
        <v>189.47949399999999</v>
      </c>
    </row>
    <row r="273" spans="1:51" customFormat="1" x14ac:dyDescent="0.35">
      <c r="A273" s="547" t="s">
        <v>1237</v>
      </c>
      <c r="B273" s="547" t="s">
        <v>444</v>
      </c>
      <c r="C273">
        <v>1</v>
      </c>
      <c r="D273" s="547" t="s">
        <v>627</v>
      </c>
      <c r="E273">
        <v>52</v>
      </c>
      <c r="F273" s="216">
        <v>2028</v>
      </c>
      <c r="G273" s="549">
        <v>13393.665999999999</v>
      </c>
      <c r="H273" s="550">
        <v>5.1139129781196564</v>
      </c>
      <c r="I273" s="550">
        <v>0.27813932468504143</v>
      </c>
      <c r="J273" s="550">
        <v>0.42512043147111489</v>
      </c>
      <c r="K273" s="550">
        <v>3.4146617663901736E-2</v>
      </c>
      <c r="L273" s="550">
        <v>7.7269699722241842E-3</v>
      </c>
      <c r="M273" s="550">
        <v>2.151020937807468E-3</v>
      </c>
      <c r="N273" s="550">
        <v>3.0206760210385993E-2</v>
      </c>
      <c r="O273" s="550">
        <v>6.1815754551442482E-2</v>
      </c>
      <c r="P273" s="550">
        <v>1.4340214023554119E-2</v>
      </c>
      <c r="Q273" s="551">
        <v>68494.042381999985</v>
      </c>
      <c r="R273" s="551">
        <v>3725.3052162970002</v>
      </c>
      <c r="S273" s="551">
        <v>5693.921068900001</v>
      </c>
      <c r="T273" s="551">
        <v>457.34839202000006</v>
      </c>
      <c r="U273" s="551">
        <v>103.49245499999999</v>
      </c>
      <c r="V273" s="551">
        <v>28.810055999999999</v>
      </c>
      <c r="W273" s="551">
        <v>404.57925719999969</v>
      </c>
      <c r="X273" s="551">
        <v>827.93957000000034</v>
      </c>
      <c r="Y273" s="551">
        <v>192.068037</v>
      </c>
      <c r="AA273" s="547" t="s">
        <v>1237</v>
      </c>
      <c r="AB273" s="547" t="s">
        <v>444</v>
      </c>
      <c r="AC273">
        <v>1</v>
      </c>
      <c r="AD273" s="547" t="s">
        <v>627</v>
      </c>
      <c r="AE273">
        <v>52</v>
      </c>
      <c r="AF273" s="216">
        <v>2028</v>
      </c>
      <c r="AG273" s="549">
        <v>13393.665999999999</v>
      </c>
      <c r="AH273" s="550">
        <v>5.1139129781196564</v>
      </c>
      <c r="AI273" s="550">
        <v>0.27813932468504143</v>
      </c>
      <c r="AJ273" s="550">
        <v>0.42512043147111489</v>
      </c>
      <c r="AK273" s="550">
        <v>3.4146617663901736E-2</v>
      </c>
      <c r="AL273" s="550">
        <v>7.7269699722241842E-3</v>
      </c>
      <c r="AM273" s="550">
        <v>2.151020937807468E-3</v>
      </c>
      <c r="AN273" s="550">
        <v>3.0206760210385993E-2</v>
      </c>
      <c r="AO273" s="550">
        <v>6.1815754551442482E-2</v>
      </c>
      <c r="AP273" s="550">
        <v>1.4340214023554119E-2</v>
      </c>
      <c r="AQ273" s="551">
        <v>68494.042381999985</v>
      </c>
      <c r="AR273" s="551">
        <v>3725.3052162970002</v>
      </c>
      <c r="AS273" s="551">
        <v>5693.921068900001</v>
      </c>
      <c r="AT273" s="551">
        <v>457.34839202000006</v>
      </c>
      <c r="AU273" s="551">
        <v>103.49245499999999</v>
      </c>
      <c r="AV273" s="551">
        <v>28.810055999999999</v>
      </c>
      <c r="AW273" s="551">
        <v>404.57925719999969</v>
      </c>
      <c r="AX273" s="551">
        <v>827.93957000000034</v>
      </c>
      <c r="AY273" s="551">
        <v>192.068037</v>
      </c>
    </row>
    <row r="274" spans="1:51" customFormat="1" x14ac:dyDescent="0.35">
      <c r="A274" s="547" t="s">
        <v>1507</v>
      </c>
      <c r="B274" s="547" t="s">
        <v>444</v>
      </c>
      <c r="C274">
        <v>1</v>
      </c>
      <c r="D274" s="547" t="s">
        <v>627</v>
      </c>
      <c r="E274">
        <v>52</v>
      </c>
      <c r="F274" s="216">
        <v>2029</v>
      </c>
      <c r="G274" s="549">
        <v>13544.310100000001</v>
      </c>
      <c r="H274" s="550">
        <v>5.1139082199542933</v>
      </c>
      <c r="I274" s="550">
        <v>0.27813910743434617</v>
      </c>
      <c r="J274" s="550">
        <v>0.42512020630714858</v>
      </c>
      <c r="K274" s="550">
        <v>3.4146598696082719E-2</v>
      </c>
      <c r="L274" s="550">
        <v>7.7269689801328445E-3</v>
      </c>
      <c r="M274" s="550">
        <v>2.1510189729043484E-3</v>
      </c>
      <c r="N274" s="550">
        <v>3.0206754181595401E-2</v>
      </c>
      <c r="O274" s="550">
        <v>6.1815762029843076E-2</v>
      </c>
      <c r="P274" s="550">
        <v>1.4340213976642488E-2</v>
      </c>
      <c r="Q274" s="551">
        <v>69264.358753999957</v>
      </c>
      <c r="R274" s="551">
        <v>3767.2023220280003</v>
      </c>
      <c r="S274" s="551">
        <v>5757.9599039999966</v>
      </c>
      <c r="T274" s="551">
        <v>462.49212160000002</v>
      </c>
      <c r="U274" s="551">
        <v>104.65646399999999</v>
      </c>
      <c r="V274" s="551">
        <v>29.134067999999992</v>
      </c>
      <c r="W274" s="551">
        <v>409.12964574999984</v>
      </c>
      <c r="X274" s="551">
        <v>837.2518500000001</v>
      </c>
      <c r="Y274" s="551">
        <v>194.22830500000003</v>
      </c>
      <c r="AA274" s="547" t="s">
        <v>1507</v>
      </c>
      <c r="AB274" s="547" t="s">
        <v>444</v>
      </c>
      <c r="AC274">
        <v>1</v>
      </c>
      <c r="AD274" s="547" t="s">
        <v>627</v>
      </c>
      <c r="AE274">
        <v>52</v>
      </c>
      <c r="AF274" s="216">
        <v>2029</v>
      </c>
      <c r="AG274" s="549">
        <v>13544.310100000001</v>
      </c>
      <c r="AH274" s="550">
        <v>5.1139082199542933</v>
      </c>
      <c r="AI274" s="550">
        <v>0.27813910743434617</v>
      </c>
      <c r="AJ274" s="550">
        <v>0.42512020630714858</v>
      </c>
      <c r="AK274" s="550">
        <v>3.4146598696082719E-2</v>
      </c>
      <c r="AL274" s="550">
        <v>7.7269689801328445E-3</v>
      </c>
      <c r="AM274" s="550">
        <v>2.1510189729043484E-3</v>
      </c>
      <c r="AN274" s="550">
        <v>3.0206754181595401E-2</v>
      </c>
      <c r="AO274" s="550">
        <v>6.1815762029843076E-2</v>
      </c>
      <c r="AP274" s="550">
        <v>1.4340213976642488E-2</v>
      </c>
      <c r="AQ274" s="551">
        <v>69264.358753999957</v>
      </c>
      <c r="AR274" s="551">
        <v>3767.2023220280003</v>
      </c>
      <c r="AS274" s="551">
        <v>5757.9599039999966</v>
      </c>
      <c r="AT274" s="551">
        <v>462.49212160000002</v>
      </c>
      <c r="AU274" s="551">
        <v>104.65646399999999</v>
      </c>
      <c r="AV274" s="551">
        <v>29.134067999999992</v>
      </c>
      <c r="AW274" s="551">
        <v>409.12964574999984</v>
      </c>
      <c r="AX274" s="551">
        <v>837.2518500000001</v>
      </c>
      <c r="AY274" s="551">
        <v>194.22830500000003</v>
      </c>
    </row>
    <row r="275" spans="1:51" customFormat="1" x14ac:dyDescent="0.35">
      <c r="A275" s="547" t="s">
        <v>1508</v>
      </c>
      <c r="B275" s="547" t="s">
        <v>444</v>
      </c>
      <c r="C275">
        <v>1</v>
      </c>
      <c r="D275" s="547" t="s">
        <v>627</v>
      </c>
      <c r="E275">
        <v>52</v>
      </c>
      <c r="F275" s="216">
        <v>2030</v>
      </c>
      <c r="G275" s="549">
        <v>13725.938899999999</v>
      </c>
      <c r="H275" s="550">
        <v>5.1139077623316522</v>
      </c>
      <c r="I275" s="550">
        <v>0.27813891861539614</v>
      </c>
      <c r="J275" s="550">
        <v>0.42511991873284533</v>
      </c>
      <c r="K275" s="550">
        <v>3.4146582365305447E-2</v>
      </c>
      <c r="L275" s="550">
        <v>7.7269699925591245E-3</v>
      </c>
      <c r="M275" s="550">
        <v>2.1510207217955777E-3</v>
      </c>
      <c r="N275" s="550">
        <v>3.0206713540011466E-2</v>
      </c>
      <c r="O275" s="550">
        <v>6.1815766934530066E-2</v>
      </c>
      <c r="P275" s="550">
        <v>1.434020182036509E-2</v>
      </c>
      <c r="Q275" s="551">
        <v>70193.185485999973</v>
      </c>
      <c r="R275" s="551">
        <v>3817.7178026269999</v>
      </c>
      <c r="S275" s="551">
        <v>5835.1700296999998</v>
      </c>
      <c r="T275" s="551">
        <v>468.69390319000001</v>
      </c>
      <c r="U275" s="551">
        <v>106.059918</v>
      </c>
      <c r="V275" s="551">
        <v>29.524778999999995</v>
      </c>
      <c r="W275" s="551">
        <v>414.61550442000004</v>
      </c>
      <c r="X275" s="551">
        <v>848.47943999999995</v>
      </c>
      <c r="Y275" s="551">
        <v>196.83273399999999</v>
      </c>
      <c r="AA275" s="547" t="s">
        <v>1508</v>
      </c>
      <c r="AB275" s="547" t="s">
        <v>444</v>
      </c>
      <c r="AC275">
        <v>1</v>
      </c>
      <c r="AD275" s="547" t="s">
        <v>627</v>
      </c>
      <c r="AE275">
        <v>52</v>
      </c>
      <c r="AF275" s="216">
        <v>2030</v>
      </c>
      <c r="AG275" s="549">
        <v>13725.938899999999</v>
      </c>
      <c r="AH275" s="550">
        <v>5.1139077623316522</v>
      </c>
      <c r="AI275" s="550">
        <v>0.27813891861539614</v>
      </c>
      <c r="AJ275" s="550">
        <v>0.42511991873284533</v>
      </c>
      <c r="AK275" s="550">
        <v>3.4146582365305447E-2</v>
      </c>
      <c r="AL275" s="550">
        <v>7.7269699925591245E-3</v>
      </c>
      <c r="AM275" s="550">
        <v>2.1510207217955777E-3</v>
      </c>
      <c r="AN275" s="550">
        <v>3.0206713540011466E-2</v>
      </c>
      <c r="AO275" s="550">
        <v>6.1815766934530066E-2</v>
      </c>
      <c r="AP275" s="550">
        <v>1.434020182036509E-2</v>
      </c>
      <c r="AQ275" s="551">
        <v>70193.185485999973</v>
      </c>
      <c r="AR275" s="551">
        <v>3817.7178026269999</v>
      </c>
      <c r="AS275" s="551">
        <v>5835.1700296999998</v>
      </c>
      <c r="AT275" s="551">
        <v>468.69390319000001</v>
      </c>
      <c r="AU275" s="551">
        <v>106.059918</v>
      </c>
      <c r="AV275" s="551">
        <v>29.524778999999995</v>
      </c>
      <c r="AW275" s="551">
        <v>414.61550442000004</v>
      </c>
      <c r="AX275" s="551">
        <v>848.47943999999995</v>
      </c>
      <c r="AY275" s="551">
        <v>196.83273399999999</v>
      </c>
    </row>
    <row r="276" spans="1:51" customFormat="1" x14ac:dyDescent="0.35">
      <c r="A276" s="547" t="s">
        <v>655</v>
      </c>
      <c r="B276" s="547" t="s">
        <v>444</v>
      </c>
      <c r="C276">
        <v>1</v>
      </c>
      <c r="D276" s="547" t="s">
        <v>656</v>
      </c>
      <c r="E276">
        <v>53</v>
      </c>
      <c r="F276" s="216">
        <v>53</v>
      </c>
      <c r="G276" s="549">
        <v>9374.8758614000017</v>
      </c>
      <c r="H276" s="550">
        <v>5.4745160168176215</v>
      </c>
      <c r="I276" s="550">
        <v>0.17094657170341845</v>
      </c>
      <c r="J276" s="550">
        <v>0.335916415181365</v>
      </c>
      <c r="K276" s="550">
        <v>1.3203822315444997E-2</v>
      </c>
      <c r="L276" s="550">
        <v>7.8821567573231811E-3</v>
      </c>
      <c r="M276" s="550">
        <v>2.1447471732172203E-3</v>
      </c>
      <c r="N276" s="550">
        <v>1.1680355725117565E-2</v>
      </c>
      <c r="O276" s="550">
        <v>6.3057244196054837E-2</v>
      </c>
      <c r="P276" s="550">
        <v>1.4298386347590763E-2</v>
      </c>
      <c r="Q276" s="551">
        <v>51322.908058911205</v>
      </c>
      <c r="R276" s="551">
        <v>1602.6028886514623</v>
      </c>
      <c r="S276" s="551">
        <v>3149.1746921317999</v>
      </c>
      <c r="T276" s="551">
        <v>123.78419510327998</v>
      </c>
      <c r="U276" s="551">
        <v>73.894241120000004</v>
      </c>
      <c r="V276" s="551">
        <v>20.106738503000006</v>
      </c>
      <c r="W276" s="551">
        <v>109.50188493996997</v>
      </c>
      <c r="X276" s="551">
        <v>591.1538364999999</v>
      </c>
      <c r="Y276" s="551">
        <v>134.04559702699999</v>
      </c>
      <c r="AA276" s="547" t="s">
        <v>655</v>
      </c>
      <c r="AB276" s="547" t="s">
        <v>444</v>
      </c>
      <c r="AC276">
        <v>1</v>
      </c>
      <c r="AD276" s="547" t="s">
        <v>656</v>
      </c>
      <c r="AE276">
        <v>53</v>
      </c>
      <c r="AF276" s="216">
        <v>53</v>
      </c>
      <c r="AG276" s="549">
        <v>9374.8758614000017</v>
      </c>
      <c r="AH276" s="550">
        <v>5.4745160168176215</v>
      </c>
      <c r="AI276" s="550">
        <v>0.17094657170341845</v>
      </c>
      <c r="AJ276" s="550">
        <v>0.335916415181365</v>
      </c>
      <c r="AK276" s="550">
        <v>1.3203822315444997E-2</v>
      </c>
      <c r="AL276" s="550">
        <v>7.8821567573231811E-3</v>
      </c>
      <c r="AM276" s="550">
        <v>2.1447471732172203E-3</v>
      </c>
      <c r="AN276" s="550">
        <v>1.1680355725117565E-2</v>
      </c>
      <c r="AO276" s="550">
        <v>6.3057244196054837E-2</v>
      </c>
      <c r="AP276" s="550">
        <v>1.4298386347590763E-2</v>
      </c>
      <c r="AQ276" s="551">
        <v>51322.908058911205</v>
      </c>
      <c r="AR276" s="551">
        <v>1602.6028886514623</v>
      </c>
      <c r="AS276" s="551">
        <v>3149.1746921317999</v>
      </c>
      <c r="AT276" s="551">
        <v>123.78419510327998</v>
      </c>
      <c r="AU276" s="551">
        <v>73.894241120000004</v>
      </c>
      <c r="AV276" s="551">
        <v>20.106738503000006</v>
      </c>
      <c r="AW276" s="551">
        <v>109.50188493996997</v>
      </c>
      <c r="AX276" s="551">
        <v>591.1538364999999</v>
      </c>
      <c r="AY276" s="551">
        <v>134.04559702699999</v>
      </c>
    </row>
    <row r="277" spans="1:51" customFormat="1" x14ac:dyDescent="0.35">
      <c r="A277" s="547" t="s">
        <v>657</v>
      </c>
      <c r="B277" s="547" t="s">
        <v>444</v>
      </c>
      <c r="C277">
        <v>1</v>
      </c>
      <c r="D277" s="547" t="s">
        <v>656</v>
      </c>
      <c r="E277">
        <v>53</v>
      </c>
      <c r="F277" s="216">
        <v>2000</v>
      </c>
      <c r="G277" s="549">
        <v>98.035683000000006</v>
      </c>
      <c r="H277" s="550">
        <v>20.661598985952896</v>
      </c>
      <c r="I277" s="550">
        <v>3.7753542654113308</v>
      </c>
      <c r="J277" s="550">
        <v>2.6055229678055065</v>
      </c>
      <c r="K277" s="550">
        <v>0.10561858096607535</v>
      </c>
      <c r="L277" s="550">
        <v>6.8517790608956103E-3</v>
      </c>
      <c r="M277" s="550">
        <v>2.0449157476671023E-3</v>
      </c>
      <c r="N277" s="550">
        <v>9.3432212780115931E-2</v>
      </c>
      <c r="O277" s="550">
        <v>5.4814210862385693E-2</v>
      </c>
      <c r="P277" s="550">
        <v>1.3632848867896391E-2</v>
      </c>
      <c r="Q277" s="551">
        <v>2025.5739684599998</v>
      </c>
      <c r="R277" s="551">
        <v>370.11943397656313</v>
      </c>
      <c r="S277" s="551">
        <v>255.43422372099985</v>
      </c>
      <c r="T277" s="551">
        <v>10.354389722499997</v>
      </c>
      <c r="U277" s="551">
        <v>0.67171883999999982</v>
      </c>
      <c r="V277" s="551">
        <v>0.20047471200000003</v>
      </c>
      <c r="W277" s="551">
        <v>9.1596907940999941</v>
      </c>
      <c r="X277" s="551">
        <v>5.3737486000000008</v>
      </c>
      <c r="Y277" s="551">
        <v>1.3365056499999997</v>
      </c>
      <c r="AA277" s="547" t="s">
        <v>657</v>
      </c>
      <c r="AB277" s="547" t="s">
        <v>444</v>
      </c>
      <c r="AC277">
        <v>1</v>
      </c>
      <c r="AD277" s="547" t="s">
        <v>656</v>
      </c>
      <c r="AE277">
        <v>53</v>
      </c>
      <c r="AF277" s="216">
        <v>2000</v>
      </c>
      <c r="AG277" s="549">
        <v>98.035683000000006</v>
      </c>
      <c r="AH277" s="550">
        <v>20.661598985952896</v>
      </c>
      <c r="AI277" s="550">
        <v>3.7753542654113308</v>
      </c>
      <c r="AJ277" s="550">
        <v>2.6055229678055065</v>
      </c>
      <c r="AK277" s="550">
        <v>0.10561858096607535</v>
      </c>
      <c r="AL277" s="550">
        <v>6.8517790608956103E-3</v>
      </c>
      <c r="AM277" s="550">
        <v>2.0449157476671023E-3</v>
      </c>
      <c r="AN277" s="550">
        <v>9.3432212780115931E-2</v>
      </c>
      <c r="AO277" s="550">
        <v>5.4814210862385693E-2</v>
      </c>
      <c r="AP277" s="550">
        <v>1.3632848867896391E-2</v>
      </c>
      <c r="AQ277" s="551">
        <v>2025.5739684599998</v>
      </c>
      <c r="AR277" s="551">
        <v>370.11943397656313</v>
      </c>
      <c r="AS277" s="551">
        <v>255.43422372099985</v>
      </c>
      <c r="AT277" s="551">
        <v>10.354389722499997</v>
      </c>
      <c r="AU277" s="551">
        <v>0.67171883999999982</v>
      </c>
      <c r="AV277" s="551">
        <v>0.20047471200000003</v>
      </c>
      <c r="AW277" s="551">
        <v>9.1596907940999941</v>
      </c>
      <c r="AX277" s="551">
        <v>5.3737486000000008</v>
      </c>
      <c r="AY277" s="551">
        <v>1.3365056499999997</v>
      </c>
    </row>
    <row r="278" spans="1:51" customFormat="1" x14ac:dyDescent="0.35">
      <c r="A278" s="547" t="s">
        <v>658</v>
      </c>
      <c r="B278" s="547" t="s">
        <v>444</v>
      </c>
      <c r="C278">
        <v>1</v>
      </c>
      <c r="D278" s="547" t="s">
        <v>656</v>
      </c>
      <c r="E278">
        <v>53</v>
      </c>
      <c r="F278" s="216">
        <v>2001</v>
      </c>
      <c r="G278" s="549">
        <v>16.800957399999998</v>
      </c>
      <c r="H278" s="550">
        <v>15.076015502473695</v>
      </c>
      <c r="I278" s="550">
        <v>1.6692978840247521</v>
      </c>
      <c r="J278" s="550">
        <v>2.2727259328507086</v>
      </c>
      <c r="K278" s="550">
        <v>8.2356744932285855E-2</v>
      </c>
      <c r="L278" s="550">
        <v>5.4094992229430927E-3</v>
      </c>
      <c r="M278" s="550">
        <v>1.9876809520390786E-3</v>
      </c>
      <c r="N278" s="550">
        <v>7.2854391804481361E-2</v>
      </c>
      <c r="O278" s="550">
        <v>4.3275998069014811E-2</v>
      </c>
      <c r="P278" s="550">
        <v>1.3251280370486508E-2</v>
      </c>
      <c r="Q278" s="551">
        <v>253.2914942188001</v>
      </c>
      <c r="R278" s="551">
        <v>28.045802637409999</v>
      </c>
      <c r="S278" s="551">
        <v>38.183971579700007</v>
      </c>
      <c r="T278" s="551">
        <v>1.3836721632100004</v>
      </c>
      <c r="U278" s="551">
        <v>9.0884765999999992E-2</v>
      </c>
      <c r="V278" s="551">
        <v>3.3394942999999996E-2</v>
      </c>
      <c r="W278" s="551">
        <v>1.2240235331100002</v>
      </c>
      <c r="X278" s="551">
        <v>0.72707820000000001</v>
      </c>
      <c r="Y278" s="551">
        <v>0.22263419700000001</v>
      </c>
      <c r="AA278" s="547" t="s">
        <v>658</v>
      </c>
      <c r="AB278" s="547" t="s">
        <v>444</v>
      </c>
      <c r="AC278">
        <v>1</v>
      </c>
      <c r="AD278" s="547" t="s">
        <v>656</v>
      </c>
      <c r="AE278">
        <v>53</v>
      </c>
      <c r="AF278" s="216">
        <v>2001</v>
      </c>
      <c r="AG278" s="549">
        <v>16.800957399999998</v>
      </c>
      <c r="AH278" s="550">
        <v>15.076015502473695</v>
      </c>
      <c r="AI278" s="550">
        <v>1.6692978840247521</v>
      </c>
      <c r="AJ278" s="550">
        <v>2.2727259328507086</v>
      </c>
      <c r="AK278" s="550">
        <v>8.2356744932285855E-2</v>
      </c>
      <c r="AL278" s="550">
        <v>5.4094992229430927E-3</v>
      </c>
      <c r="AM278" s="550">
        <v>1.9876809520390786E-3</v>
      </c>
      <c r="AN278" s="550">
        <v>7.2854391804481361E-2</v>
      </c>
      <c r="AO278" s="550">
        <v>4.3275998069014811E-2</v>
      </c>
      <c r="AP278" s="550">
        <v>1.3251280370486508E-2</v>
      </c>
      <c r="AQ278" s="551">
        <v>253.2914942188001</v>
      </c>
      <c r="AR278" s="551">
        <v>28.045802637409999</v>
      </c>
      <c r="AS278" s="551">
        <v>38.183971579700007</v>
      </c>
      <c r="AT278" s="551">
        <v>1.3836721632100004</v>
      </c>
      <c r="AU278" s="551">
        <v>9.0884765999999992E-2</v>
      </c>
      <c r="AV278" s="551">
        <v>3.3394942999999996E-2</v>
      </c>
      <c r="AW278" s="551">
        <v>1.2240235331100002</v>
      </c>
      <c r="AX278" s="551">
        <v>0.72707820000000001</v>
      </c>
      <c r="AY278" s="551">
        <v>0.22263419700000001</v>
      </c>
    </row>
    <row r="279" spans="1:51" customFormat="1" x14ac:dyDescent="0.35">
      <c r="A279" s="547" t="s">
        <v>659</v>
      </c>
      <c r="B279" s="547" t="s">
        <v>444</v>
      </c>
      <c r="C279">
        <v>1</v>
      </c>
      <c r="D279" s="547" t="s">
        <v>656</v>
      </c>
      <c r="E279">
        <v>53</v>
      </c>
      <c r="F279" s="216">
        <v>2002</v>
      </c>
      <c r="G279" s="549">
        <v>20.809272100000001</v>
      </c>
      <c r="H279" s="550">
        <v>15.330534446334612</v>
      </c>
      <c r="I279" s="550">
        <v>1.6761929835759608</v>
      </c>
      <c r="J279" s="550">
        <v>2.2280596569113049</v>
      </c>
      <c r="K279" s="550">
        <v>6.0829108337720289E-2</v>
      </c>
      <c r="L279" s="550">
        <v>5.9567021568236412E-3</v>
      </c>
      <c r="M279" s="550">
        <v>1.9981093908613941E-3</v>
      </c>
      <c r="N279" s="550">
        <v>5.3810599158343471E-2</v>
      </c>
      <c r="O279" s="550">
        <v>4.7653652431215998E-2</v>
      </c>
      <c r="P279" s="550">
        <v>1.3320797991775983E-2</v>
      </c>
      <c r="Q279" s="551">
        <v>319.01726273219981</v>
      </c>
      <c r="R279" s="551">
        <v>34.880355887343001</v>
      </c>
      <c r="S279" s="551">
        <v>46.364299655699995</v>
      </c>
      <c r="T279" s="551">
        <v>1.2658094670000002</v>
      </c>
      <c r="U279" s="551">
        <v>0.12395463600000002</v>
      </c>
      <c r="V279" s="551">
        <v>4.157920200000001E-2</v>
      </c>
      <c r="W279" s="551">
        <v>1.1197593997500004</v>
      </c>
      <c r="X279" s="551">
        <v>0.99163782000000023</v>
      </c>
      <c r="Y279" s="551">
        <v>0.27719611</v>
      </c>
      <c r="AA279" s="547" t="s">
        <v>659</v>
      </c>
      <c r="AB279" s="547" t="s">
        <v>444</v>
      </c>
      <c r="AC279">
        <v>1</v>
      </c>
      <c r="AD279" s="547" t="s">
        <v>656</v>
      </c>
      <c r="AE279">
        <v>53</v>
      </c>
      <c r="AF279" s="216">
        <v>2002</v>
      </c>
      <c r="AG279" s="549">
        <v>20.809272100000001</v>
      </c>
      <c r="AH279" s="550">
        <v>15.330534446334612</v>
      </c>
      <c r="AI279" s="550">
        <v>1.6761929835759608</v>
      </c>
      <c r="AJ279" s="550">
        <v>2.2280596569113049</v>
      </c>
      <c r="AK279" s="550">
        <v>6.0829108337720289E-2</v>
      </c>
      <c r="AL279" s="550">
        <v>5.9567021568236412E-3</v>
      </c>
      <c r="AM279" s="550">
        <v>1.9981093908613941E-3</v>
      </c>
      <c r="AN279" s="550">
        <v>5.3810599158343471E-2</v>
      </c>
      <c r="AO279" s="550">
        <v>4.7653652431215998E-2</v>
      </c>
      <c r="AP279" s="550">
        <v>1.3320797991775983E-2</v>
      </c>
      <c r="AQ279" s="551">
        <v>319.01726273219981</v>
      </c>
      <c r="AR279" s="551">
        <v>34.880355887343001</v>
      </c>
      <c r="AS279" s="551">
        <v>46.364299655699995</v>
      </c>
      <c r="AT279" s="551">
        <v>1.2658094670000002</v>
      </c>
      <c r="AU279" s="551">
        <v>0.12395463600000002</v>
      </c>
      <c r="AV279" s="551">
        <v>4.157920200000001E-2</v>
      </c>
      <c r="AW279" s="551">
        <v>1.1197593997500004</v>
      </c>
      <c r="AX279" s="551">
        <v>0.99163782000000023</v>
      </c>
      <c r="AY279" s="551">
        <v>0.27719611</v>
      </c>
    </row>
    <row r="280" spans="1:51" customFormat="1" x14ac:dyDescent="0.35">
      <c r="A280" s="547" t="s">
        <v>1238</v>
      </c>
      <c r="B280" s="547" t="s">
        <v>444</v>
      </c>
      <c r="C280">
        <v>1</v>
      </c>
      <c r="D280" s="547" t="s">
        <v>656</v>
      </c>
      <c r="E280">
        <v>53</v>
      </c>
      <c r="F280" s="216">
        <v>2003</v>
      </c>
      <c r="G280" s="549">
        <v>19.953143500000003</v>
      </c>
      <c r="H280" s="550">
        <v>15.144312480737684</v>
      </c>
      <c r="I280" s="550">
        <v>1.6623134662596393</v>
      </c>
      <c r="J280" s="550">
        <v>2.1699523830468115</v>
      </c>
      <c r="K280" s="550">
        <v>7.1727484862222357E-2</v>
      </c>
      <c r="L280" s="550">
        <v>5.6472705165479297E-3</v>
      </c>
      <c r="M280" s="550">
        <v>1.9855288466200825E-3</v>
      </c>
      <c r="N280" s="550">
        <v>6.3451540667263787E-2</v>
      </c>
      <c r="O280" s="550">
        <v>4.5178155512187824E-2</v>
      </c>
      <c r="P280" s="550">
        <v>1.3236919786599036E-2</v>
      </c>
      <c r="Q280" s="551">
        <v>302.17664013700005</v>
      </c>
      <c r="R280" s="551">
        <v>33.168379134260995</v>
      </c>
      <c r="S280" s="551">
        <v>43.297371287099999</v>
      </c>
      <c r="T280" s="551">
        <v>1.4311887983500007</v>
      </c>
      <c r="U280" s="551">
        <v>0.11268079899999998</v>
      </c>
      <c r="V280" s="551">
        <v>3.9617542000000006E-2</v>
      </c>
      <c r="W280" s="551">
        <v>1.2660576962300003</v>
      </c>
      <c r="X280" s="551">
        <v>0.90144621999999985</v>
      </c>
      <c r="Y280" s="551">
        <v>0.26411815999999999</v>
      </c>
      <c r="AA280" s="547" t="s">
        <v>1238</v>
      </c>
      <c r="AB280" s="547" t="s">
        <v>444</v>
      </c>
      <c r="AC280">
        <v>1</v>
      </c>
      <c r="AD280" s="547" t="s">
        <v>656</v>
      </c>
      <c r="AE280">
        <v>53</v>
      </c>
      <c r="AF280" s="216">
        <v>2003</v>
      </c>
      <c r="AG280" s="549">
        <v>19.953143500000003</v>
      </c>
      <c r="AH280" s="550">
        <v>15.144312480737684</v>
      </c>
      <c r="AI280" s="550">
        <v>1.6623134662596393</v>
      </c>
      <c r="AJ280" s="550">
        <v>2.1699523830468115</v>
      </c>
      <c r="AK280" s="550">
        <v>7.1727484862222357E-2</v>
      </c>
      <c r="AL280" s="550">
        <v>5.6472705165479297E-3</v>
      </c>
      <c r="AM280" s="550">
        <v>1.9855288466200825E-3</v>
      </c>
      <c r="AN280" s="550">
        <v>6.3451540667263787E-2</v>
      </c>
      <c r="AO280" s="550">
        <v>4.5178155512187824E-2</v>
      </c>
      <c r="AP280" s="550">
        <v>1.3236919786599036E-2</v>
      </c>
      <c r="AQ280" s="551">
        <v>302.17664013700005</v>
      </c>
      <c r="AR280" s="551">
        <v>33.168379134260995</v>
      </c>
      <c r="AS280" s="551">
        <v>43.297371287099999</v>
      </c>
      <c r="AT280" s="551">
        <v>1.4311887983500007</v>
      </c>
      <c r="AU280" s="551">
        <v>0.11268079899999998</v>
      </c>
      <c r="AV280" s="551">
        <v>3.9617542000000006E-2</v>
      </c>
      <c r="AW280" s="551">
        <v>1.2660576962300003</v>
      </c>
      <c r="AX280" s="551">
        <v>0.90144621999999985</v>
      </c>
      <c r="AY280" s="551">
        <v>0.26411815999999999</v>
      </c>
    </row>
    <row r="281" spans="1:51" customFormat="1" x14ac:dyDescent="0.35">
      <c r="A281" s="547" t="s">
        <v>660</v>
      </c>
      <c r="B281" s="547" t="s">
        <v>444</v>
      </c>
      <c r="C281">
        <v>1</v>
      </c>
      <c r="D281" s="547" t="s">
        <v>656</v>
      </c>
      <c r="E281">
        <v>53</v>
      </c>
      <c r="F281" s="216">
        <v>2004</v>
      </c>
      <c r="G281" s="549">
        <v>18.434818700000001</v>
      </c>
      <c r="H281" s="550">
        <v>15.024870470263972</v>
      </c>
      <c r="I281" s="550">
        <v>1.6619296356712745</v>
      </c>
      <c r="J281" s="550">
        <v>1.9728929529966035</v>
      </c>
      <c r="K281" s="550">
        <v>5.1305448916619957E-2</v>
      </c>
      <c r="L281" s="550">
        <v>5.3553786780664121E-3</v>
      </c>
      <c r="M281" s="550">
        <v>1.9785741098717717E-3</v>
      </c>
      <c r="N281" s="550">
        <v>4.5385773195046386E-2</v>
      </c>
      <c r="O281" s="550">
        <v>4.2843019117947703E-2</v>
      </c>
      <c r="P281" s="550">
        <v>1.3190560425744785E-2</v>
      </c>
      <c r="Q281" s="551">
        <v>276.98076311030007</v>
      </c>
      <c r="R281" s="551">
        <v>30.637371525757001</v>
      </c>
      <c r="S281" s="551">
        <v>36.369923903000007</v>
      </c>
      <c r="T281" s="551">
        <v>0.94580664910000034</v>
      </c>
      <c r="U281" s="551">
        <v>9.8725434999999986E-2</v>
      </c>
      <c r="V281" s="551">
        <v>3.6474654999999995E-2</v>
      </c>
      <c r="W281" s="551">
        <v>0.83667850040999991</v>
      </c>
      <c r="X281" s="551">
        <v>0.78980328999999982</v>
      </c>
      <c r="Y281" s="551">
        <v>0.24316558999999996</v>
      </c>
      <c r="AA281" s="547" t="s">
        <v>660</v>
      </c>
      <c r="AB281" s="547" t="s">
        <v>444</v>
      </c>
      <c r="AC281">
        <v>1</v>
      </c>
      <c r="AD281" s="547" t="s">
        <v>656</v>
      </c>
      <c r="AE281">
        <v>53</v>
      </c>
      <c r="AF281" s="216">
        <v>2004</v>
      </c>
      <c r="AG281" s="549">
        <v>18.434818700000001</v>
      </c>
      <c r="AH281" s="550">
        <v>15.024870470263972</v>
      </c>
      <c r="AI281" s="550">
        <v>1.6619296356712745</v>
      </c>
      <c r="AJ281" s="550">
        <v>1.9728929529966035</v>
      </c>
      <c r="AK281" s="550">
        <v>5.1305448916619957E-2</v>
      </c>
      <c r="AL281" s="550">
        <v>5.3553786780664121E-3</v>
      </c>
      <c r="AM281" s="550">
        <v>1.9785741098717717E-3</v>
      </c>
      <c r="AN281" s="550">
        <v>4.5385773195046386E-2</v>
      </c>
      <c r="AO281" s="550">
        <v>4.2843019117947703E-2</v>
      </c>
      <c r="AP281" s="550">
        <v>1.3190560425744785E-2</v>
      </c>
      <c r="AQ281" s="551">
        <v>276.98076311030007</v>
      </c>
      <c r="AR281" s="551">
        <v>30.637371525757001</v>
      </c>
      <c r="AS281" s="551">
        <v>36.369923903000007</v>
      </c>
      <c r="AT281" s="551">
        <v>0.94580664910000034</v>
      </c>
      <c r="AU281" s="551">
        <v>9.8725434999999986E-2</v>
      </c>
      <c r="AV281" s="551">
        <v>3.6474654999999995E-2</v>
      </c>
      <c r="AW281" s="551">
        <v>0.83667850040999991</v>
      </c>
      <c r="AX281" s="551">
        <v>0.78980328999999982</v>
      </c>
      <c r="AY281" s="551">
        <v>0.24316558999999996</v>
      </c>
    </row>
    <row r="282" spans="1:51" customFormat="1" x14ac:dyDescent="0.35">
      <c r="A282" s="547" t="s">
        <v>1239</v>
      </c>
      <c r="B282" s="547" t="s">
        <v>444</v>
      </c>
      <c r="C282">
        <v>1</v>
      </c>
      <c r="D282" s="547" t="s">
        <v>656</v>
      </c>
      <c r="E282">
        <v>53</v>
      </c>
      <c r="F282" s="216">
        <v>2005</v>
      </c>
      <c r="G282" s="549">
        <v>18.6353276</v>
      </c>
      <c r="H282" s="550">
        <v>15.496377887421739</v>
      </c>
      <c r="I282" s="550">
        <v>1.6794761710371915</v>
      </c>
      <c r="J282" s="550">
        <v>1.8987153964816799</v>
      </c>
      <c r="K282" s="550">
        <v>4.8621956686181363E-2</v>
      </c>
      <c r="L282" s="550">
        <v>6.1360708786251765E-3</v>
      </c>
      <c r="M282" s="550">
        <v>2.0091995055670502E-3</v>
      </c>
      <c r="N282" s="550">
        <v>4.3011925819323948E-2</v>
      </c>
      <c r="O282" s="550">
        <v>4.9088534939412592E-2</v>
      </c>
      <c r="P282" s="550">
        <v>1.3394730447346685E-2</v>
      </c>
      <c r="Q282" s="551">
        <v>288.78007854550003</v>
      </c>
      <c r="R282" s="551">
        <v>31.297588643671695</v>
      </c>
      <c r="S282" s="551">
        <v>35.383183432599992</v>
      </c>
      <c r="T282" s="551">
        <v>0.90608609140000007</v>
      </c>
      <c r="U282" s="551">
        <v>0.114347691</v>
      </c>
      <c r="V282" s="551">
        <v>3.7442091000000004E-2</v>
      </c>
      <c r="W282" s="551">
        <v>0.80154132835000014</v>
      </c>
      <c r="X282" s="551">
        <v>0.91478092999999983</v>
      </c>
      <c r="Y282" s="551">
        <v>0.24961519000000001</v>
      </c>
      <c r="AA282" s="547" t="s">
        <v>1239</v>
      </c>
      <c r="AB282" s="547" t="s">
        <v>444</v>
      </c>
      <c r="AC282">
        <v>1</v>
      </c>
      <c r="AD282" s="547" t="s">
        <v>656</v>
      </c>
      <c r="AE282">
        <v>53</v>
      </c>
      <c r="AF282" s="216">
        <v>2005</v>
      </c>
      <c r="AG282" s="549">
        <v>18.6353276</v>
      </c>
      <c r="AH282" s="550">
        <v>15.496377887421739</v>
      </c>
      <c r="AI282" s="550">
        <v>1.6794761710371915</v>
      </c>
      <c r="AJ282" s="550">
        <v>1.8987153964816799</v>
      </c>
      <c r="AK282" s="550">
        <v>4.8621956686181363E-2</v>
      </c>
      <c r="AL282" s="550">
        <v>6.1360708786251765E-3</v>
      </c>
      <c r="AM282" s="550">
        <v>2.0091995055670502E-3</v>
      </c>
      <c r="AN282" s="550">
        <v>4.3011925819323948E-2</v>
      </c>
      <c r="AO282" s="550">
        <v>4.9088534939412592E-2</v>
      </c>
      <c r="AP282" s="550">
        <v>1.3394730447346685E-2</v>
      </c>
      <c r="AQ282" s="551">
        <v>288.78007854550003</v>
      </c>
      <c r="AR282" s="551">
        <v>31.297588643671695</v>
      </c>
      <c r="AS282" s="551">
        <v>35.383183432599992</v>
      </c>
      <c r="AT282" s="551">
        <v>0.90608609140000007</v>
      </c>
      <c r="AU282" s="551">
        <v>0.114347691</v>
      </c>
      <c r="AV282" s="551">
        <v>3.7442091000000004E-2</v>
      </c>
      <c r="AW282" s="551">
        <v>0.80154132835000014</v>
      </c>
      <c r="AX282" s="551">
        <v>0.91478092999999983</v>
      </c>
      <c r="AY282" s="551">
        <v>0.24961519000000001</v>
      </c>
    </row>
    <row r="283" spans="1:51" customFormat="1" x14ac:dyDescent="0.35">
      <c r="A283" s="547" t="s">
        <v>1240</v>
      </c>
      <c r="B283" s="547" t="s">
        <v>444</v>
      </c>
      <c r="C283">
        <v>1</v>
      </c>
      <c r="D283" s="547" t="s">
        <v>656</v>
      </c>
      <c r="E283">
        <v>53</v>
      </c>
      <c r="F283" s="216">
        <v>2006</v>
      </c>
      <c r="G283" s="549">
        <v>23.459748000000001</v>
      </c>
      <c r="H283" s="550">
        <v>15.610565650666832</v>
      </c>
      <c r="I283" s="550">
        <v>1.6620943562809365</v>
      </c>
      <c r="J283" s="550">
        <v>1.8509984568930569</v>
      </c>
      <c r="K283" s="550">
        <v>5.3244283962044239E-2</v>
      </c>
      <c r="L283" s="550">
        <v>6.6032944173142864E-3</v>
      </c>
      <c r="M283" s="550">
        <v>2.0119249789042918E-3</v>
      </c>
      <c r="N283" s="550">
        <v>4.7100931517252441E-2</v>
      </c>
      <c r="O283" s="550">
        <v>5.282631509937788E-2</v>
      </c>
      <c r="P283" s="550">
        <v>1.3412901536708745E-2</v>
      </c>
      <c r="Q283" s="551">
        <v>366.21993630209994</v>
      </c>
      <c r="R283" s="551">
        <v>38.992314750572987</v>
      </c>
      <c r="S283" s="551">
        <v>43.423957347099979</v>
      </c>
      <c r="T283" s="551">
        <v>1.2490974841899996</v>
      </c>
      <c r="U283" s="551">
        <v>0.154911623</v>
      </c>
      <c r="V283" s="551">
        <v>4.7199253000000004E-2</v>
      </c>
      <c r="W283" s="551">
        <v>1.10497598396</v>
      </c>
      <c r="X283" s="551">
        <v>1.23929204</v>
      </c>
      <c r="Y283" s="551">
        <v>0.31466328999999993</v>
      </c>
      <c r="AA283" s="547" t="s">
        <v>1240</v>
      </c>
      <c r="AB283" s="547" t="s">
        <v>444</v>
      </c>
      <c r="AC283">
        <v>1</v>
      </c>
      <c r="AD283" s="547" t="s">
        <v>656</v>
      </c>
      <c r="AE283">
        <v>53</v>
      </c>
      <c r="AF283" s="216">
        <v>2006</v>
      </c>
      <c r="AG283" s="549">
        <v>23.459748000000001</v>
      </c>
      <c r="AH283" s="550">
        <v>15.610565650666832</v>
      </c>
      <c r="AI283" s="550">
        <v>1.6620943562809365</v>
      </c>
      <c r="AJ283" s="550">
        <v>1.8509984568930569</v>
      </c>
      <c r="AK283" s="550">
        <v>5.3244283962044239E-2</v>
      </c>
      <c r="AL283" s="550">
        <v>6.6032944173142864E-3</v>
      </c>
      <c r="AM283" s="550">
        <v>2.0119249789042918E-3</v>
      </c>
      <c r="AN283" s="550">
        <v>4.7100931517252441E-2</v>
      </c>
      <c r="AO283" s="550">
        <v>5.282631509937788E-2</v>
      </c>
      <c r="AP283" s="550">
        <v>1.3412901536708745E-2</v>
      </c>
      <c r="AQ283" s="551">
        <v>366.21993630209994</v>
      </c>
      <c r="AR283" s="551">
        <v>38.992314750572987</v>
      </c>
      <c r="AS283" s="551">
        <v>43.423957347099979</v>
      </c>
      <c r="AT283" s="551">
        <v>1.2490974841899996</v>
      </c>
      <c r="AU283" s="551">
        <v>0.154911623</v>
      </c>
      <c r="AV283" s="551">
        <v>4.7199253000000004E-2</v>
      </c>
      <c r="AW283" s="551">
        <v>1.10497598396</v>
      </c>
      <c r="AX283" s="551">
        <v>1.23929204</v>
      </c>
      <c r="AY283" s="551">
        <v>0.31466328999999993</v>
      </c>
    </row>
    <row r="284" spans="1:51" customFormat="1" x14ac:dyDescent="0.35">
      <c r="A284" s="547" t="s">
        <v>1241</v>
      </c>
      <c r="B284" s="547" t="s">
        <v>444</v>
      </c>
      <c r="C284">
        <v>1</v>
      </c>
      <c r="D284" s="547" t="s">
        <v>656</v>
      </c>
      <c r="E284">
        <v>53</v>
      </c>
      <c r="F284" s="216">
        <v>2007</v>
      </c>
      <c r="G284" s="549">
        <v>26.096626999999998</v>
      </c>
      <c r="H284" s="550">
        <v>15.85051295925715</v>
      </c>
      <c r="I284" s="550">
        <v>1.679140668478535</v>
      </c>
      <c r="J284" s="550">
        <v>1.8299204735462553</v>
      </c>
      <c r="K284" s="550">
        <v>5.2790641683310262E-2</v>
      </c>
      <c r="L284" s="550">
        <v>7.0340150472319668E-3</v>
      </c>
      <c r="M284" s="550">
        <v>2.0426969738273071E-3</v>
      </c>
      <c r="N284" s="550">
        <v>4.66995883966154E-2</v>
      </c>
      <c r="O284" s="550">
        <v>5.6272206749171085E-2</v>
      </c>
      <c r="P284" s="550">
        <v>1.3618044968033607E-2</v>
      </c>
      <c r="Q284" s="551">
        <v>413.64492445640002</v>
      </c>
      <c r="R284" s="551">
        <v>43.819907705814984</v>
      </c>
      <c r="S284" s="551">
        <v>47.754752037799989</v>
      </c>
      <c r="T284" s="551">
        <v>1.3776576851</v>
      </c>
      <c r="U284" s="551">
        <v>0.183564067</v>
      </c>
      <c r="V284" s="551">
        <v>5.3307500999999993E-2</v>
      </c>
      <c r="W284" s="551">
        <v>1.2187017394400002</v>
      </c>
      <c r="X284" s="551">
        <v>1.4685147900000002</v>
      </c>
      <c r="Y284" s="551">
        <v>0.35538503999999993</v>
      </c>
      <c r="AA284" s="547" t="s">
        <v>1241</v>
      </c>
      <c r="AB284" s="547" t="s">
        <v>444</v>
      </c>
      <c r="AC284">
        <v>1</v>
      </c>
      <c r="AD284" s="547" t="s">
        <v>656</v>
      </c>
      <c r="AE284">
        <v>53</v>
      </c>
      <c r="AF284" s="216">
        <v>2007</v>
      </c>
      <c r="AG284" s="549">
        <v>26.096626999999998</v>
      </c>
      <c r="AH284" s="550">
        <v>15.85051295925715</v>
      </c>
      <c r="AI284" s="550">
        <v>1.679140668478535</v>
      </c>
      <c r="AJ284" s="550">
        <v>1.8299204735462553</v>
      </c>
      <c r="AK284" s="550">
        <v>5.2790641683310262E-2</v>
      </c>
      <c r="AL284" s="550">
        <v>7.0340150472319668E-3</v>
      </c>
      <c r="AM284" s="550">
        <v>2.0426969738273071E-3</v>
      </c>
      <c r="AN284" s="550">
        <v>4.66995883966154E-2</v>
      </c>
      <c r="AO284" s="550">
        <v>5.6272206749171085E-2</v>
      </c>
      <c r="AP284" s="550">
        <v>1.3618044968033607E-2</v>
      </c>
      <c r="AQ284" s="551">
        <v>413.64492445640002</v>
      </c>
      <c r="AR284" s="551">
        <v>43.819907705814984</v>
      </c>
      <c r="AS284" s="551">
        <v>47.754752037799989</v>
      </c>
      <c r="AT284" s="551">
        <v>1.3776576851</v>
      </c>
      <c r="AU284" s="551">
        <v>0.183564067</v>
      </c>
      <c r="AV284" s="551">
        <v>5.3307500999999993E-2</v>
      </c>
      <c r="AW284" s="551">
        <v>1.2187017394400002</v>
      </c>
      <c r="AX284" s="551">
        <v>1.4685147900000002</v>
      </c>
      <c r="AY284" s="551">
        <v>0.35538503999999993</v>
      </c>
    </row>
    <row r="285" spans="1:51" customFormat="1" x14ac:dyDescent="0.35">
      <c r="A285" s="547" t="s">
        <v>1242</v>
      </c>
      <c r="B285" s="547" t="s">
        <v>444</v>
      </c>
      <c r="C285">
        <v>1</v>
      </c>
      <c r="D285" s="547" t="s">
        <v>656</v>
      </c>
      <c r="E285">
        <v>53</v>
      </c>
      <c r="F285" s="216">
        <v>2008</v>
      </c>
      <c r="G285" s="549">
        <v>47.831589999999998</v>
      </c>
      <c r="H285" s="550">
        <v>13.535853263171896</v>
      </c>
      <c r="I285" s="550">
        <v>1.1810826951750923</v>
      </c>
      <c r="J285" s="550">
        <v>1.593288014364564</v>
      </c>
      <c r="K285" s="550">
        <v>5.485708602829218E-2</v>
      </c>
      <c r="L285" s="550">
        <v>6.1141933604966937E-3</v>
      </c>
      <c r="M285" s="550">
        <v>2.0090365802182195E-3</v>
      </c>
      <c r="N285" s="550">
        <v>4.852761202795057E-2</v>
      </c>
      <c r="O285" s="550">
        <v>4.8913528486090471E-2</v>
      </c>
      <c r="P285" s="550">
        <v>1.3393646751027929E-2</v>
      </c>
      <c r="Q285" s="551">
        <v>647.44138358420025</v>
      </c>
      <c r="R285" s="551">
        <v>56.493063231709989</v>
      </c>
      <c r="S285" s="551">
        <v>76.209499054999938</v>
      </c>
      <c r="T285" s="551">
        <v>2.6239016474999999</v>
      </c>
      <c r="U285" s="551">
        <v>0.29245159000000004</v>
      </c>
      <c r="V285" s="551">
        <v>9.609541399999999E-2</v>
      </c>
      <c r="W285" s="551">
        <v>2.3211528422000001</v>
      </c>
      <c r="X285" s="551">
        <v>2.3396118399999999</v>
      </c>
      <c r="Y285" s="551">
        <v>0.64063941999999996</v>
      </c>
      <c r="AA285" s="547" t="s">
        <v>1242</v>
      </c>
      <c r="AB285" s="547" t="s">
        <v>444</v>
      </c>
      <c r="AC285">
        <v>1</v>
      </c>
      <c r="AD285" s="547" t="s">
        <v>656</v>
      </c>
      <c r="AE285">
        <v>53</v>
      </c>
      <c r="AF285" s="216">
        <v>2008</v>
      </c>
      <c r="AG285" s="549">
        <v>47.831589999999998</v>
      </c>
      <c r="AH285" s="550">
        <v>13.535853263171896</v>
      </c>
      <c r="AI285" s="550">
        <v>1.1810826951750923</v>
      </c>
      <c r="AJ285" s="550">
        <v>1.593288014364564</v>
      </c>
      <c r="AK285" s="550">
        <v>5.485708602829218E-2</v>
      </c>
      <c r="AL285" s="550">
        <v>6.1141933604966937E-3</v>
      </c>
      <c r="AM285" s="550">
        <v>2.0090365802182195E-3</v>
      </c>
      <c r="AN285" s="550">
        <v>4.852761202795057E-2</v>
      </c>
      <c r="AO285" s="550">
        <v>4.8913528486090471E-2</v>
      </c>
      <c r="AP285" s="550">
        <v>1.3393646751027929E-2</v>
      </c>
      <c r="AQ285" s="551">
        <v>647.44138358420025</v>
      </c>
      <c r="AR285" s="551">
        <v>56.493063231709989</v>
      </c>
      <c r="AS285" s="551">
        <v>76.209499054999938</v>
      </c>
      <c r="AT285" s="551">
        <v>2.6239016474999999</v>
      </c>
      <c r="AU285" s="551">
        <v>0.29245159000000004</v>
      </c>
      <c r="AV285" s="551">
        <v>9.609541399999999E-2</v>
      </c>
      <c r="AW285" s="551">
        <v>2.3211528422000001</v>
      </c>
      <c r="AX285" s="551">
        <v>2.3396118399999999</v>
      </c>
      <c r="AY285" s="551">
        <v>0.64063941999999996</v>
      </c>
    </row>
    <row r="286" spans="1:51" customFormat="1" x14ac:dyDescent="0.35">
      <c r="A286" s="547" t="s">
        <v>1243</v>
      </c>
      <c r="B286" s="547" t="s">
        <v>444</v>
      </c>
      <c r="C286">
        <v>1</v>
      </c>
      <c r="D286" s="547" t="s">
        <v>656</v>
      </c>
      <c r="E286">
        <v>53</v>
      </c>
      <c r="F286" s="216">
        <v>2009</v>
      </c>
      <c r="G286" s="549">
        <v>50.993680000000019</v>
      </c>
      <c r="H286" s="550">
        <v>13.210020550815312</v>
      </c>
      <c r="I286" s="550">
        <v>0.80217855888574796</v>
      </c>
      <c r="J286" s="550">
        <v>1.4094061530762247</v>
      </c>
      <c r="K286" s="550">
        <v>5.3910767346071121E-2</v>
      </c>
      <c r="L286" s="550">
        <v>5.6293513235365616E-3</v>
      </c>
      <c r="M286" s="550">
        <v>1.9960669243718038E-3</v>
      </c>
      <c r="N286" s="550">
        <v>4.7690551362443344E-2</v>
      </c>
      <c r="O286" s="550">
        <v>4.5034768818410426E-2</v>
      </c>
      <c r="P286" s="550">
        <v>1.3307177673782316E-2</v>
      </c>
      <c r="Q286" s="551">
        <v>673.62756076170001</v>
      </c>
      <c r="R286" s="551">
        <v>40.906036734681003</v>
      </c>
      <c r="S286" s="551">
        <v>71.870806360000046</v>
      </c>
      <c r="T286" s="551">
        <v>2.749108418600001</v>
      </c>
      <c r="U286" s="551">
        <v>0.28706134</v>
      </c>
      <c r="V286" s="551">
        <v>0.101786798</v>
      </c>
      <c r="W286" s="551">
        <v>2.4319167152000007</v>
      </c>
      <c r="X286" s="551">
        <v>2.2964885900000001</v>
      </c>
      <c r="Y286" s="551">
        <v>0.67858196000000004</v>
      </c>
      <c r="AA286" s="547" t="s">
        <v>1243</v>
      </c>
      <c r="AB286" s="547" t="s">
        <v>444</v>
      </c>
      <c r="AC286">
        <v>1</v>
      </c>
      <c r="AD286" s="547" t="s">
        <v>656</v>
      </c>
      <c r="AE286">
        <v>53</v>
      </c>
      <c r="AF286" s="216">
        <v>2009</v>
      </c>
      <c r="AG286" s="549">
        <v>50.993680000000019</v>
      </c>
      <c r="AH286" s="550">
        <v>13.210020550815312</v>
      </c>
      <c r="AI286" s="550">
        <v>0.80217855888574796</v>
      </c>
      <c r="AJ286" s="550">
        <v>1.4094061530762247</v>
      </c>
      <c r="AK286" s="550">
        <v>5.3910767346071121E-2</v>
      </c>
      <c r="AL286" s="550">
        <v>5.6293513235365616E-3</v>
      </c>
      <c r="AM286" s="550">
        <v>1.9960669243718038E-3</v>
      </c>
      <c r="AN286" s="550">
        <v>4.7690551362443344E-2</v>
      </c>
      <c r="AO286" s="550">
        <v>4.5034768818410426E-2</v>
      </c>
      <c r="AP286" s="550">
        <v>1.3307177673782316E-2</v>
      </c>
      <c r="AQ286" s="551">
        <v>673.62756076170001</v>
      </c>
      <c r="AR286" s="551">
        <v>40.906036734681003</v>
      </c>
      <c r="AS286" s="551">
        <v>71.870806360000046</v>
      </c>
      <c r="AT286" s="551">
        <v>2.749108418600001</v>
      </c>
      <c r="AU286" s="551">
        <v>0.28706134</v>
      </c>
      <c r="AV286" s="551">
        <v>0.101786798</v>
      </c>
      <c r="AW286" s="551">
        <v>2.4319167152000007</v>
      </c>
      <c r="AX286" s="551">
        <v>2.2964885900000001</v>
      </c>
      <c r="AY286" s="551">
        <v>0.67858196000000004</v>
      </c>
    </row>
    <row r="287" spans="1:51" customFormat="1" x14ac:dyDescent="0.35">
      <c r="A287" s="547" t="s">
        <v>1244</v>
      </c>
      <c r="B287" s="547" t="s">
        <v>444</v>
      </c>
      <c r="C287">
        <v>1</v>
      </c>
      <c r="D287" s="547" t="s">
        <v>656</v>
      </c>
      <c r="E287">
        <v>53</v>
      </c>
      <c r="F287" s="216">
        <v>2010</v>
      </c>
      <c r="G287" s="549">
        <v>45.713416000000002</v>
      </c>
      <c r="H287" s="550">
        <v>6.4462953790130246</v>
      </c>
      <c r="I287" s="550">
        <v>0.13738621973853365</v>
      </c>
      <c r="J287" s="550">
        <v>1.4524454696275602</v>
      </c>
      <c r="K287" s="550">
        <v>1.8856126372179233E-2</v>
      </c>
      <c r="L287" s="550">
        <v>6.3525981081790067E-3</v>
      </c>
      <c r="M287" s="550">
        <v>2.0042778251356226E-3</v>
      </c>
      <c r="N287" s="550">
        <v>1.6680482513054807E-2</v>
      </c>
      <c r="O287" s="550">
        <v>5.0820803678289984E-2</v>
      </c>
      <c r="P287" s="550">
        <v>1.3361910429095911E-2</v>
      </c>
      <c r="Q287" s="551">
        <v>294.68218231970008</v>
      </c>
      <c r="R287" s="551">
        <v>6.2803934155750003</v>
      </c>
      <c r="S287" s="551">
        <v>66.396243970400022</v>
      </c>
      <c r="T287" s="551">
        <v>0.86197794900000013</v>
      </c>
      <c r="U287" s="551">
        <v>0.29039895999999993</v>
      </c>
      <c r="V287" s="551">
        <v>9.1622385999999986E-2</v>
      </c>
      <c r="W287" s="551">
        <v>0.7625218361999998</v>
      </c>
      <c r="X287" s="551">
        <v>2.3231925400000004</v>
      </c>
      <c r="Y287" s="551">
        <v>0.61081856999999995</v>
      </c>
      <c r="AA287" s="547" t="s">
        <v>1244</v>
      </c>
      <c r="AB287" s="547" t="s">
        <v>444</v>
      </c>
      <c r="AC287">
        <v>1</v>
      </c>
      <c r="AD287" s="547" t="s">
        <v>656</v>
      </c>
      <c r="AE287">
        <v>53</v>
      </c>
      <c r="AF287" s="216">
        <v>2010</v>
      </c>
      <c r="AG287" s="549">
        <v>45.713416000000002</v>
      </c>
      <c r="AH287" s="550">
        <v>6.4462953790130246</v>
      </c>
      <c r="AI287" s="550">
        <v>0.13738621973853365</v>
      </c>
      <c r="AJ287" s="550">
        <v>1.4524454696275602</v>
      </c>
      <c r="AK287" s="550">
        <v>1.8856126372179233E-2</v>
      </c>
      <c r="AL287" s="550">
        <v>6.3525981081790067E-3</v>
      </c>
      <c r="AM287" s="550">
        <v>2.0042778251356226E-3</v>
      </c>
      <c r="AN287" s="550">
        <v>1.6680482513054807E-2</v>
      </c>
      <c r="AO287" s="550">
        <v>5.0820803678289984E-2</v>
      </c>
      <c r="AP287" s="550">
        <v>1.3361910429095911E-2</v>
      </c>
      <c r="AQ287" s="551">
        <v>294.68218231970008</v>
      </c>
      <c r="AR287" s="551">
        <v>6.2803934155750003</v>
      </c>
      <c r="AS287" s="551">
        <v>66.396243970400022</v>
      </c>
      <c r="AT287" s="551">
        <v>0.86197794900000013</v>
      </c>
      <c r="AU287" s="551">
        <v>0.29039895999999993</v>
      </c>
      <c r="AV287" s="551">
        <v>9.1622385999999986E-2</v>
      </c>
      <c r="AW287" s="551">
        <v>0.7625218361999998</v>
      </c>
      <c r="AX287" s="551">
        <v>2.3231925400000004</v>
      </c>
      <c r="AY287" s="551">
        <v>0.61081856999999995</v>
      </c>
    </row>
    <row r="288" spans="1:51" customFormat="1" x14ac:dyDescent="0.35">
      <c r="A288" s="547" t="s">
        <v>1245</v>
      </c>
      <c r="B288" s="547" t="s">
        <v>444</v>
      </c>
      <c r="C288">
        <v>1</v>
      </c>
      <c r="D288" s="547" t="s">
        <v>656</v>
      </c>
      <c r="E288">
        <v>53</v>
      </c>
      <c r="F288" s="216">
        <v>2011</v>
      </c>
      <c r="G288" s="549">
        <v>21.428875000000009</v>
      </c>
      <c r="H288" s="550">
        <v>6.8820421291738372</v>
      </c>
      <c r="I288" s="550">
        <v>0.13954997642908917</v>
      </c>
      <c r="J288" s="550">
        <v>0.75848372234660022</v>
      </c>
      <c r="K288" s="550">
        <v>1.7123545695235977E-2</v>
      </c>
      <c r="L288" s="550">
        <v>6.7763101889389867E-3</v>
      </c>
      <c r="M288" s="550">
        <v>2.0212299525756701E-3</v>
      </c>
      <c r="N288" s="550">
        <v>1.5147817069258183E-2</v>
      </c>
      <c r="O288" s="550">
        <v>5.4210492618021217E-2</v>
      </c>
      <c r="P288" s="550">
        <v>1.3474927638525118E-2</v>
      </c>
      <c r="Q288" s="551">
        <v>147.47442053080007</v>
      </c>
      <c r="R288" s="551">
        <v>2.9903990011518995</v>
      </c>
      <c r="S288" s="551">
        <v>16.25345287570001</v>
      </c>
      <c r="T288" s="551">
        <v>0.36693832026000001</v>
      </c>
      <c r="U288" s="551">
        <v>0.14520870399999999</v>
      </c>
      <c r="V288" s="551">
        <v>4.3312683999999983E-2</v>
      </c>
      <c r="W288" s="551">
        <v>0.32460067850000007</v>
      </c>
      <c r="X288" s="551">
        <v>1.1616698699999999</v>
      </c>
      <c r="Y288" s="551">
        <v>0.28875254000000006</v>
      </c>
      <c r="AA288" s="547" t="s">
        <v>1245</v>
      </c>
      <c r="AB288" s="547" t="s">
        <v>444</v>
      </c>
      <c r="AC288">
        <v>1</v>
      </c>
      <c r="AD288" s="547" t="s">
        <v>656</v>
      </c>
      <c r="AE288">
        <v>53</v>
      </c>
      <c r="AF288" s="216">
        <v>2011</v>
      </c>
      <c r="AG288" s="549">
        <v>21.428875000000009</v>
      </c>
      <c r="AH288" s="550">
        <v>6.8820421291738372</v>
      </c>
      <c r="AI288" s="550">
        <v>0.13954997642908917</v>
      </c>
      <c r="AJ288" s="550">
        <v>0.75848372234660022</v>
      </c>
      <c r="AK288" s="550">
        <v>1.7123545695235977E-2</v>
      </c>
      <c r="AL288" s="550">
        <v>6.7763101889389867E-3</v>
      </c>
      <c r="AM288" s="550">
        <v>2.0212299525756701E-3</v>
      </c>
      <c r="AN288" s="550">
        <v>1.5147817069258183E-2</v>
      </c>
      <c r="AO288" s="550">
        <v>5.4210492618021217E-2</v>
      </c>
      <c r="AP288" s="550">
        <v>1.3474927638525118E-2</v>
      </c>
      <c r="AQ288" s="551">
        <v>147.47442053080007</v>
      </c>
      <c r="AR288" s="551">
        <v>2.9903990011518995</v>
      </c>
      <c r="AS288" s="551">
        <v>16.25345287570001</v>
      </c>
      <c r="AT288" s="551">
        <v>0.36693832026000001</v>
      </c>
      <c r="AU288" s="551">
        <v>0.14520870399999999</v>
      </c>
      <c r="AV288" s="551">
        <v>4.3312683999999983E-2</v>
      </c>
      <c r="AW288" s="551">
        <v>0.32460067850000007</v>
      </c>
      <c r="AX288" s="551">
        <v>1.1616698699999999</v>
      </c>
      <c r="AY288" s="551">
        <v>0.28875254000000006</v>
      </c>
    </row>
    <row r="289" spans="1:51" customFormat="1" x14ac:dyDescent="0.35">
      <c r="A289" s="547" t="s">
        <v>1246</v>
      </c>
      <c r="B289" s="547" t="s">
        <v>444</v>
      </c>
      <c r="C289">
        <v>1</v>
      </c>
      <c r="D289" s="547" t="s">
        <v>656</v>
      </c>
      <c r="E289">
        <v>53</v>
      </c>
      <c r="F289" s="216">
        <v>2012</v>
      </c>
      <c r="G289" s="549">
        <v>17.554791099999996</v>
      </c>
      <c r="H289" s="550">
        <v>7.6506740414131231</v>
      </c>
      <c r="I289" s="550">
        <v>0.14474475430348471</v>
      </c>
      <c r="J289" s="550">
        <v>0.75924710071314927</v>
      </c>
      <c r="K289" s="550">
        <v>1.6599548767059963E-2</v>
      </c>
      <c r="L289" s="550">
        <v>7.229874071244289E-3</v>
      </c>
      <c r="M289" s="550">
        <v>2.0573948612809187E-3</v>
      </c>
      <c r="N289" s="550">
        <v>1.4684274545425953E-2</v>
      </c>
      <c r="O289" s="550">
        <v>5.783893207364911E-2</v>
      </c>
      <c r="P289" s="550">
        <v>1.3716047011234448E-2</v>
      </c>
      <c r="Q289" s="551">
        <v>134.3059845712001</v>
      </c>
      <c r="R289" s="551">
        <v>2.5409639246184996</v>
      </c>
      <c r="S289" s="551">
        <v>13.328424246299994</v>
      </c>
      <c r="T289" s="551">
        <v>0.29140161096000011</v>
      </c>
      <c r="U289" s="551">
        <v>0.12691892899999999</v>
      </c>
      <c r="V289" s="551">
        <v>3.6117136999999994E-2</v>
      </c>
      <c r="W289" s="551">
        <v>0.25777937210000001</v>
      </c>
      <c r="X289" s="551">
        <v>1.0153503699999997</v>
      </c>
      <c r="Y289" s="551">
        <v>0.24078234000000001</v>
      </c>
      <c r="AA289" s="547" t="s">
        <v>1246</v>
      </c>
      <c r="AB289" s="547" t="s">
        <v>444</v>
      </c>
      <c r="AC289">
        <v>1</v>
      </c>
      <c r="AD289" s="547" t="s">
        <v>656</v>
      </c>
      <c r="AE289">
        <v>53</v>
      </c>
      <c r="AF289" s="216">
        <v>2012</v>
      </c>
      <c r="AG289" s="549">
        <v>17.554791099999996</v>
      </c>
      <c r="AH289" s="550">
        <v>7.6506740414131231</v>
      </c>
      <c r="AI289" s="550">
        <v>0.14474475430348471</v>
      </c>
      <c r="AJ289" s="550">
        <v>0.75924710071314927</v>
      </c>
      <c r="AK289" s="550">
        <v>1.6599548767059963E-2</v>
      </c>
      <c r="AL289" s="550">
        <v>7.229874071244289E-3</v>
      </c>
      <c r="AM289" s="550">
        <v>2.0573948612809187E-3</v>
      </c>
      <c r="AN289" s="550">
        <v>1.4684274545425953E-2</v>
      </c>
      <c r="AO289" s="550">
        <v>5.783893207364911E-2</v>
      </c>
      <c r="AP289" s="550">
        <v>1.3716047011234448E-2</v>
      </c>
      <c r="AQ289" s="551">
        <v>134.3059845712001</v>
      </c>
      <c r="AR289" s="551">
        <v>2.5409639246184996</v>
      </c>
      <c r="AS289" s="551">
        <v>13.328424246299994</v>
      </c>
      <c r="AT289" s="551">
        <v>0.29140161096000011</v>
      </c>
      <c r="AU289" s="551">
        <v>0.12691892899999999</v>
      </c>
      <c r="AV289" s="551">
        <v>3.6117136999999994E-2</v>
      </c>
      <c r="AW289" s="551">
        <v>0.25777937210000001</v>
      </c>
      <c r="AX289" s="551">
        <v>1.0153503699999997</v>
      </c>
      <c r="AY289" s="551">
        <v>0.24078234000000001</v>
      </c>
    </row>
    <row r="290" spans="1:51" customFormat="1" x14ac:dyDescent="0.35">
      <c r="A290" s="547" t="s">
        <v>1247</v>
      </c>
      <c r="B290" s="547" t="s">
        <v>444</v>
      </c>
      <c r="C290">
        <v>1</v>
      </c>
      <c r="D290" s="547" t="s">
        <v>656</v>
      </c>
      <c r="E290">
        <v>53</v>
      </c>
      <c r="F290" s="216">
        <v>2013</v>
      </c>
      <c r="G290" s="549">
        <v>39.520105000000015</v>
      </c>
      <c r="H290" s="550">
        <v>8.4872943484183523</v>
      </c>
      <c r="I290" s="550">
        <v>0.15048582256808263</v>
      </c>
      <c r="J290" s="550">
        <v>0.76623258326616217</v>
      </c>
      <c r="K290" s="550">
        <v>1.540721543705412E-2</v>
      </c>
      <c r="L290" s="550">
        <v>7.8259030435268318E-3</v>
      </c>
      <c r="M290" s="550">
        <v>2.1146808946990391E-3</v>
      </c>
      <c r="N290" s="550">
        <v>1.3629517688781435E-2</v>
      </c>
      <c r="O290" s="550">
        <v>6.2607288113227411E-2</v>
      </c>
      <c r="P290" s="550">
        <v>1.4097942300507543E-2</v>
      </c>
      <c r="Q290" s="551">
        <v>335.41876381539998</v>
      </c>
      <c r="R290" s="551">
        <v>5.9472155089019969</v>
      </c>
      <c r="S290" s="551">
        <v>30.281592145099985</v>
      </c>
      <c r="T290" s="551">
        <v>0.60889477182999996</v>
      </c>
      <c r="U290" s="551">
        <v>0.30928051000000006</v>
      </c>
      <c r="V290" s="551">
        <v>8.3572410999999999E-2</v>
      </c>
      <c r="W290" s="551">
        <v>0.53863997015999987</v>
      </c>
      <c r="X290" s="551">
        <v>2.4742465999999999</v>
      </c>
      <c r="Y290" s="551">
        <v>0.5571521599999999</v>
      </c>
      <c r="AA290" s="547" t="s">
        <v>1247</v>
      </c>
      <c r="AB290" s="547" t="s">
        <v>444</v>
      </c>
      <c r="AC290">
        <v>1</v>
      </c>
      <c r="AD290" s="547" t="s">
        <v>656</v>
      </c>
      <c r="AE290">
        <v>53</v>
      </c>
      <c r="AF290" s="216">
        <v>2013</v>
      </c>
      <c r="AG290" s="549">
        <v>39.520105000000015</v>
      </c>
      <c r="AH290" s="550">
        <v>8.4872943484183523</v>
      </c>
      <c r="AI290" s="550">
        <v>0.15048582256808263</v>
      </c>
      <c r="AJ290" s="550">
        <v>0.76623258326616217</v>
      </c>
      <c r="AK290" s="550">
        <v>1.540721543705412E-2</v>
      </c>
      <c r="AL290" s="550">
        <v>7.8259030435268318E-3</v>
      </c>
      <c r="AM290" s="550">
        <v>2.1146808946990391E-3</v>
      </c>
      <c r="AN290" s="550">
        <v>1.3629517688781435E-2</v>
      </c>
      <c r="AO290" s="550">
        <v>6.2607288113227411E-2</v>
      </c>
      <c r="AP290" s="550">
        <v>1.4097942300507543E-2</v>
      </c>
      <c r="AQ290" s="551">
        <v>335.41876381539998</v>
      </c>
      <c r="AR290" s="551">
        <v>5.9472155089019969</v>
      </c>
      <c r="AS290" s="551">
        <v>30.281592145099985</v>
      </c>
      <c r="AT290" s="551">
        <v>0.60889477182999996</v>
      </c>
      <c r="AU290" s="551">
        <v>0.30928051000000006</v>
      </c>
      <c r="AV290" s="551">
        <v>8.3572410999999999E-2</v>
      </c>
      <c r="AW290" s="551">
        <v>0.53863997015999987</v>
      </c>
      <c r="AX290" s="551">
        <v>2.4742465999999999</v>
      </c>
      <c r="AY290" s="551">
        <v>0.5571521599999999</v>
      </c>
    </row>
    <row r="291" spans="1:51" customFormat="1" x14ac:dyDescent="0.35">
      <c r="A291" s="547" t="s">
        <v>1248</v>
      </c>
      <c r="B291" s="547" t="s">
        <v>444</v>
      </c>
      <c r="C291">
        <v>1</v>
      </c>
      <c r="D291" s="547" t="s">
        <v>656</v>
      </c>
      <c r="E291">
        <v>53</v>
      </c>
      <c r="F291" s="216">
        <v>2014</v>
      </c>
      <c r="G291" s="549">
        <v>51.907493999999986</v>
      </c>
      <c r="H291" s="550">
        <v>9.124754234754624</v>
      </c>
      <c r="I291" s="550">
        <v>0.1516956145643055</v>
      </c>
      <c r="J291" s="550">
        <v>0.74388762109186013</v>
      </c>
      <c r="K291" s="550">
        <v>1.4665129682045528E-2</v>
      </c>
      <c r="L291" s="550">
        <v>7.8535188001948256E-3</v>
      </c>
      <c r="M291" s="550">
        <v>2.1510195618382197E-3</v>
      </c>
      <c r="N291" s="550">
        <v>1.2973060434973033E-2</v>
      </c>
      <c r="O291" s="550">
        <v>6.2828136145428273E-2</v>
      </c>
      <c r="P291" s="550">
        <v>1.4340196619779024E-2</v>
      </c>
      <c r="Q291" s="551">
        <v>473.64312569200007</v>
      </c>
      <c r="R291" s="551">
        <v>7.874139202822998</v>
      </c>
      <c r="S291" s="551">
        <v>38.613342228499995</v>
      </c>
      <c r="T291" s="551">
        <v>0.76123013097999992</v>
      </c>
      <c r="U291" s="551">
        <v>0.40765647999999999</v>
      </c>
      <c r="V291" s="551">
        <v>0.11165403499999998</v>
      </c>
      <c r="W291" s="551">
        <v>0.67339905668999989</v>
      </c>
      <c r="X291" s="551">
        <v>3.2612511000000004</v>
      </c>
      <c r="Y291" s="551">
        <v>0.74436366999999981</v>
      </c>
      <c r="AA291" s="547" t="s">
        <v>1248</v>
      </c>
      <c r="AB291" s="547" t="s">
        <v>444</v>
      </c>
      <c r="AC291">
        <v>1</v>
      </c>
      <c r="AD291" s="547" t="s">
        <v>656</v>
      </c>
      <c r="AE291">
        <v>53</v>
      </c>
      <c r="AF291" s="216">
        <v>2014</v>
      </c>
      <c r="AG291" s="549">
        <v>51.907493999999986</v>
      </c>
      <c r="AH291" s="550">
        <v>9.124754234754624</v>
      </c>
      <c r="AI291" s="550">
        <v>0.1516956145643055</v>
      </c>
      <c r="AJ291" s="550">
        <v>0.74388762109186013</v>
      </c>
      <c r="AK291" s="550">
        <v>1.4665129682045528E-2</v>
      </c>
      <c r="AL291" s="550">
        <v>7.8535188001948256E-3</v>
      </c>
      <c r="AM291" s="550">
        <v>2.1510195618382197E-3</v>
      </c>
      <c r="AN291" s="550">
        <v>1.2973060434973033E-2</v>
      </c>
      <c r="AO291" s="550">
        <v>6.2828136145428273E-2</v>
      </c>
      <c r="AP291" s="550">
        <v>1.4340196619779024E-2</v>
      </c>
      <c r="AQ291" s="551">
        <v>473.64312569200007</v>
      </c>
      <c r="AR291" s="551">
        <v>7.874139202822998</v>
      </c>
      <c r="AS291" s="551">
        <v>38.613342228499995</v>
      </c>
      <c r="AT291" s="551">
        <v>0.76123013097999992</v>
      </c>
      <c r="AU291" s="551">
        <v>0.40765647999999999</v>
      </c>
      <c r="AV291" s="551">
        <v>0.11165403499999998</v>
      </c>
      <c r="AW291" s="551">
        <v>0.67339905668999989</v>
      </c>
      <c r="AX291" s="551">
        <v>3.2612511000000004</v>
      </c>
      <c r="AY291" s="551">
        <v>0.74436366999999981</v>
      </c>
    </row>
    <row r="292" spans="1:51" customFormat="1" x14ac:dyDescent="0.35">
      <c r="A292" s="547" t="s">
        <v>1249</v>
      </c>
      <c r="B292" s="547" t="s">
        <v>444</v>
      </c>
      <c r="C292">
        <v>1</v>
      </c>
      <c r="D292" s="547" t="s">
        <v>656</v>
      </c>
      <c r="E292">
        <v>53</v>
      </c>
      <c r="F292" s="216">
        <v>2015</v>
      </c>
      <c r="G292" s="549">
        <v>60.977544999999999</v>
      </c>
      <c r="H292" s="550">
        <v>9.1247597380051921</v>
      </c>
      <c r="I292" s="550">
        <v>0.15169563921250032</v>
      </c>
      <c r="J292" s="550">
        <v>0.62312649093695116</v>
      </c>
      <c r="K292" s="550">
        <v>1.4665139837951816E-2</v>
      </c>
      <c r="L292" s="550">
        <v>7.85351050128371E-3</v>
      </c>
      <c r="M292" s="550">
        <v>2.1510198385323647E-3</v>
      </c>
      <c r="N292" s="550">
        <v>1.2973053381699771E-2</v>
      </c>
      <c r="O292" s="550">
        <v>6.2828095161915745E-2</v>
      </c>
      <c r="P292" s="550">
        <v>1.434020474258188E-2</v>
      </c>
      <c r="Q292" s="551">
        <v>556.40544753839981</v>
      </c>
      <c r="R292" s="551">
        <v>9.2500276663840033</v>
      </c>
      <c r="S292" s="551">
        <v>37.996723641800031</v>
      </c>
      <c r="T292" s="551">
        <v>0.89424422439999962</v>
      </c>
      <c r="U292" s="551">
        <v>0.47888778999999998</v>
      </c>
      <c r="V292" s="551">
        <v>0.131163909</v>
      </c>
      <c r="W292" s="551">
        <v>0.79106494636999991</v>
      </c>
      <c r="X292" s="551">
        <v>3.8311029999999997</v>
      </c>
      <c r="Y292" s="551">
        <v>0.87443048000000001</v>
      </c>
      <c r="AA292" s="547" t="s">
        <v>1249</v>
      </c>
      <c r="AB292" s="547" t="s">
        <v>444</v>
      </c>
      <c r="AC292">
        <v>1</v>
      </c>
      <c r="AD292" s="547" t="s">
        <v>656</v>
      </c>
      <c r="AE292">
        <v>53</v>
      </c>
      <c r="AF292" s="216">
        <v>2015</v>
      </c>
      <c r="AG292" s="549">
        <v>60.977544999999999</v>
      </c>
      <c r="AH292" s="550">
        <v>9.1247597380051921</v>
      </c>
      <c r="AI292" s="550">
        <v>0.15169563921250032</v>
      </c>
      <c r="AJ292" s="550">
        <v>0.62312649093695116</v>
      </c>
      <c r="AK292" s="550">
        <v>1.4665139837951816E-2</v>
      </c>
      <c r="AL292" s="550">
        <v>7.85351050128371E-3</v>
      </c>
      <c r="AM292" s="550">
        <v>2.1510198385323647E-3</v>
      </c>
      <c r="AN292" s="550">
        <v>1.2973053381699771E-2</v>
      </c>
      <c r="AO292" s="550">
        <v>6.2828095161915745E-2</v>
      </c>
      <c r="AP292" s="550">
        <v>1.434020474258188E-2</v>
      </c>
      <c r="AQ292" s="551">
        <v>556.40544753839981</v>
      </c>
      <c r="AR292" s="551">
        <v>9.2500276663840033</v>
      </c>
      <c r="AS292" s="551">
        <v>37.996723641800031</v>
      </c>
      <c r="AT292" s="551">
        <v>0.89424422439999962</v>
      </c>
      <c r="AU292" s="551">
        <v>0.47888778999999998</v>
      </c>
      <c r="AV292" s="551">
        <v>0.131163909</v>
      </c>
      <c r="AW292" s="551">
        <v>0.79106494636999991</v>
      </c>
      <c r="AX292" s="551">
        <v>3.8311029999999997</v>
      </c>
      <c r="AY292" s="551">
        <v>0.87443048000000001</v>
      </c>
    </row>
    <row r="293" spans="1:51" customFormat="1" x14ac:dyDescent="0.35">
      <c r="A293" s="547" t="s">
        <v>1250</v>
      </c>
      <c r="B293" s="547" t="s">
        <v>444</v>
      </c>
      <c r="C293">
        <v>1</v>
      </c>
      <c r="D293" s="547" t="s">
        <v>656</v>
      </c>
      <c r="E293">
        <v>53</v>
      </c>
      <c r="F293" s="216">
        <v>2016</v>
      </c>
      <c r="G293" s="549">
        <v>146.07320299999995</v>
      </c>
      <c r="H293" s="550">
        <v>9.1224497968836999</v>
      </c>
      <c r="I293" s="550">
        <v>0.14991824836282955</v>
      </c>
      <c r="J293" s="550">
        <v>0.43250089409622938</v>
      </c>
      <c r="K293" s="550">
        <v>1.3748685588143097E-2</v>
      </c>
      <c r="L293" s="550">
        <v>7.8535176640167226E-3</v>
      </c>
      <c r="M293" s="550">
        <v>2.1510195131409569E-3</v>
      </c>
      <c r="N293" s="550">
        <v>1.2162360694589551E-2</v>
      </c>
      <c r="O293" s="550">
        <v>6.282812871570978E-2</v>
      </c>
      <c r="P293" s="550">
        <v>1.4340214474519332E-2</v>
      </c>
      <c r="Q293" s="551">
        <v>1332.5454610375009</v>
      </c>
      <c r="R293" s="551">
        <v>21.89903872650801</v>
      </c>
      <c r="S293" s="551">
        <v>63.176790900999997</v>
      </c>
      <c r="T293" s="551">
        <v>2.0083145409000003</v>
      </c>
      <c r="U293" s="551">
        <v>1.1471884800000001</v>
      </c>
      <c r="V293" s="551">
        <v>0.31420631000000004</v>
      </c>
      <c r="W293" s="551">
        <v>1.7765949827</v>
      </c>
      <c r="X293" s="551">
        <v>9.1775060000000011</v>
      </c>
      <c r="Y293" s="551">
        <v>2.0947210599999999</v>
      </c>
      <c r="AA293" s="547" t="s">
        <v>1250</v>
      </c>
      <c r="AB293" s="547" t="s">
        <v>444</v>
      </c>
      <c r="AC293">
        <v>1</v>
      </c>
      <c r="AD293" s="547" t="s">
        <v>656</v>
      </c>
      <c r="AE293">
        <v>53</v>
      </c>
      <c r="AF293" s="216">
        <v>2016</v>
      </c>
      <c r="AG293" s="549">
        <v>146.07320299999995</v>
      </c>
      <c r="AH293" s="550">
        <v>9.1224497968836999</v>
      </c>
      <c r="AI293" s="550">
        <v>0.14991824836282955</v>
      </c>
      <c r="AJ293" s="550">
        <v>0.43250089409622938</v>
      </c>
      <c r="AK293" s="550">
        <v>1.3748685588143097E-2</v>
      </c>
      <c r="AL293" s="550">
        <v>7.8535176640167226E-3</v>
      </c>
      <c r="AM293" s="550">
        <v>2.1510195131409569E-3</v>
      </c>
      <c r="AN293" s="550">
        <v>1.2162360694589551E-2</v>
      </c>
      <c r="AO293" s="550">
        <v>6.282812871570978E-2</v>
      </c>
      <c r="AP293" s="550">
        <v>1.4340214474519332E-2</v>
      </c>
      <c r="AQ293" s="551">
        <v>1332.5454610375009</v>
      </c>
      <c r="AR293" s="551">
        <v>21.89903872650801</v>
      </c>
      <c r="AS293" s="551">
        <v>63.176790900999997</v>
      </c>
      <c r="AT293" s="551">
        <v>2.0083145409000003</v>
      </c>
      <c r="AU293" s="551">
        <v>1.1471884800000001</v>
      </c>
      <c r="AV293" s="551">
        <v>0.31420631000000004</v>
      </c>
      <c r="AW293" s="551">
        <v>1.7765949827</v>
      </c>
      <c r="AX293" s="551">
        <v>9.1775060000000011</v>
      </c>
      <c r="AY293" s="551">
        <v>2.0947210599999999</v>
      </c>
    </row>
    <row r="294" spans="1:51" customFormat="1" x14ac:dyDescent="0.35">
      <c r="A294" s="547" t="s">
        <v>1251</v>
      </c>
      <c r="B294" s="547" t="s">
        <v>444</v>
      </c>
      <c r="C294">
        <v>1</v>
      </c>
      <c r="D294" s="547" t="s">
        <v>656</v>
      </c>
      <c r="E294">
        <v>53</v>
      </c>
      <c r="F294" s="216">
        <v>2017</v>
      </c>
      <c r="G294" s="549">
        <v>207.60717499999993</v>
      </c>
      <c r="H294" s="550">
        <v>9.122441894452832</v>
      </c>
      <c r="I294" s="550">
        <v>0.14827081546939314</v>
      </c>
      <c r="J294" s="550">
        <v>0.4157497251528039</v>
      </c>
      <c r="K294" s="550">
        <v>1.3748658328884823E-2</v>
      </c>
      <c r="L294" s="550">
        <v>7.8535178275991706E-3</v>
      </c>
      <c r="M294" s="550">
        <v>2.1510181427978107E-3</v>
      </c>
      <c r="N294" s="550">
        <v>1.216234412659389E-2</v>
      </c>
      <c r="O294" s="550">
        <v>6.2828114683415939E-2</v>
      </c>
      <c r="P294" s="550">
        <v>1.4340211507622514E-2</v>
      </c>
      <c r="Q294" s="551">
        <v>1893.8843908089998</v>
      </c>
      <c r="R294" s="551">
        <v>30.782085134547</v>
      </c>
      <c r="S294" s="551">
        <v>86.312625946000026</v>
      </c>
      <c r="T294" s="551">
        <v>2.854320115699998</v>
      </c>
      <c r="U294" s="551">
        <v>1.6304466500000001</v>
      </c>
      <c r="V294" s="551">
        <v>0.44656679999999993</v>
      </c>
      <c r="W294" s="551">
        <v>2.5249899054999991</v>
      </c>
      <c r="X294" s="551">
        <v>13.043567399999999</v>
      </c>
      <c r="Y294" s="551">
        <v>2.9771307999999999</v>
      </c>
      <c r="AA294" s="547" t="s">
        <v>1251</v>
      </c>
      <c r="AB294" s="547" t="s">
        <v>444</v>
      </c>
      <c r="AC294">
        <v>1</v>
      </c>
      <c r="AD294" s="547" t="s">
        <v>656</v>
      </c>
      <c r="AE294">
        <v>53</v>
      </c>
      <c r="AF294" s="216">
        <v>2017</v>
      </c>
      <c r="AG294" s="549">
        <v>207.60717499999993</v>
      </c>
      <c r="AH294" s="550">
        <v>9.122441894452832</v>
      </c>
      <c r="AI294" s="550">
        <v>0.14827081546939314</v>
      </c>
      <c r="AJ294" s="550">
        <v>0.4157497251528039</v>
      </c>
      <c r="AK294" s="550">
        <v>1.3748658328884823E-2</v>
      </c>
      <c r="AL294" s="550">
        <v>7.8535178275991706E-3</v>
      </c>
      <c r="AM294" s="550">
        <v>2.1510181427978107E-3</v>
      </c>
      <c r="AN294" s="550">
        <v>1.216234412659389E-2</v>
      </c>
      <c r="AO294" s="550">
        <v>6.2828114683415939E-2</v>
      </c>
      <c r="AP294" s="550">
        <v>1.4340211507622514E-2</v>
      </c>
      <c r="AQ294" s="551">
        <v>1893.8843908089998</v>
      </c>
      <c r="AR294" s="551">
        <v>30.782085134547</v>
      </c>
      <c r="AS294" s="551">
        <v>86.312625946000026</v>
      </c>
      <c r="AT294" s="551">
        <v>2.854320115699998</v>
      </c>
      <c r="AU294" s="551">
        <v>1.6304466500000001</v>
      </c>
      <c r="AV294" s="551">
        <v>0.44656679999999993</v>
      </c>
      <c r="AW294" s="551">
        <v>2.5249899054999991</v>
      </c>
      <c r="AX294" s="551">
        <v>13.043567399999999</v>
      </c>
      <c r="AY294" s="551">
        <v>2.9771307999999999</v>
      </c>
    </row>
    <row r="295" spans="1:51" customFormat="1" x14ac:dyDescent="0.35">
      <c r="A295" s="547" t="s">
        <v>1252</v>
      </c>
      <c r="B295" s="547" t="s">
        <v>444</v>
      </c>
      <c r="C295">
        <v>1</v>
      </c>
      <c r="D295" s="547" t="s">
        <v>656</v>
      </c>
      <c r="E295">
        <v>53</v>
      </c>
      <c r="F295" s="216">
        <v>2018</v>
      </c>
      <c r="G295" s="549">
        <v>265.94395000000003</v>
      </c>
      <c r="H295" s="550">
        <v>8.22032322665358</v>
      </c>
      <c r="I295" s="550">
        <v>0.12711882562287657</v>
      </c>
      <c r="J295" s="550">
        <v>0.37637488134999852</v>
      </c>
      <c r="K295" s="550">
        <v>1.3748675784878728E-2</v>
      </c>
      <c r="L295" s="550">
        <v>7.853504808062E-3</v>
      </c>
      <c r="M295" s="550">
        <v>2.1510196039428602E-3</v>
      </c>
      <c r="N295" s="550">
        <v>1.2162353434248077E-2</v>
      </c>
      <c r="O295" s="550">
        <v>6.2828084639639292E-2</v>
      </c>
      <c r="P295" s="550">
        <v>1.4340188975910146E-2</v>
      </c>
      <c r="Q295" s="551">
        <v>2186.1452291729984</v>
      </c>
      <c r="R295" s="551">
        <v>33.806482605509011</v>
      </c>
      <c r="S295" s="551">
        <v>100.09462262699995</v>
      </c>
      <c r="T295" s="551">
        <v>3.6563771454999996</v>
      </c>
      <c r="U295" s="551">
        <v>2.0885920900000001</v>
      </c>
      <c r="V295" s="551">
        <v>0.57205064999999988</v>
      </c>
      <c r="W295" s="551">
        <v>3.2345043135999996</v>
      </c>
      <c r="X295" s="551">
        <v>16.708749000000001</v>
      </c>
      <c r="Y295" s="551">
        <v>3.8136864999999998</v>
      </c>
      <c r="AA295" s="547" t="s">
        <v>1252</v>
      </c>
      <c r="AB295" s="547" t="s">
        <v>444</v>
      </c>
      <c r="AC295">
        <v>1</v>
      </c>
      <c r="AD295" s="547" t="s">
        <v>656</v>
      </c>
      <c r="AE295">
        <v>53</v>
      </c>
      <c r="AF295" s="216">
        <v>2018</v>
      </c>
      <c r="AG295" s="549">
        <v>265.94395000000003</v>
      </c>
      <c r="AH295" s="550">
        <v>8.22032322665358</v>
      </c>
      <c r="AI295" s="550">
        <v>0.12711882562287657</v>
      </c>
      <c r="AJ295" s="550">
        <v>0.37637488134999852</v>
      </c>
      <c r="AK295" s="550">
        <v>1.3748675784878728E-2</v>
      </c>
      <c r="AL295" s="550">
        <v>7.853504808062E-3</v>
      </c>
      <c r="AM295" s="550">
        <v>2.1510196039428602E-3</v>
      </c>
      <c r="AN295" s="550">
        <v>1.2162353434248077E-2</v>
      </c>
      <c r="AO295" s="550">
        <v>6.2828084639639292E-2</v>
      </c>
      <c r="AP295" s="550">
        <v>1.4340188975910146E-2</v>
      </c>
      <c r="AQ295" s="551">
        <v>2186.1452291729984</v>
      </c>
      <c r="AR295" s="551">
        <v>33.806482605509011</v>
      </c>
      <c r="AS295" s="551">
        <v>100.09462262699995</v>
      </c>
      <c r="AT295" s="551">
        <v>3.6563771454999996</v>
      </c>
      <c r="AU295" s="551">
        <v>2.0885920900000001</v>
      </c>
      <c r="AV295" s="551">
        <v>0.57205064999999988</v>
      </c>
      <c r="AW295" s="551">
        <v>3.2345043135999996</v>
      </c>
      <c r="AX295" s="551">
        <v>16.708749000000001</v>
      </c>
      <c r="AY295" s="551">
        <v>3.8136864999999998</v>
      </c>
    </row>
    <row r="296" spans="1:51" customFormat="1" x14ac:dyDescent="0.35">
      <c r="A296" s="547" t="s">
        <v>1253</v>
      </c>
      <c r="B296" s="547" t="s">
        <v>444</v>
      </c>
      <c r="C296">
        <v>1</v>
      </c>
      <c r="D296" s="547" t="s">
        <v>656</v>
      </c>
      <c r="E296">
        <v>53</v>
      </c>
      <c r="F296" s="216">
        <v>2019</v>
      </c>
      <c r="G296" s="549">
        <v>343.26951000000003</v>
      </c>
      <c r="H296" s="550">
        <v>7.9809658512927566</v>
      </c>
      <c r="I296" s="550">
        <v>0.12146385773657555</v>
      </c>
      <c r="J296" s="550">
        <v>0.36308578660539925</v>
      </c>
      <c r="K296" s="550">
        <v>1.3748686774132662E-2</v>
      </c>
      <c r="L296" s="550">
        <v>7.8535278009398517E-3</v>
      </c>
      <c r="M296" s="550">
        <v>2.1510207242117136E-3</v>
      </c>
      <c r="N296" s="550">
        <v>1.2162352587621311E-2</v>
      </c>
      <c r="O296" s="550">
        <v>6.2828180982342413E-2</v>
      </c>
      <c r="P296" s="550">
        <v>1.4340215942860755E-2</v>
      </c>
      <c r="Q296" s="551">
        <v>2739.6222370999976</v>
      </c>
      <c r="R296" s="551">
        <v>41.694838927943998</v>
      </c>
      <c r="S296" s="551">
        <v>124.63628005599998</v>
      </c>
      <c r="T296" s="551">
        <v>4.7195049721000002</v>
      </c>
      <c r="U296" s="551">
        <v>2.6958766400000007</v>
      </c>
      <c r="V296" s="551">
        <v>0.73837983000000007</v>
      </c>
      <c r="W296" s="551">
        <v>4.1749648131999999</v>
      </c>
      <c r="X296" s="551">
        <v>21.566998900000002</v>
      </c>
      <c r="Y296" s="551">
        <v>4.9225588999999994</v>
      </c>
      <c r="AA296" s="547" t="s">
        <v>1253</v>
      </c>
      <c r="AB296" s="547" t="s">
        <v>444</v>
      </c>
      <c r="AC296">
        <v>1</v>
      </c>
      <c r="AD296" s="547" t="s">
        <v>656</v>
      </c>
      <c r="AE296">
        <v>53</v>
      </c>
      <c r="AF296" s="216">
        <v>2019</v>
      </c>
      <c r="AG296" s="549">
        <v>343.26951000000003</v>
      </c>
      <c r="AH296" s="550">
        <v>7.9809658512927566</v>
      </c>
      <c r="AI296" s="550">
        <v>0.12146385773657555</v>
      </c>
      <c r="AJ296" s="550">
        <v>0.36308578660539925</v>
      </c>
      <c r="AK296" s="550">
        <v>1.3748686774132662E-2</v>
      </c>
      <c r="AL296" s="550">
        <v>7.8535278009398517E-3</v>
      </c>
      <c r="AM296" s="550">
        <v>2.1510207242117136E-3</v>
      </c>
      <c r="AN296" s="550">
        <v>1.2162352587621311E-2</v>
      </c>
      <c r="AO296" s="550">
        <v>6.2828180982342413E-2</v>
      </c>
      <c r="AP296" s="550">
        <v>1.4340215942860755E-2</v>
      </c>
      <c r="AQ296" s="551">
        <v>2739.6222370999976</v>
      </c>
      <c r="AR296" s="551">
        <v>41.694838927943998</v>
      </c>
      <c r="AS296" s="551">
        <v>124.63628005599998</v>
      </c>
      <c r="AT296" s="551">
        <v>4.7195049721000002</v>
      </c>
      <c r="AU296" s="551">
        <v>2.6958766400000007</v>
      </c>
      <c r="AV296" s="551">
        <v>0.73837983000000007</v>
      </c>
      <c r="AW296" s="551">
        <v>4.1749648131999999</v>
      </c>
      <c r="AX296" s="551">
        <v>21.566998900000002</v>
      </c>
      <c r="AY296" s="551">
        <v>4.9225588999999994</v>
      </c>
    </row>
    <row r="297" spans="1:51" customFormat="1" x14ac:dyDescent="0.35">
      <c r="A297" s="547" t="s">
        <v>1254</v>
      </c>
      <c r="B297" s="547" t="s">
        <v>444</v>
      </c>
      <c r="C297">
        <v>1</v>
      </c>
      <c r="D297" s="547" t="s">
        <v>656</v>
      </c>
      <c r="E297">
        <v>53</v>
      </c>
      <c r="F297" s="216">
        <v>2020</v>
      </c>
      <c r="G297" s="549">
        <v>379.71170000000006</v>
      </c>
      <c r="H297" s="550">
        <v>7.7420154123483691</v>
      </c>
      <c r="I297" s="550">
        <v>0.11585066202201566</v>
      </c>
      <c r="J297" s="550">
        <v>0.34980550602996985</v>
      </c>
      <c r="K297" s="550">
        <v>1.3748682247083767E-2</v>
      </c>
      <c r="L297" s="550">
        <v>7.8535188670773096E-3</v>
      </c>
      <c r="M297" s="550">
        <v>2.151020313569479E-3</v>
      </c>
      <c r="N297" s="550">
        <v>1.2162342849061536E-2</v>
      </c>
      <c r="O297" s="550">
        <v>6.2828015044045241E-2</v>
      </c>
      <c r="P297" s="550">
        <v>1.4340203633440842E-2</v>
      </c>
      <c r="Q297" s="551">
        <v>2939.7338336490006</v>
      </c>
      <c r="R297" s="551">
        <v>43.98985182250501</v>
      </c>
      <c r="S297" s="551">
        <v>132.82524336400013</v>
      </c>
      <c r="T297" s="551">
        <v>5.2205355087999976</v>
      </c>
      <c r="U297" s="551">
        <v>2.9820729999999998</v>
      </c>
      <c r="V297" s="551">
        <v>0.81676758000000005</v>
      </c>
      <c r="W297" s="551">
        <v>4.6181838792000001</v>
      </c>
      <c r="X297" s="551">
        <v>23.856532399999999</v>
      </c>
      <c r="Y297" s="551">
        <v>5.4451431000000001</v>
      </c>
      <c r="AA297" s="547" t="s">
        <v>1254</v>
      </c>
      <c r="AB297" s="547" t="s">
        <v>444</v>
      </c>
      <c r="AC297">
        <v>1</v>
      </c>
      <c r="AD297" s="547" t="s">
        <v>656</v>
      </c>
      <c r="AE297">
        <v>53</v>
      </c>
      <c r="AF297" s="216">
        <v>2020</v>
      </c>
      <c r="AG297" s="549">
        <v>379.71170000000006</v>
      </c>
      <c r="AH297" s="550">
        <v>7.7420154123483691</v>
      </c>
      <c r="AI297" s="550">
        <v>0.11585066202201566</v>
      </c>
      <c r="AJ297" s="550">
        <v>0.34980550602996985</v>
      </c>
      <c r="AK297" s="550">
        <v>1.3748682247083767E-2</v>
      </c>
      <c r="AL297" s="550">
        <v>7.8535188670773096E-3</v>
      </c>
      <c r="AM297" s="550">
        <v>2.151020313569479E-3</v>
      </c>
      <c r="AN297" s="550">
        <v>1.2162342849061536E-2</v>
      </c>
      <c r="AO297" s="550">
        <v>6.2828015044045241E-2</v>
      </c>
      <c r="AP297" s="550">
        <v>1.4340203633440842E-2</v>
      </c>
      <c r="AQ297" s="551">
        <v>2939.7338336490006</v>
      </c>
      <c r="AR297" s="551">
        <v>43.98985182250501</v>
      </c>
      <c r="AS297" s="551">
        <v>132.82524336400013</v>
      </c>
      <c r="AT297" s="551">
        <v>5.2205355087999976</v>
      </c>
      <c r="AU297" s="551">
        <v>2.9820729999999998</v>
      </c>
      <c r="AV297" s="551">
        <v>0.81676758000000005</v>
      </c>
      <c r="AW297" s="551">
        <v>4.6181838792000001</v>
      </c>
      <c r="AX297" s="551">
        <v>23.856532399999999</v>
      </c>
      <c r="AY297" s="551">
        <v>5.4451431000000001</v>
      </c>
    </row>
    <row r="298" spans="1:51" customFormat="1" x14ac:dyDescent="0.35">
      <c r="A298" s="547" t="s">
        <v>1255</v>
      </c>
      <c r="B298" s="547" t="s">
        <v>444</v>
      </c>
      <c r="C298">
        <v>1</v>
      </c>
      <c r="D298" s="547" t="s">
        <v>656</v>
      </c>
      <c r="E298">
        <v>53</v>
      </c>
      <c r="F298" s="216">
        <v>2021</v>
      </c>
      <c r="G298" s="549">
        <v>464.7756700000001</v>
      </c>
      <c r="H298" s="550">
        <v>7.401888212024951</v>
      </c>
      <c r="I298" s="550">
        <v>0.10967975191046467</v>
      </c>
      <c r="J298" s="550">
        <v>0.30913417757646383</v>
      </c>
      <c r="K298" s="550">
        <v>1.3174113808496039E-2</v>
      </c>
      <c r="L298" s="550">
        <v>7.9448965131931251E-3</v>
      </c>
      <c r="M298" s="550">
        <v>2.1510193078738389E-3</v>
      </c>
      <c r="N298" s="550">
        <v>1.1654075149630783E-2</v>
      </c>
      <c r="O298" s="550">
        <v>6.355922202209939E-2</v>
      </c>
      <c r="P298" s="550">
        <v>1.4340200294907861E-2</v>
      </c>
      <c r="Q298" s="551">
        <v>3440.2175530089994</v>
      </c>
      <c r="R298" s="551">
        <v>50.976480179620005</v>
      </c>
      <c r="S298" s="551">
        <v>143.678044503</v>
      </c>
      <c r="T298" s="551">
        <v>6.1230075719999997</v>
      </c>
      <c r="U298" s="551">
        <v>3.6925945999999996</v>
      </c>
      <c r="V298" s="551">
        <v>0.99974144000000009</v>
      </c>
      <c r="W298" s="551">
        <v>5.4165305858999986</v>
      </c>
      <c r="X298" s="551">
        <v>29.540780000000005</v>
      </c>
      <c r="Y298" s="551">
        <v>6.6649761999999999</v>
      </c>
      <c r="AA298" s="547" t="s">
        <v>1255</v>
      </c>
      <c r="AB298" s="547" t="s">
        <v>444</v>
      </c>
      <c r="AC298">
        <v>1</v>
      </c>
      <c r="AD298" s="547" t="s">
        <v>656</v>
      </c>
      <c r="AE298">
        <v>53</v>
      </c>
      <c r="AF298" s="216">
        <v>2021</v>
      </c>
      <c r="AG298" s="549">
        <v>464.7756700000001</v>
      </c>
      <c r="AH298" s="550">
        <v>7.401888212024951</v>
      </c>
      <c r="AI298" s="550">
        <v>0.10967975191046467</v>
      </c>
      <c r="AJ298" s="550">
        <v>0.30913417757646383</v>
      </c>
      <c r="AK298" s="550">
        <v>1.3174113808496039E-2</v>
      </c>
      <c r="AL298" s="550">
        <v>7.9448965131931251E-3</v>
      </c>
      <c r="AM298" s="550">
        <v>2.1510193078738389E-3</v>
      </c>
      <c r="AN298" s="550">
        <v>1.1654075149630783E-2</v>
      </c>
      <c r="AO298" s="550">
        <v>6.355922202209939E-2</v>
      </c>
      <c r="AP298" s="550">
        <v>1.4340200294907861E-2</v>
      </c>
      <c r="AQ298" s="551">
        <v>3440.2175530089994</v>
      </c>
      <c r="AR298" s="551">
        <v>50.976480179620005</v>
      </c>
      <c r="AS298" s="551">
        <v>143.678044503</v>
      </c>
      <c r="AT298" s="551">
        <v>6.1230075719999997</v>
      </c>
      <c r="AU298" s="551">
        <v>3.6925945999999996</v>
      </c>
      <c r="AV298" s="551">
        <v>0.99974144000000009</v>
      </c>
      <c r="AW298" s="551">
        <v>5.4165305858999986</v>
      </c>
      <c r="AX298" s="551">
        <v>29.540780000000005</v>
      </c>
      <c r="AY298" s="551">
        <v>6.6649761999999999</v>
      </c>
    </row>
    <row r="299" spans="1:51" customFormat="1" x14ac:dyDescent="0.35">
      <c r="A299" s="547" t="s">
        <v>1256</v>
      </c>
      <c r="B299" s="547" t="s">
        <v>444</v>
      </c>
      <c r="C299">
        <v>1</v>
      </c>
      <c r="D299" s="547" t="s">
        <v>656</v>
      </c>
      <c r="E299">
        <v>53</v>
      </c>
      <c r="F299" s="216">
        <v>2022</v>
      </c>
      <c r="G299" s="549">
        <v>523.58521000000007</v>
      </c>
      <c r="H299" s="550">
        <v>7.1631915628117131</v>
      </c>
      <c r="I299" s="550">
        <v>0.10406713710024386</v>
      </c>
      <c r="J299" s="550">
        <v>0.29854658333836442</v>
      </c>
      <c r="K299" s="550">
        <v>1.317412548570652E-2</v>
      </c>
      <c r="L299" s="550">
        <v>7.9449113927415951E-3</v>
      </c>
      <c r="M299" s="550">
        <v>2.1510210725776613E-3</v>
      </c>
      <c r="N299" s="550">
        <v>1.165408453095915E-2</v>
      </c>
      <c r="O299" s="550">
        <v>6.3559272424826507E-2</v>
      </c>
      <c r="P299" s="550">
        <v>1.434021312404909E-2</v>
      </c>
      <c r="Q299" s="551">
        <v>3750.5411586849996</v>
      </c>
      <c r="R299" s="551">
        <v>54.488013832729983</v>
      </c>
      <c r="S299" s="551">
        <v>156.31457553200005</v>
      </c>
      <c r="T299" s="551">
        <v>6.8977772590000015</v>
      </c>
      <c r="U299" s="551">
        <v>4.1598381000000009</v>
      </c>
      <c r="V299" s="551">
        <v>1.1262428200000001</v>
      </c>
      <c r="W299" s="551">
        <v>6.1019062964999993</v>
      </c>
      <c r="X299" s="551">
        <v>33.278694999999999</v>
      </c>
      <c r="Y299" s="551">
        <v>7.5083234999999995</v>
      </c>
      <c r="AA299" s="547" t="s">
        <v>1256</v>
      </c>
      <c r="AB299" s="547" t="s">
        <v>444</v>
      </c>
      <c r="AC299">
        <v>1</v>
      </c>
      <c r="AD299" s="547" t="s">
        <v>656</v>
      </c>
      <c r="AE299">
        <v>53</v>
      </c>
      <c r="AF299" s="216">
        <v>2022</v>
      </c>
      <c r="AG299" s="549">
        <v>523.58521000000007</v>
      </c>
      <c r="AH299" s="550">
        <v>7.1631915628117131</v>
      </c>
      <c r="AI299" s="550">
        <v>0.10406713710024386</v>
      </c>
      <c r="AJ299" s="550">
        <v>0.29854658333836442</v>
      </c>
      <c r="AK299" s="550">
        <v>1.317412548570652E-2</v>
      </c>
      <c r="AL299" s="550">
        <v>7.9449113927415951E-3</v>
      </c>
      <c r="AM299" s="550">
        <v>2.1510210725776613E-3</v>
      </c>
      <c r="AN299" s="550">
        <v>1.165408453095915E-2</v>
      </c>
      <c r="AO299" s="550">
        <v>6.3559272424826507E-2</v>
      </c>
      <c r="AP299" s="550">
        <v>1.434021312404909E-2</v>
      </c>
      <c r="AQ299" s="551">
        <v>3750.5411586849996</v>
      </c>
      <c r="AR299" s="551">
        <v>54.488013832729983</v>
      </c>
      <c r="AS299" s="551">
        <v>156.31457553200005</v>
      </c>
      <c r="AT299" s="551">
        <v>6.8977772590000015</v>
      </c>
      <c r="AU299" s="551">
        <v>4.1598381000000009</v>
      </c>
      <c r="AV299" s="551">
        <v>1.1262428200000001</v>
      </c>
      <c r="AW299" s="551">
        <v>6.1019062964999993</v>
      </c>
      <c r="AX299" s="551">
        <v>33.278694999999999</v>
      </c>
      <c r="AY299" s="551">
        <v>7.5083234999999995</v>
      </c>
    </row>
    <row r="300" spans="1:51" customFormat="1" x14ac:dyDescent="0.35">
      <c r="A300" s="547" t="s">
        <v>1257</v>
      </c>
      <c r="B300" s="547" t="s">
        <v>444</v>
      </c>
      <c r="C300">
        <v>1</v>
      </c>
      <c r="D300" s="547" t="s">
        <v>656</v>
      </c>
      <c r="E300">
        <v>53</v>
      </c>
      <c r="F300" s="216">
        <v>2023</v>
      </c>
      <c r="G300" s="549">
        <v>589.27595000000019</v>
      </c>
      <c r="H300" s="550">
        <v>7.1501651504952806</v>
      </c>
      <c r="I300" s="550">
        <v>0.10297487929952</v>
      </c>
      <c r="J300" s="550">
        <v>0.2947732923242497</v>
      </c>
      <c r="K300" s="550">
        <v>1.292637064757182E-2</v>
      </c>
      <c r="L300" s="550">
        <v>7.9449071356127755E-3</v>
      </c>
      <c r="M300" s="550">
        <v>2.1510181265670175E-3</v>
      </c>
      <c r="N300" s="550">
        <v>1.1434916222866381E-2</v>
      </c>
      <c r="O300" s="550">
        <v>6.3559213641758136E-2</v>
      </c>
      <c r="P300" s="550">
        <v>1.4340192570221124E-2</v>
      </c>
      <c r="Q300" s="551">
        <v>4213.4203617150006</v>
      </c>
      <c r="R300" s="551">
        <v>60.680619825359997</v>
      </c>
      <c r="S300" s="551">
        <v>173.70281186900002</v>
      </c>
      <c r="T300" s="551">
        <v>7.617199343400002</v>
      </c>
      <c r="U300" s="551">
        <v>4.6817426999999991</v>
      </c>
      <c r="V300" s="551">
        <v>1.2675432499999999</v>
      </c>
      <c r="W300" s="551">
        <v>6.7383211204000011</v>
      </c>
      <c r="X300" s="551">
        <v>37.453916</v>
      </c>
      <c r="Y300" s="551">
        <v>8.4503305999999974</v>
      </c>
      <c r="AA300" s="547" t="s">
        <v>1257</v>
      </c>
      <c r="AB300" s="547" t="s">
        <v>444</v>
      </c>
      <c r="AC300">
        <v>1</v>
      </c>
      <c r="AD300" s="547" t="s">
        <v>656</v>
      </c>
      <c r="AE300">
        <v>53</v>
      </c>
      <c r="AF300" s="216">
        <v>2023</v>
      </c>
      <c r="AG300" s="549">
        <v>589.27595000000019</v>
      </c>
      <c r="AH300" s="550">
        <v>7.1501651504952806</v>
      </c>
      <c r="AI300" s="550">
        <v>0.10297487929952</v>
      </c>
      <c r="AJ300" s="550">
        <v>0.2947732923242497</v>
      </c>
      <c r="AK300" s="550">
        <v>1.292637064757182E-2</v>
      </c>
      <c r="AL300" s="550">
        <v>7.9449071356127755E-3</v>
      </c>
      <c r="AM300" s="550">
        <v>2.1510181265670175E-3</v>
      </c>
      <c r="AN300" s="550">
        <v>1.1434916222866381E-2</v>
      </c>
      <c r="AO300" s="550">
        <v>6.3559213641758136E-2</v>
      </c>
      <c r="AP300" s="550">
        <v>1.4340192570221124E-2</v>
      </c>
      <c r="AQ300" s="551">
        <v>4213.4203617150006</v>
      </c>
      <c r="AR300" s="551">
        <v>60.680619825359997</v>
      </c>
      <c r="AS300" s="551">
        <v>173.70281186900002</v>
      </c>
      <c r="AT300" s="551">
        <v>7.617199343400002</v>
      </c>
      <c r="AU300" s="551">
        <v>4.6817426999999991</v>
      </c>
      <c r="AV300" s="551">
        <v>1.2675432499999999</v>
      </c>
      <c r="AW300" s="551">
        <v>6.7383211204000011</v>
      </c>
      <c r="AX300" s="551">
        <v>37.453916</v>
      </c>
      <c r="AY300" s="551">
        <v>8.4503305999999974</v>
      </c>
    </row>
    <row r="301" spans="1:51" customFormat="1" x14ac:dyDescent="0.35">
      <c r="A301" s="547" t="s">
        <v>1258</v>
      </c>
      <c r="B301" s="547" t="s">
        <v>444</v>
      </c>
      <c r="C301">
        <v>1</v>
      </c>
      <c r="D301" s="547" t="s">
        <v>656</v>
      </c>
      <c r="E301">
        <v>53</v>
      </c>
      <c r="F301" s="216">
        <v>2024</v>
      </c>
      <c r="G301" s="549">
        <v>679.03847999999959</v>
      </c>
      <c r="H301" s="550">
        <v>7.0870685725557152</v>
      </c>
      <c r="I301" s="550">
        <v>0.10233247164181339</v>
      </c>
      <c r="J301" s="550">
        <v>0.28886828880006921</v>
      </c>
      <c r="K301" s="550">
        <v>1.2896801771675742E-2</v>
      </c>
      <c r="L301" s="550">
        <v>7.9863703747687521E-3</v>
      </c>
      <c r="M301" s="550">
        <v>2.1510187905698676E-3</v>
      </c>
      <c r="N301" s="550">
        <v>1.1408755187629431E-2</v>
      </c>
      <c r="O301" s="550">
        <v>6.3891006589199523E-2</v>
      </c>
      <c r="P301" s="550">
        <v>1.4340198364016137E-2</v>
      </c>
      <c r="Q301" s="551">
        <v>4812.3922711639998</v>
      </c>
      <c r="R301" s="551">
        <v>69.487685998300023</v>
      </c>
      <c r="S301" s="551">
        <v>196.15268374699988</v>
      </c>
      <c r="T301" s="551">
        <v>8.7574246718999973</v>
      </c>
      <c r="U301" s="551">
        <v>5.4230528000000007</v>
      </c>
      <c r="V301" s="551">
        <v>1.4606245300000003</v>
      </c>
      <c r="W301" s="551">
        <v>7.7469837812999982</v>
      </c>
      <c r="X301" s="551">
        <v>43.384452000000003</v>
      </c>
      <c r="Y301" s="551">
        <v>9.7375464999999988</v>
      </c>
      <c r="AA301" s="547" t="s">
        <v>1258</v>
      </c>
      <c r="AB301" s="547" t="s">
        <v>444</v>
      </c>
      <c r="AC301">
        <v>1</v>
      </c>
      <c r="AD301" s="547" t="s">
        <v>656</v>
      </c>
      <c r="AE301">
        <v>53</v>
      </c>
      <c r="AF301" s="216">
        <v>2024</v>
      </c>
      <c r="AG301" s="549">
        <v>679.03847999999959</v>
      </c>
      <c r="AH301" s="550">
        <v>7.0870685725557152</v>
      </c>
      <c r="AI301" s="550">
        <v>0.10233247164181339</v>
      </c>
      <c r="AJ301" s="550">
        <v>0.28886828880006921</v>
      </c>
      <c r="AK301" s="550">
        <v>1.2896801771675742E-2</v>
      </c>
      <c r="AL301" s="550">
        <v>7.9863703747687521E-3</v>
      </c>
      <c r="AM301" s="550">
        <v>2.1510187905698676E-3</v>
      </c>
      <c r="AN301" s="550">
        <v>1.1408755187629431E-2</v>
      </c>
      <c r="AO301" s="550">
        <v>6.3891006589199523E-2</v>
      </c>
      <c r="AP301" s="550">
        <v>1.4340198364016137E-2</v>
      </c>
      <c r="AQ301" s="551">
        <v>4812.3922711639998</v>
      </c>
      <c r="AR301" s="551">
        <v>69.487685998300023</v>
      </c>
      <c r="AS301" s="551">
        <v>196.15268374699988</v>
      </c>
      <c r="AT301" s="551">
        <v>8.7574246718999973</v>
      </c>
      <c r="AU301" s="551">
        <v>5.4230528000000007</v>
      </c>
      <c r="AV301" s="551">
        <v>1.4606245300000003</v>
      </c>
      <c r="AW301" s="551">
        <v>7.7469837812999982</v>
      </c>
      <c r="AX301" s="551">
        <v>43.384452000000003</v>
      </c>
      <c r="AY301" s="551">
        <v>9.7375464999999988</v>
      </c>
    </row>
    <row r="302" spans="1:51" customFormat="1" x14ac:dyDescent="0.35">
      <c r="A302" s="547" t="s">
        <v>1259</v>
      </c>
      <c r="B302" s="547" t="s">
        <v>444</v>
      </c>
      <c r="C302">
        <v>1</v>
      </c>
      <c r="D302" s="547" t="s">
        <v>656</v>
      </c>
      <c r="E302">
        <v>53</v>
      </c>
      <c r="F302" s="216">
        <v>2025</v>
      </c>
      <c r="G302" s="549">
        <v>756.49030000000005</v>
      </c>
      <c r="H302" s="550">
        <v>3.1880035847611028</v>
      </c>
      <c r="I302" s="550">
        <v>8.8597532343256721E-2</v>
      </c>
      <c r="J302" s="550">
        <v>0.21299654145862815</v>
      </c>
      <c r="K302" s="550">
        <v>1.2636887976223888E-2</v>
      </c>
      <c r="L302" s="550">
        <v>7.9863745774400533E-3</v>
      </c>
      <c r="M302" s="550">
        <v>2.1510190943624789E-3</v>
      </c>
      <c r="N302" s="550">
        <v>1.1178833415048413E-2</v>
      </c>
      <c r="O302" s="550">
        <v>6.389103865575009E-2</v>
      </c>
      <c r="P302" s="550">
        <v>1.4340200925246495E-2</v>
      </c>
      <c r="Q302" s="551">
        <v>2411.6937882370021</v>
      </c>
      <c r="R302" s="551">
        <v>67.023173821609987</v>
      </c>
      <c r="S302" s="551">
        <v>161.12981754700004</v>
      </c>
      <c r="T302" s="551">
        <v>9.5596831762000019</v>
      </c>
      <c r="U302" s="551">
        <v>6.0416148999999999</v>
      </c>
      <c r="V302" s="551">
        <v>1.6272250800000001</v>
      </c>
      <c r="W302" s="551">
        <v>8.4566790437999995</v>
      </c>
      <c r="X302" s="551">
        <v>48.332950999999987</v>
      </c>
      <c r="Y302" s="551">
        <v>10.8482229</v>
      </c>
      <c r="AA302" s="547" t="s">
        <v>1259</v>
      </c>
      <c r="AB302" s="547" t="s">
        <v>444</v>
      </c>
      <c r="AC302">
        <v>1</v>
      </c>
      <c r="AD302" s="547" t="s">
        <v>656</v>
      </c>
      <c r="AE302">
        <v>53</v>
      </c>
      <c r="AF302" s="216">
        <v>2025</v>
      </c>
      <c r="AG302" s="549">
        <v>756.49030000000005</v>
      </c>
      <c r="AH302" s="550">
        <v>3.1880035847611028</v>
      </c>
      <c r="AI302" s="550">
        <v>8.8597532343256721E-2</v>
      </c>
      <c r="AJ302" s="550">
        <v>0.21299654145862815</v>
      </c>
      <c r="AK302" s="550">
        <v>1.2636887976223888E-2</v>
      </c>
      <c r="AL302" s="550">
        <v>7.9863745774400533E-3</v>
      </c>
      <c r="AM302" s="550">
        <v>2.1510190943624789E-3</v>
      </c>
      <c r="AN302" s="550">
        <v>1.1178833415048413E-2</v>
      </c>
      <c r="AO302" s="550">
        <v>6.389103865575009E-2</v>
      </c>
      <c r="AP302" s="550">
        <v>1.4340200925246495E-2</v>
      </c>
      <c r="AQ302" s="551">
        <v>2411.6937882370021</v>
      </c>
      <c r="AR302" s="551">
        <v>67.023173821609987</v>
      </c>
      <c r="AS302" s="551">
        <v>161.12981754700004</v>
      </c>
      <c r="AT302" s="551">
        <v>9.5596831762000019</v>
      </c>
      <c r="AU302" s="551">
        <v>6.0416148999999999</v>
      </c>
      <c r="AV302" s="551">
        <v>1.6272250800000001</v>
      </c>
      <c r="AW302" s="551">
        <v>8.4566790437999995</v>
      </c>
      <c r="AX302" s="551">
        <v>48.332950999999987</v>
      </c>
      <c r="AY302" s="551">
        <v>10.8482229</v>
      </c>
    </row>
    <row r="303" spans="1:51" customFormat="1" x14ac:dyDescent="0.35">
      <c r="A303" s="547" t="s">
        <v>1260</v>
      </c>
      <c r="B303" s="547" t="s">
        <v>444</v>
      </c>
      <c r="C303">
        <v>1</v>
      </c>
      <c r="D303" s="547" t="s">
        <v>656</v>
      </c>
      <c r="E303">
        <v>53</v>
      </c>
      <c r="F303" s="216">
        <v>2026</v>
      </c>
      <c r="G303" s="549">
        <v>822.24833000000001</v>
      </c>
      <c r="H303" s="550">
        <v>3.1880035145781309</v>
      </c>
      <c r="I303" s="550">
        <v>8.8597535915287309E-2</v>
      </c>
      <c r="J303" s="550">
        <v>0.2109552387914245</v>
      </c>
      <c r="K303" s="550">
        <v>1.2636882056908525E-2</v>
      </c>
      <c r="L303" s="550">
        <v>7.9863797351829233E-3</v>
      </c>
      <c r="M303" s="550">
        <v>2.151020860084933E-3</v>
      </c>
      <c r="N303" s="550">
        <v>1.1178835076259748E-2</v>
      </c>
      <c r="O303" s="550">
        <v>6.3890974396992706E-2</v>
      </c>
      <c r="P303" s="550">
        <v>1.4340195133020215E-2</v>
      </c>
      <c r="Q303" s="551">
        <v>2621.3305658959989</v>
      </c>
      <c r="R303" s="551">
        <v>72.849175948460015</v>
      </c>
      <c r="S303" s="551">
        <v>173.457592801</v>
      </c>
      <c r="T303" s="551">
        <v>10.3906551677</v>
      </c>
      <c r="U303" s="551">
        <v>6.5667874000000008</v>
      </c>
      <c r="V303" s="551">
        <v>1.7686733099999998</v>
      </c>
      <c r="W303" s="551">
        <v>9.1917784728000012</v>
      </c>
      <c r="X303" s="551">
        <v>52.534247000000008</v>
      </c>
      <c r="Y303" s="551">
        <v>11.7912015</v>
      </c>
      <c r="AA303" s="547" t="s">
        <v>1260</v>
      </c>
      <c r="AB303" s="547" t="s">
        <v>444</v>
      </c>
      <c r="AC303">
        <v>1</v>
      </c>
      <c r="AD303" s="547" t="s">
        <v>656</v>
      </c>
      <c r="AE303">
        <v>53</v>
      </c>
      <c r="AF303" s="216">
        <v>2026</v>
      </c>
      <c r="AG303" s="549">
        <v>822.24833000000001</v>
      </c>
      <c r="AH303" s="550">
        <v>3.1880035145781309</v>
      </c>
      <c r="AI303" s="550">
        <v>8.8597535915287309E-2</v>
      </c>
      <c r="AJ303" s="550">
        <v>0.2109552387914245</v>
      </c>
      <c r="AK303" s="550">
        <v>1.2636882056908525E-2</v>
      </c>
      <c r="AL303" s="550">
        <v>7.9863797351829233E-3</v>
      </c>
      <c r="AM303" s="550">
        <v>2.151020860084933E-3</v>
      </c>
      <c r="AN303" s="550">
        <v>1.1178835076259748E-2</v>
      </c>
      <c r="AO303" s="550">
        <v>6.3890974396992706E-2</v>
      </c>
      <c r="AP303" s="550">
        <v>1.4340195133020215E-2</v>
      </c>
      <c r="AQ303" s="551">
        <v>2621.3305658959989</v>
      </c>
      <c r="AR303" s="551">
        <v>72.849175948460015</v>
      </c>
      <c r="AS303" s="551">
        <v>173.457592801</v>
      </c>
      <c r="AT303" s="551">
        <v>10.3906551677</v>
      </c>
      <c r="AU303" s="551">
        <v>6.5667874000000008</v>
      </c>
      <c r="AV303" s="551">
        <v>1.7686733099999998</v>
      </c>
      <c r="AW303" s="551">
        <v>9.1917784728000012</v>
      </c>
      <c r="AX303" s="551">
        <v>52.534247000000008</v>
      </c>
      <c r="AY303" s="551">
        <v>11.7912015</v>
      </c>
    </row>
    <row r="304" spans="1:51" customFormat="1" x14ac:dyDescent="0.35">
      <c r="A304" s="547" t="s">
        <v>1261</v>
      </c>
      <c r="B304" s="547" t="s">
        <v>444</v>
      </c>
      <c r="C304">
        <v>1</v>
      </c>
      <c r="D304" s="547" t="s">
        <v>656</v>
      </c>
      <c r="E304">
        <v>53</v>
      </c>
      <c r="F304" s="216">
        <v>2027</v>
      </c>
      <c r="G304" s="549">
        <v>887.47379999999998</v>
      </c>
      <c r="H304" s="550">
        <v>3.1703895751637967</v>
      </c>
      <c r="I304" s="550">
        <v>8.6130855620143429E-2</v>
      </c>
      <c r="J304" s="550">
        <v>0.20464021368743504</v>
      </c>
      <c r="K304" s="550">
        <v>7.7121541368319882E-3</v>
      </c>
      <c r="L304" s="550">
        <v>7.9851196733920476E-3</v>
      </c>
      <c r="M304" s="550">
        <v>2.1510213709970928E-3</v>
      </c>
      <c r="N304" s="550">
        <v>6.8223227832754077E-3</v>
      </c>
      <c r="O304" s="550">
        <v>6.3880955133548717E-2</v>
      </c>
      <c r="P304" s="550">
        <v>1.4340201817788875E-2</v>
      </c>
      <c r="Q304" s="551">
        <v>2813.6376837510002</v>
      </c>
      <c r="R304" s="551">
        <v>76.43887773446005</v>
      </c>
      <c r="S304" s="551">
        <v>181.61282807399999</v>
      </c>
      <c r="T304" s="551">
        <v>6.8443347380000041</v>
      </c>
      <c r="U304" s="551">
        <v>7.0865844999999998</v>
      </c>
      <c r="V304" s="551">
        <v>1.9089751099999996</v>
      </c>
      <c r="W304" s="551">
        <v>6.0546327253000021</v>
      </c>
      <c r="X304" s="551">
        <v>56.69267399999999</v>
      </c>
      <c r="Y304" s="551">
        <v>12.7265534</v>
      </c>
      <c r="AA304" s="547" t="s">
        <v>1261</v>
      </c>
      <c r="AB304" s="547" t="s">
        <v>444</v>
      </c>
      <c r="AC304">
        <v>1</v>
      </c>
      <c r="AD304" s="547" t="s">
        <v>656</v>
      </c>
      <c r="AE304">
        <v>53</v>
      </c>
      <c r="AF304" s="216">
        <v>2027</v>
      </c>
      <c r="AG304" s="549">
        <v>887.47379999999998</v>
      </c>
      <c r="AH304" s="550">
        <v>3.1703895751637967</v>
      </c>
      <c r="AI304" s="550">
        <v>8.6130855620143429E-2</v>
      </c>
      <c r="AJ304" s="550">
        <v>0.20464021368743504</v>
      </c>
      <c r="AK304" s="550">
        <v>7.7121541368319882E-3</v>
      </c>
      <c r="AL304" s="550">
        <v>7.9851196733920476E-3</v>
      </c>
      <c r="AM304" s="550">
        <v>2.1510213709970928E-3</v>
      </c>
      <c r="AN304" s="550">
        <v>6.8223227832754077E-3</v>
      </c>
      <c r="AO304" s="550">
        <v>6.3880955133548717E-2</v>
      </c>
      <c r="AP304" s="550">
        <v>1.4340201817788875E-2</v>
      </c>
      <c r="AQ304" s="551">
        <v>2813.6376837510002</v>
      </c>
      <c r="AR304" s="551">
        <v>76.43887773446005</v>
      </c>
      <c r="AS304" s="551">
        <v>181.61282807399999</v>
      </c>
      <c r="AT304" s="551">
        <v>6.8443347380000041</v>
      </c>
      <c r="AU304" s="551">
        <v>7.0865844999999998</v>
      </c>
      <c r="AV304" s="551">
        <v>1.9089751099999996</v>
      </c>
      <c r="AW304" s="551">
        <v>6.0546327253000021</v>
      </c>
      <c r="AX304" s="551">
        <v>56.69267399999999</v>
      </c>
      <c r="AY304" s="551">
        <v>12.7265534</v>
      </c>
    </row>
    <row r="305" spans="1:51" customFormat="1" x14ac:dyDescent="0.35">
      <c r="A305" s="547" t="s">
        <v>1262</v>
      </c>
      <c r="B305" s="547" t="s">
        <v>444</v>
      </c>
      <c r="C305">
        <v>1</v>
      </c>
      <c r="D305" s="547" t="s">
        <v>656</v>
      </c>
      <c r="E305">
        <v>53</v>
      </c>
      <c r="F305" s="216">
        <v>2028</v>
      </c>
      <c r="G305" s="549">
        <v>899.59783000000016</v>
      </c>
      <c r="H305" s="550">
        <v>3.1703878507577095</v>
      </c>
      <c r="I305" s="550">
        <v>8.6130892514914029E-2</v>
      </c>
      <c r="J305" s="550">
        <v>0.20464005553014716</v>
      </c>
      <c r="K305" s="550">
        <v>7.7121554879695494E-3</v>
      </c>
      <c r="L305" s="550">
        <v>7.9851237524661417E-3</v>
      </c>
      <c r="M305" s="550">
        <v>2.1510202620208621E-3</v>
      </c>
      <c r="N305" s="550">
        <v>6.8223151428677842E-3</v>
      </c>
      <c r="O305" s="550">
        <v>6.3880987796513453E-2</v>
      </c>
      <c r="P305" s="550">
        <v>1.4340208779738831E-2</v>
      </c>
      <c r="Q305" s="551">
        <v>2852.0740307999999</v>
      </c>
      <c r="R305" s="551">
        <v>77.483164002379922</v>
      </c>
      <c r="S305" s="551">
        <v>184.09374988599993</v>
      </c>
      <c r="T305" s="551">
        <v>6.9378383415999991</v>
      </c>
      <c r="U305" s="551">
        <v>7.1833999999999998</v>
      </c>
      <c r="V305" s="551">
        <v>1.9350531599999994</v>
      </c>
      <c r="W305" s="551">
        <v>6.1373398980999996</v>
      </c>
      <c r="X305" s="551">
        <v>57.467197999999989</v>
      </c>
      <c r="Y305" s="551">
        <v>12.900420700000003</v>
      </c>
      <c r="AA305" s="547" t="s">
        <v>1262</v>
      </c>
      <c r="AB305" s="547" t="s">
        <v>444</v>
      </c>
      <c r="AC305">
        <v>1</v>
      </c>
      <c r="AD305" s="547" t="s">
        <v>656</v>
      </c>
      <c r="AE305">
        <v>53</v>
      </c>
      <c r="AF305" s="216">
        <v>2028</v>
      </c>
      <c r="AG305" s="549">
        <v>899.59783000000016</v>
      </c>
      <c r="AH305" s="550">
        <v>3.1703878507577095</v>
      </c>
      <c r="AI305" s="550">
        <v>8.6130892514914029E-2</v>
      </c>
      <c r="AJ305" s="550">
        <v>0.20464005553014716</v>
      </c>
      <c r="AK305" s="550">
        <v>7.7121554879695494E-3</v>
      </c>
      <c r="AL305" s="550">
        <v>7.9851237524661417E-3</v>
      </c>
      <c r="AM305" s="550">
        <v>2.1510202620208621E-3</v>
      </c>
      <c r="AN305" s="550">
        <v>6.8223151428677842E-3</v>
      </c>
      <c r="AO305" s="550">
        <v>6.3880987796513453E-2</v>
      </c>
      <c r="AP305" s="550">
        <v>1.4340208779738831E-2</v>
      </c>
      <c r="AQ305" s="551">
        <v>2852.0740307999999</v>
      </c>
      <c r="AR305" s="551">
        <v>77.483164002379922</v>
      </c>
      <c r="AS305" s="551">
        <v>184.09374988599993</v>
      </c>
      <c r="AT305" s="551">
        <v>6.9378383415999991</v>
      </c>
      <c r="AU305" s="551">
        <v>7.1833999999999998</v>
      </c>
      <c r="AV305" s="551">
        <v>1.9350531599999994</v>
      </c>
      <c r="AW305" s="551">
        <v>6.1373398980999996</v>
      </c>
      <c r="AX305" s="551">
        <v>57.467197999999989</v>
      </c>
      <c r="AY305" s="551">
        <v>12.900420700000003</v>
      </c>
    </row>
    <row r="306" spans="1:51" customFormat="1" x14ac:dyDescent="0.35">
      <c r="A306" s="547" t="s">
        <v>1509</v>
      </c>
      <c r="B306" s="547" t="s">
        <v>444</v>
      </c>
      <c r="C306">
        <v>1</v>
      </c>
      <c r="D306" s="547" t="s">
        <v>656</v>
      </c>
      <c r="E306">
        <v>53</v>
      </c>
      <c r="F306" s="216">
        <v>2029</v>
      </c>
      <c r="G306" s="549">
        <v>909.71616000000017</v>
      </c>
      <c r="H306" s="550">
        <v>3.170387405289139</v>
      </c>
      <c r="I306" s="550">
        <v>8.6130816293325974E-2</v>
      </c>
      <c r="J306" s="550">
        <v>0.20464004265462316</v>
      </c>
      <c r="K306" s="550">
        <v>7.7121475157701921E-3</v>
      </c>
      <c r="L306" s="550">
        <v>7.9851176876972237E-3</v>
      </c>
      <c r="M306" s="550">
        <v>2.1510163126045815E-3</v>
      </c>
      <c r="N306" s="550">
        <v>6.822314086846604E-3</v>
      </c>
      <c r="O306" s="550">
        <v>6.3880915339571409E-2</v>
      </c>
      <c r="P306" s="550">
        <v>1.434020244292461E-2</v>
      </c>
      <c r="Q306" s="551">
        <v>2884.1526560519997</v>
      </c>
      <c r="R306" s="551">
        <v>78.354595456029955</v>
      </c>
      <c r="S306" s="551">
        <v>186.16435378600002</v>
      </c>
      <c r="T306" s="551">
        <v>7.0158652233999996</v>
      </c>
      <c r="U306" s="551">
        <v>7.2641905999999992</v>
      </c>
      <c r="V306" s="551">
        <v>1.9568143</v>
      </c>
      <c r="W306" s="551">
        <v>6.2063693734000003</v>
      </c>
      <c r="X306" s="551">
        <v>58.113501000000007</v>
      </c>
      <c r="Y306" s="551">
        <v>13.045513899999998</v>
      </c>
      <c r="AA306" s="547" t="s">
        <v>1509</v>
      </c>
      <c r="AB306" s="547" t="s">
        <v>444</v>
      </c>
      <c r="AC306">
        <v>1</v>
      </c>
      <c r="AD306" s="547" t="s">
        <v>656</v>
      </c>
      <c r="AE306">
        <v>53</v>
      </c>
      <c r="AF306" s="216">
        <v>2029</v>
      </c>
      <c r="AG306" s="549">
        <v>909.71616000000017</v>
      </c>
      <c r="AH306" s="550">
        <v>3.170387405289139</v>
      </c>
      <c r="AI306" s="550">
        <v>8.6130816293325974E-2</v>
      </c>
      <c r="AJ306" s="550">
        <v>0.20464004265462316</v>
      </c>
      <c r="AK306" s="550">
        <v>7.7121475157701921E-3</v>
      </c>
      <c r="AL306" s="550">
        <v>7.9851176876972237E-3</v>
      </c>
      <c r="AM306" s="550">
        <v>2.1510163126045815E-3</v>
      </c>
      <c r="AN306" s="550">
        <v>6.822314086846604E-3</v>
      </c>
      <c r="AO306" s="550">
        <v>6.3880915339571409E-2</v>
      </c>
      <c r="AP306" s="550">
        <v>1.434020244292461E-2</v>
      </c>
      <c r="AQ306" s="551">
        <v>2884.1526560519997</v>
      </c>
      <c r="AR306" s="551">
        <v>78.354595456029955</v>
      </c>
      <c r="AS306" s="551">
        <v>186.16435378600002</v>
      </c>
      <c r="AT306" s="551">
        <v>7.0158652233999996</v>
      </c>
      <c r="AU306" s="551">
        <v>7.2641905999999992</v>
      </c>
      <c r="AV306" s="551">
        <v>1.9568143</v>
      </c>
      <c r="AW306" s="551">
        <v>6.2063693734000003</v>
      </c>
      <c r="AX306" s="551">
        <v>58.113501000000007</v>
      </c>
      <c r="AY306" s="551">
        <v>13.045513899999998</v>
      </c>
    </row>
    <row r="307" spans="1:51" customFormat="1" x14ac:dyDescent="0.35">
      <c r="A307" s="547" t="s">
        <v>1510</v>
      </c>
      <c r="B307" s="547" t="s">
        <v>444</v>
      </c>
      <c r="C307">
        <v>1</v>
      </c>
      <c r="D307" s="547" t="s">
        <v>656</v>
      </c>
      <c r="E307">
        <v>53</v>
      </c>
      <c r="F307" s="216">
        <v>2030</v>
      </c>
      <c r="G307" s="549">
        <v>921.91552000000013</v>
      </c>
      <c r="H307" s="550">
        <v>3.1703912534827481</v>
      </c>
      <c r="I307" s="550">
        <v>8.6130898076496196E-2</v>
      </c>
      <c r="J307" s="550">
        <v>0.20464012147880956</v>
      </c>
      <c r="K307" s="550">
        <v>7.7121515349909695E-3</v>
      </c>
      <c r="L307" s="550">
        <v>7.9851204804535659E-3</v>
      </c>
      <c r="M307" s="550">
        <v>2.1510210176307696E-3</v>
      </c>
      <c r="N307" s="550">
        <v>6.82231855202958E-3</v>
      </c>
      <c r="O307" s="550">
        <v>6.3880964928326595E-2</v>
      </c>
      <c r="P307" s="550">
        <v>1.4340211020636685E-2</v>
      </c>
      <c r="Q307" s="551">
        <v>2922.8329010580001</v>
      </c>
      <c r="R307" s="551">
        <v>79.405411688260003</v>
      </c>
      <c r="S307" s="551">
        <v>188.6609040059999</v>
      </c>
      <c r="T307" s="551">
        <v>7.1099521926999989</v>
      </c>
      <c r="U307" s="551">
        <v>7.3616065000000006</v>
      </c>
      <c r="V307" s="551">
        <v>1.9830596600000006</v>
      </c>
      <c r="W307" s="551">
        <v>6.2896013554999985</v>
      </c>
      <c r="X307" s="551">
        <v>58.892852999999988</v>
      </c>
      <c r="Y307" s="551">
        <v>13.220463100000002</v>
      </c>
      <c r="AA307" s="547" t="s">
        <v>1510</v>
      </c>
      <c r="AB307" s="547" t="s">
        <v>444</v>
      </c>
      <c r="AC307">
        <v>1</v>
      </c>
      <c r="AD307" s="547" t="s">
        <v>656</v>
      </c>
      <c r="AE307">
        <v>53</v>
      </c>
      <c r="AF307" s="216">
        <v>2030</v>
      </c>
      <c r="AG307" s="549">
        <v>921.91552000000013</v>
      </c>
      <c r="AH307" s="550">
        <v>3.1703912534827481</v>
      </c>
      <c r="AI307" s="550">
        <v>8.6130898076496196E-2</v>
      </c>
      <c r="AJ307" s="550">
        <v>0.20464012147880956</v>
      </c>
      <c r="AK307" s="550">
        <v>7.7121515349909695E-3</v>
      </c>
      <c r="AL307" s="550">
        <v>7.9851204804535659E-3</v>
      </c>
      <c r="AM307" s="550">
        <v>2.1510210176307696E-3</v>
      </c>
      <c r="AN307" s="550">
        <v>6.82231855202958E-3</v>
      </c>
      <c r="AO307" s="550">
        <v>6.3880964928326595E-2</v>
      </c>
      <c r="AP307" s="550">
        <v>1.4340211020636685E-2</v>
      </c>
      <c r="AQ307" s="551">
        <v>2922.8329010580001</v>
      </c>
      <c r="AR307" s="551">
        <v>79.405411688260003</v>
      </c>
      <c r="AS307" s="551">
        <v>188.6609040059999</v>
      </c>
      <c r="AT307" s="551">
        <v>7.1099521926999989</v>
      </c>
      <c r="AU307" s="551">
        <v>7.3616065000000006</v>
      </c>
      <c r="AV307" s="551">
        <v>1.9830596600000006</v>
      </c>
      <c r="AW307" s="551">
        <v>6.2896013554999985</v>
      </c>
      <c r="AX307" s="551">
        <v>58.892852999999988</v>
      </c>
      <c r="AY307" s="551">
        <v>13.220463100000002</v>
      </c>
    </row>
    <row r="308" spans="1:51" customFormat="1" x14ac:dyDescent="0.35">
      <c r="A308" s="547" t="s">
        <v>661</v>
      </c>
      <c r="B308" s="547" t="s">
        <v>444</v>
      </c>
      <c r="C308">
        <v>1</v>
      </c>
      <c r="D308" s="547" t="s">
        <v>258</v>
      </c>
      <c r="E308">
        <v>54</v>
      </c>
      <c r="F308" s="216">
        <v>54</v>
      </c>
      <c r="G308" s="549">
        <v>41191.521555699997</v>
      </c>
      <c r="H308" s="550">
        <v>17.555811965734978</v>
      </c>
      <c r="I308" s="550">
        <v>0.63727420995314699</v>
      </c>
      <c r="J308" s="550">
        <v>0.8600671535899459</v>
      </c>
      <c r="K308" s="550">
        <v>3.2784326259949953E-2</v>
      </c>
      <c r="L308" s="550">
        <v>1.3039871528627057E-2</v>
      </c>
      <c r="M308" s="550">
        <v>2.2748355731868676E-3</v>
      </c>
      <c r="N308" s="550">
        <v>2.9001639962374984E-2</v>
      </c>
      <c r="O308" s="550">
        <v>0.10431897556999524</v>
      </c>
      <c r="P308" s="550">
        <v>1.5165643796655429E-2</v>
      </c>
      <c r="Q308" s="551">
        <v>723150.60701438831</v>
      </c>
      <c r="R308" s="551">
        <v>26250.294356176739</v>
      </c>
      <c r="S308" s="551">
        <v>35427.474696449797</v>
      </c>
      <c r="T308" s="551">
        <v>1350.4362818258298</v>
      </c>
      <c r="U308" s="551">
        <v>537.13214915500009</v>
      </c>
      <c r="V308" s="551">
        <v>93.703938548600007</v>
      </c>
      <c r="W308" s="551">
        <v>1194.6216776608196</v>
      </c>
      <c r="X308" s="551">
        <v>4297.0573308600005</v>
      </c>
      <c r="Y308" s="551">
        <v>624.69594335600004</v>
      </c>
      <c r="AA308" s="547" t="s">
        <v>661</v>
      </c>
      <c r="AB308" s="547" t="s">
        <v>444</v>
      </c>
      <c r="AC308">
        <v>1</v>
      </c>
      <c r="AD308" s="547" t="s">
        <v>258</v>
      </c>
      <c r="AE308">
        <v>54</v>
      </c>
      <c r="AF308" s="216">
        <v>54</v>
      </c>
      <c r="AG308" s="549">
        <v>41191.521555699997</v>
      </c>
      <c r="AH308" s="550">
        <v>17.555811965734978</v>
      </c>
      <c r="AI308" s="550">
        <v>0.63727420995314699</v>
      </c>
      <c r="AJ308" s="550">
        <v>0.8600671535899459</v>
      </c>
      <c r="AK308" s="550">
        <v>3.2784326259949953E-2</v>
      </c>
      <c r="AL308" s="550">
        <v>1.3039871528627057E-2</v>
      </c>
      <c r="AM308" s="550">
        <v>2.2748355731868676E-3</v>
      </c>
      <c r="AN308" s="550">
        <v>2.9001639962374984E-2</v>
      </c>
      <c r="AO308" s="550">
        <v>0.10431897556999524</v>
      </c>
      <c r="AP308" s="550">
        <v>1.5165643796655429E-2</v>
      </c>
      <c r="AQ308" s="551">
        <v>723150.60701438831</v>
      </c>
      <c r="AR308" s="551">
        <v>26250.294356176739</v>
      </c>
      <c r="AS308" s="551">
        <v>35427.474696449797</v>
      </c>
      <c r="AT308" s="551">
        <v>1350.4362818258298</v>
      </c>
      <c r="AU308" s="551">
        <v>537.13214915500009</v>
      </c>
      <c r="AV308" s="551">
        <v>93.703938548600007</v>
      </c>
      <c r="AW308" s="551">
        <v>1194.6216776608196</v>
      </c>
      <c r="AX308" s="551">
        <v>4297.0573308600005</v>
      </c>
      <c r="AY308" s="551">
        <v>624.69594335600004</v>
      </c>
    </row>
    <row r="309" spans="1:51" customFormat="1" x14ac:dyDescent="0.35">
      <c r="A309" s="547" t="s">
        <v>662</v>
      </c>
      <c r="B309" s="547" t="s">
        <v>444</v>
      </c>
      <c r="C309">
        <v>1</v>
      </c>
      <c r="D309" s="547" t="s">
        <v>258</v>
      </c>
      <c r="E309">
        <v>54</v>
      </c>
      <c r="F309" s="216">
        <v>2000</v>
      </c>
      <c r="G309" s="549">
        <v>1061.6810499999999</v>
      </c>
      <c r="H309" s="550">
        <v>35.550131933973965</v>
      </c>
      <c r="I309" s="550">
        <v>4.3944561757271643</v>
      </c>
      <c r="J309" s="550">
        <v>2.316705274432469</v>
      </c>
      <c r="K309" s="550">
        <v>9.5908950222856559E-2</v>
      </c>
      <c r="L309" s="550">
        <v>1.3358222886242527E-2</v>
      </c>
      <c r="M309" s="550">
        <v>2.2780071284120595E-3</v>
      </c>
      <c r="N309" s="550">
        <v>8.4842860176321241E-2</v>
      </c>
      <c r="O309" s="550">
        <v>0.10686567966904935</v>
      </c>
      <c r="P309" s="550">
        <v>1.5186796919847067E-2</v>
      </c>
      <c r="Q309" s="551">
        <v>37742.901399300004</v>
      </c>
      <c r="R309" s="551">
        <v>4665.510846825</v>
      </c>
      <c r="S309" s="551">
        <v>2459.6020883000015</v>
      </c>
      <c r="T309" s="551">
        <v>101.82471497700007</v>
      </c>
      <c r="U309" s="551">
        <v>14.182172099999995</v>
      </c>
      <c r="V309" s="551">
        <v>2.418517</v>
      </c>
      <c r="W309" s="551">
        <v>90.076056876999914</v>
      </c>
      <c r="X309" s="551">
        <v>113.45726699999996</v>
      </c>
      <c r="Y309" s="551">
        <v>16.123534499999998</v>
      </c>
      <c r="AA309" s="547" t="s">
        <v>662</v>
      </c>
      <c r="AB309" s="547" t="s">
        <v>444</v>
      </c>
      <c r="AC309">
        <v>1</v>
      </c>
      <c r="AD309" s="547" t="s">
        <v>258</v>
      </c>
      <c r="AE309">
        <v>54</v>
      </c>
      <c r="AF309" s="216">
        <v>2000</v>
      </c>
      <c r="AG309" s="549">
        <v>1061.6810499999999</v>
      </c>
      <c r="AH309" s="550">
        <v>35.550131933973965</v>
      </c>
      <c r="AI309" s="550">
        <v>4.3944561757271643</v>
      </c>
      <c r="AJ309" s="550">
        <v>2.316705274432469</v>
      </c>
      <c r="AK309" s="550">
        <v>9.5908950222856559E-2</v>
      </c>
      <c r="AL309" s="550">
        <v>1.3358222886242527E-2</v>
      </c>
      <c r="AM309" s="550">
        <v>2.2780071284120595E-3</v>
      </c>
      <c r="AN309" s="550">
        <v>8.4842860176321241E-2</v>
      </c>
      <c r="AO309" s="550">
        <v>0.10686567966904935</v>
      </c>
      <c r="AP309" s="550">
        <v>1.5186796919847067E-2</v>
      </c>
      <c r="AQ309" s="551">
        <v>37742.901399300004</v>
      </c>
      <c r="AR309" s="551">
        <v>4665.510846825</v>
      </c>
      <c r="AS309" s="551">
        <v>2459.6020883000015</v>
      </c>
      <c r="AT309" s="551">
        <v>101.82471497700007</v>
      </c>
      <c r="AU309" s="551">
        <v>14.182172099999995</v>
      </c>
      <c r="AV309" s="551">
        <v>2.418517</v>
      </c>
      <c r="AW309" s="551">
        <v>90.076056876999914</v>
      </c>
      <c r="AX309" s="551">
        <v>113.45726699999996</v>
      </c>
      <c r="AY309" s="551">
        <v>16.123534499999998</v>
      </c>
    </row>
    <row r="310" spans="1:51" customFormat="1" x14ac:dyDescent="0.35">
      <c r="A310" s="547" t="s">
        <v>663</v>
      </c>
      <c r="B310" s="547" t="s">
        <v>444</v>
      </c>
      <c r="C310">
        <v>1</v>
      </c>
      <c r="D310" s="547" t="s">
        <v>258</v>
      </c>
      <c r="E310">
        <v>54</v>
      </c>
      <c r="F310" s="216">
        <v>2001</v>
      </c>
      <c r="G310" s="549">
        <v>1154.8992900000001</v>
      </c>
      <c r="H310" s="550">
        <v>28.614123143066429</v>
      </c>
      <c r="I310" s="550">
        <v>2.0361209415985524</v>
      </c>
      <c r="J310" s="550">
        <v>1.9405550034496954</v>
      </c>
      <c r="K310" s="550">
        <v>8.8206821172259933E-2</v>
      </c>
      <c r="L310" s="550">
        <v>1.3152112423586302E-2</v>
      </c>
      <c r="M310" s="550">
        <v>2.2687561787313949E-3</v>
      </c>
      <c r="N310" s="550">
        <v>7.8029435159666566E-2</v>
      </c>
      <c r="O310" s="550">
        <v>0.10521679340542323</v>
      </c>
      <c r="P310" s="550">
        <v>1.512512324775955E-2</v>
      </c>
      <c r="Q310" s="551">
        <v>33046.430501899988</v>
      </c>
      <c r="R310" s="551">
        <v>2351.5146298062996</v>
      </c>
      <c r="S310" s="551">
        <v>2241.1455956900008</v>
      </c>
      <c r="T310" s="551">
        <v>101.86999514499998</v>
      </c>
      <c r="U310" s="551">
        <v>15.1893653</v>
      </c>
      <c r="V310" s="551">
        <v>2.6201849000000013</v>
      </c>
      <c r="W310" s="551">
        <v>90.116139264999958</v>
      </c>
      <c r="X310" s="551">
        <v>121.51479999999998</v>
      </c>
      <c r="Y310" s="551">
        <v>17.467994099999999</v>
      </c>
      <c r="AA310" s="547" t="s">
        <v>663</v>
      </c>
      <c r="AB310" s="547" t="s">
        <v>444</v>
      </c>
      <c r="AC310">
        <v>1</v>
      </c>
      <c r="AD310" s="547" t="s">
        <v>258</v>
      </c>
      <c r="AE310">
        <v>54</v>
      </c>
      <c r="AF310" s="216">
        <v>2001</v>
      </c>
      <c r="AG310" s="549">
        <v>1154.8992900000001</v>
      </c>
      <c r="AH310" s="550">
        <v>28.614123143066429</v>
      </c>
      <c r="AI310" s="550">
        <v>2.0361209415985524</v>
      </c>
      <c r="AJ310" s="550">
        <v>1.9405550034496954</v>
      </c>
      <c r="AK310" s="550">
        <v>8.8206821172259933E-2</v>
      </c>
      <c r="AL310" s="550">
        <v>1.3152112423586302E-2</v>
      </c>
      <c r="AM310" s="550">
        <v>2.2687561787313949E-3</v>
      </c>
      <c r="AN310" s="550">
        <v>7.8029435159666566E-2</v>
      </c>
      <c r="AO310" s="550">
        <v>0.10521679340542323</v>
      </c>
      <c r="AP310" s="550">
        <v>1.512512324775955E-2</v>
      </c>
      <c r="AQ310" s="551">
        <v>33046.430501899988</v>
      </c>
      <c r="AR310" s="551">
        <v>2351.5146298062996</v>
      </c>
      <c r="AS310" s="551">
        <v>2241.1455956900008</v>
      </c>
      <c r="AT310" s="551">
        <v>101.86999514499998</v>
      </c>
      <c r="AU310" s="551">
        <v>15.1893653</v>
      </c>
      <c r="AV310" s="551">
        <v>2.6201849000000013</v>
      </c>
      <c r="AW310" s="551">
        <v>90.116139264999958</v>
      </c>
      <c r="AX310" s="551">
        <v>121.51479999999998</v>
      </c>
      <c r="AY310" s="551">
        <v>17.467994099999999</v>
      </c>
    </row>
    <row r="311" spans="1:51" customFormat="1" x14ac:dyDescent="0.35">
      <c r="A311" s="547" t="s">
        <v>664</v>
      </c>
      <c r="B311" s="547" t="s">
        <v>444</v>
      </c>
      <c r="C311">
        <v>1</v>
      </c>
      <c r="D311" s="547" t="s">
        <v>258</v>
      </c>
      <c r="E311">
        <v>54</v>
      </c>
      <c r="F311" s="216">
        <v>2002</v>
      </c>
      <c r="G311" s="549">
        <v>870.16751000000022</v>
      </c>
      <c r="H311" s="550">
        <v>28.917664226397058</v>
      </c>
      <c r="I311" s="550">
        <v>2.0667535598880251</v>
      </c>
      <c r="J311" s="550">
        <v>1.9469025858136202</v>
      </c>
      <c r="K311" s="550">
        <v>5.4053127546671992E-2</v>
      </c>
      <c r="L311" s="550">
        <v>1.3697919151221812E-2</v>
      </c>
      <c r="M311" s="550">
        <v>2.2932500548084119E-3</v>
      </c>
      <c r="N311" s="550">
        <v>4.7816383246715312E-2</v>
      </c>
      <c r="O311" s="550">
        <v>0.10958326058393053</v>
      </c>
      <c r="P311" s="550">
        <v>1.5288420731773814E-2</v>
      </c>
      <c r="Q311" s="551">
        <v>25163.211874900011</v>
      </c>
      <c r="R311" s="551">
        <v>1798.4217989913993</v>
      </c>
      <c r="S311" s="551">
        <v>1694.1313753099996</v>
      </c>
      <c r="T311" s="551">
        <v>47.035275404999986</v>
      </c>
      <c r="U311" s="551">
        <v>11.919484200000001</v>
      </c>
      <c r="V311" s="551">
        <v>1.9955116899999998</v>
      </c>
      <c r="W311" s="551">
        <v>41.608263146999988</v>
      </c>
      <c r="X311" s="551">
        <v>95.355793000000006</v>
      </c>
      <c r="Y311" s="551">
        <v>13.303487000000001</v>
      </c>
      <c r="AA311" s="547" t="s">
        <v>664</v>
      </c>
      <c r="AB311" s="547" t="s">
        <v>444</v>
      </c>
      <c r="AC311">
        <v>1</v>
      </c>
      <c r="AD311" s="547" t="s">
        <v>258</v>
      </c>
      <c r="AE311">
        <v>54</v>
      </c>
      <c r="AF311" s="216">
        <v>2002</v>
      </c>
      <c r="AG311" s="549">
        <v>870.16751000000022</v>
      </c>
      <c r="AH311" s="550">
        <v>28.917664226397058</v>
      </c>
      <c r="AI311" s="550">
        <v>2.0667535598880251</v>
      </c>
      <c r="AJ311" s="550">
        <v>1.9469025858136202</v>
      </c>
      <c r="AK311" s="550">
        <v>5.4053127546671992E-2</v>
      </c>
      <c r="AL311" s="550">
        <v>1.3697919151221812E-2</v>
      </c>
      <c r="AM311" s="550">
        <v>2.2932500548084119E-3</v>
      </c>
      <c r="AN311" s="550">
        <v>4.7816383246715312E-2</v>
      </c>
      <c r="AO311" s="550">
        <v>0.10958326058393053</v>
      </c>
      <c r="AP311" s="550">
        <v>1.5288420731773814E-2</v>
      </c>
      <c r="AQ311" s="551">
        <v>25163.211874900011</v>
      </c>
      <c r="AR311" s="551">
        <v>1798.4217989913993</v>
      </c>
      <c r="AS311" s="551">
        <v>1694.1313753099996</v>
      </c>
      <c r="AT311" s="551">
        <v>47.035275404999986</v>
      </c>
      <c r="AU311" s="551">
        <v>11.919484200000001</v>
      </c>
      <c r="AV311" s="551">
        <v>1.9955116899999998</v>
      </c>
      <c r="AW311" s="551">
        <v>41.608263146999988</v>
      </c>
      <c r="AX311" s="551">
        <v>95.355793000000006</v>
      </c>
      <c r="AY311" s="551">
        <v>13.303487000000001</v>
      </c>
    </row>
    <row r="312" spans="1:51" customFormat="1" x14ac:dyDescent="0.35">
      <c r="A312" s="547" t="s">
        <v>665</v>
      </c>
      <c r="B312" s="547" t="s">
        <v>444</v>
      </c>
      <c r="C312">
        <v>1</v>
      </c>
      <c r="D312" s="547" t="s">
        <v>258</v>
      </c>
      <c r="E312">
        <v>54</v>
      </c>
      <c r="F312" s="216">
        <v>2003</v>
      </c>
      <c r="G312" s="549">
        <v>457.56830000000002</v>
      </c>
      <c r="H312" s="550">
        <v>28.349656771808693</v>
      </c>
      <c r="I312" s="550">
        <v>2.0094337930341322</v>
      </c>
      <c r="J312" s="550">
        <v>1.8969452714709467</v>
      </c>
      <c r="K312" s="550">
        <v>7.6663943336109638E-2</v>
      </c>
      <c r="L312" s="550">
        <v>1.2676633193339663E-2</v>
      </c>
      <c r="M312" s="550">
        <v>2.247417904605717E-3</v>
      </c>
      <c r="N312" s="550">
        <v>6.7818422724214053E-2</v>
      </c>
      <c r="O312" s="550">
        <v>0.10141299779726874</v>
      </c>
      <c r="P312" s="550">
        <v>1.4982860045156102E-2</v>
      </c>
      <c r="Q312" s="551">
        <v>12971.904254659992</v>
      </c>
      <c r="R312" s="551">
        <v>919.45320464117981</v>
      </c>
      <c r="S312" s="551">
        <v>867.98202305999962</v>
      </c>
      <c r="T312" s="551">
        <v>35.078990223600016</v>
      </c>
      <c r="U312" s="551">
        <v>5.8004255000000011</v>
      </c>
      <c r="V312" s="551">
        <v>1.0283471900000001</v>
      </c>
      <c r="W312" s="551">
        <v>31.031560394599992</v>
      </c>
      <c r="X312" s="551">
        <v>46.403373000000002</v>
      </c>
      <c r="Y312" s="551">
        <v>6.855681800000001</v>
      </c>
      <c r="AA312" s="547" t="s">
        <v>665</v>
      </c>
      <c r="AB312" s="547" t="s">
        <v>444</v>
      </c>
      <c r="AC312">
        <v>1</v>
      </c>
      <c r="AD312" s="547" t="s">
        <v>258</v>
      </c>
      <c r="AE312">
        <v>54</v>
      </c>
      <c r="AF312" s="216">
        <v>2003</v>
      </c>
      <c r="AG312" s="549">
        <v>457.56830000000002</v>
      </c>
      <c r="AH312" s="550">
        <v>28.349656771808693</v>
      </c>
      <c r="AI312" s="550">
        <v>2.0094337930341322</v>
      </c>
      <c r="AJ312" s="550">
        <v>1.8969452714709467</v>
      </c>
      <c r="AK312" s="550">
        <v>7.6663943336109638E-2</v>
      </c>
      <c r="AL312" s="550">
        <v>1.2676633193339663E-2</v>
      </c>
      <c r="AM312" s="550">
        <v>2.247417904605717E-3</v>
      </c>
      <c r="AN312" s="550">
        <v>6.7818422724214053E-2</v>
      </c>
      <c r="AO312" s="550">
        <v>0.10141299779726874</v>
      </c>
      <c r="AP312" s="550">
        <v>1.4982860045156102E-2</v>
      </c>
      <c r="AQ312" s="551">
        <v>12971.904254659992</v>
      </c>
      <c r="AR312" s="551">
        <v>919.45320464117981</v>
      </c>
      <c r="AS312" s="551">
        <v>867.98202305999962</v>
      </c>
      <c r="AT312" s="551">
        <v>35.078990223600016</v>
      </c>
      <c r="AU312" s="551">
        <v>5.8004255000000011</v>
      </c>
      <c r="AV312" s="551">
        <v>1.0283471900000001</v>
      </c>
      <c r="AW312" s="551">
        <v>31.031560394599992</v>
      </c>
      <c r="AX312" s="551">
        <v>46.403373000000002</v>
      </c>
      <c r="AY312" s="551">
        <v>6.855681800000001</v>
      </c>
    </row>
    <row r="313" spans="1:51" customFormat="1" x14ac:dyDescent="0.35">
      <c r="A313" s="547" t="s">
        <v>666</v>
      </c>
      <c r="B313" s="547" t="s">
        <v>444</v>
      </c>
      <c r="C313">
        <v>1</v>
      </c>
      <c r="D313" s="547" t="s">
        <v>258</v>
      </c>
      <c r="E313">
        <v>54</v>
      </c>
      <c r="F313" s="216">
        <v>2004</v>
      </c>
      <c r="G313" s="549">
        <v>784.56051000000025</v>
      </c>
      <c r="H313" s="550">
        <v>29.310833610513967</v>
      </c>
      <c r="I313" s="550">
        <v>2.1064280308496284</v>
      </c>
      <c r="J313" s="550">
        <v>1.9343329546882246</v>
      </c>
      <c r="K313" s="550">
        <v>4.8079396183221074E-2</v>
      </c>
      <c r="L313" s="550">
        <v>1.4404852724489017E-2</v>
      </c>
      <c r="M313" s="550">
        <v>2.3249794206440491E-3</v>
      </c>
      <c r="N313" s="550">
        <v>4.2531920583792814E-2</v>
      </c>
      <c r="O313" s="550">
        <v>0.11523880548104568</v>
      </c>
      <c r="P313" s="550">
        <v>1.5499937283358802E-2</v>
      </c>
      <c r="Q313" s="551">
        <v>22996.122565989986</v>
      </c>
      <c r="R313" s="551">
        <v>1652.6202501616808</v>
      </c>
      <c r="S313" s="551">
        <v>1517.6012494400009</v>
      </c>
      <c r="T313" s="551">
        <v>37.721195589999994</v>
      </c>
      <c r="U313" s="551">
        <v>11.301478599999996</v>
      </c>
      <c r="V313" s="551">
        <v>1.8240870400000002</v>
      </c>
      <c r="W313" s="551">
        <v>33.368865304499998</v>
      </c>
      <c r="X313" s="551">
        <v>90.411816000000016</v>
      </c>
      <c r="Y313" s="551">
        <v>12.1606387</v>
      </c>
      <c r="AA313" s="547" t="s">
        <v>666</v>
      </c>
      <c r="AB313" s="547" t="s">
        <v>444</v>
      </c>
      <c r="AC313">
        <v>1</v>
      </c>
      <c r="AD313" s="547" t="s">
        <v>258</v>
      </c>
      <c r="AE313">
        <v>54</v>
      </c>
      <c r="AF313" s="216">
        <v>2004</v>
      </c>
      <c r="AG313" s="549">
        <v>784.56051000000025</v>
      </c>
      <c r="AH313" s="550">
        <v>29.310833610513967</v>
      </c>
      <c r="AI313" s="550">
        <v>2.1064280308496284</v>
      </c>
      <c r="AJ313" s="550">
        <v>1.9343329546882246</v>
      </c>
      <c r="AK313" s="550">
        <v>4.8079396183221074E-2</v>
      </c>
      <c r="AL313" s="550">
        <v>1.4404852724489017E-2</v>
      </c>
      <c r="AM313" s="550">
        <v>2.3249794206440491E-3</v>
      </c>
      <c r="AN313" s="550">
        <v>4.2531920583792814E-2</v>
      </c>
      <c r="AO313" s="550">
        <v>0.11523880548104568</v>
      </c>
      <c r="AP313" s="550">
        <v>1.5499937283358802E-2</v>
      </c>
      <c r="AQ313" s="551">
        <v>22996.122565989986</v>
      </c>
      <c r="AR313" s="551">
        <v>1652.6202501616808</v>
      </c>
      <c r="AS313" s="551">
        <v>1517.6012494400009</v>
      </c>
      <c r="AT313" s="551">
        <v>37.721195589999994</v>
      </c>
      <c r="AU313" s="551">
        <v>11.301478599999996</v>
      </c>
      <c r="AV313" s="551">
        <v>1.8240870400000002</v>
      </c>
      <c r="AW313" s="551">
        <v>33.368865304499998</v>
      </c>
      <c r="AX313" s="551">
        <v>90.411816000000016</v>
      </c>
      <c r="AY313" s="551">
        <v>12.1606387</v>
      </c>
    </row>
    <row r="314" spans="1:51" customFormat="1" x14ac:dyDescent="0.35">
      <c r="A314" s="547" t="s">
        <v>667</v>
      </c>
      <c r="B314" s="547" t="s">
        <v>444</v>
      </c>
      <c r="C314">
        <v>1</v>
      </c>
      <c r="D314" s="547" t="s">
        <v>258</v>
      </c>
      <c r="E314">
        <v>54</v>
      </c>
      <c r="F314" s="216">
        <v>2005</v>
      </c>
      <c r="G314" s="549">
        <v>512.66845000000001</v>
      </c>
      <c r="H314" s="550">
        <v>29.609719090925143</v>
      </c>
      <c r="I314" s="550">
        <v>2.0669932680344578</v>
      </c>
      <c r="J314" s="550">
        <v>1.8091801414735009</v>
      </c>
      <c r="K314" s="550">
        <v>4.4553493091490218E-2</v>
      </c>
      <c r="L314" s="550">
        <v>1.4942264147520682E-2</v>
      </c>
      <c r="M314" s="550">
        <v>2.3490940197314659E-3</v>
      </c>
      <c r="N314" s="550">
        <v>3.9412871556266021E-2</v>
      </c>
      <c r="O314" s="550">
        <v>0.11953806207501165</v>
      </c>
      <c r="P314" s="550">
        <v>1.5660711713389033E-2</v>
      </c>
      <c r="Q314" s="551">
        <v>15179.968791280002</v>
      </c>
      <c r="R314" s="551">
        <v>1059.6822348836602</v>
      </c>
      <c r="S314" s="551">
        <v>927.50957890000041</v>
      </c>
      <c r="T314" s="551">
        <v>22.841170245299999</v>
      </c>
      <c r="U314" s="551">
        <v>7.6604273999999997</v>
      </c>
      <c r="V314" s="551">
        <v>1.2043063900000002</v>
      </c>
      <c r="W314" s="551">
        <v>20.20573577079999</v>
      </c>
      <c r="X314" s="551">
        <v>61.283393000000004</v>
      </c>
      <c r="Y314" s="551">
        <v>8.0287527999999995</v>
      </c>
      <c r="AA314" s="547" t="s">
        <v>667</v>
      </c>
      <c r="AB314" s="547" t="s">
        <v>444</v>
      </c>
      <c r="AC314">
        <v>1</v>
      </c>
      <c r="AD314" s="547" t="s">
        <v>258</v>
      </c>
      <c r="AE314">
        <v>54</v>
      </c>
      <c r="AF314" s="216">
        <v>2005</v>
      </c>
      <c r="AG314" s="549">
        <v>512.66845000000001</v>
      </c>
      <c r="AH314" s="550">
        <v>29.609719090925143</v>
      </c>
      <c r="AI314" s="550">
        <v>2.0669932680344578</v>
      </c>
      <c r="AJ314" s="550">
        <v>1.8091801414735009</v>
      </c>
      <c r="AK314" s="550">
        <v>4.4553493091490218E-2</v>
      </c>
      <c r="AL314" s="550">
        <v>1.4942264147520682E-2</v>
      </c>
      <c r="AM314" s="550">
        <v>2.3490940197314659E-3</v>
      </c>
      <c r="AN314" s="550">
        <v>3.9412871556266021E-2</v>
      </c>
      <c r="AO314" s="550">
        <v>0.11953806207501165</v>
      </c>
      <c r="AP314" s="550">
        <v>1.5660711713389033E-2</v>
      </c>
      <c r="AQ314" s="551">
        <v>15179.968791280002</v>
      </c>
      <c r="AR314" s="551">
        <v>1059.6822348836602</v>
      </c>
      <c r="AS314" s="551">
        <v>927.50957890000041</v>
      </c>
      <c r="AT314" s="551">
        <v>22.841170245299999</v>
      </c>
      <c r="AU314" s="551">
        <v>7.6604273999999997</v>
      </c>
      <c r="AV314" s="551">
        <v>1.2043063900000002</v>
      </c>
      <c r="AW314" s="551">
        <v>20.20573577079999</v>
      </c>
      <c r="AX314" s="551">
        <v>61.283393000000004</v>
      </c>
      <c r="AY314" s="551">
        <v>8.0287527999999995</v>
      </c>
    </row>
    <row r="315" spans="1:51" customFormat="1" x14ac:dyDescent="0.35">
      <c r="A315" s="547" t="s">
        <v>668</v>
      </c>
      <c r="B315" s="547" t="s">
        <v>444</v>
      </c>
      <c r="C315">
        <v>1</v>
      </c>
      <c r="D315" s="547" t="s">
        <v>258</v>
      </c>
      <c r="E315">
        <v>54</v>
      </c>
      <c r="F315" s="216">
        <v>2006</v>
      </c>
      <c r="G315" s="549">
        <v>1180.9620199999997</v>
      </c>
      <c r="H315" s="550">
        <v>29.328712877743538</v>
      </c>
      <c r="I315" s="550">
        <v>2.0362975632771243</v>
      </c>
      <c r="J315" s="550">
        <v>1.7344588195732151</v>
      </c>
      <c r="K315" s="550">
        <v>4.786856519229974E-2</v>
      </c>
      <c r="L315" s="550">
        <v>1.443696267217807E-2</v>
      </c>
      <c r="M315" s="550">
        <v>2.3264213018467776E-3</v>
      </c>
      <c r="N315" s="550">
        <v>4.2345444670608474E-2</v>
      </c>
      <c r="O315" s="550">
        <v>0.11549558638642758</v>
      </c>
      <c r="P315" s="550">
        <v>1.5509571848889779E-2</v>
      </c>
      <c r="Q315" s="551">
        <v>34636.096004100014</v>
      </c>
      <c r="R315" s="551">
        <v>2404.7900836488302</v>
      </c>
      <c r="S315" s="551">
        <v>2048.3299911699992</v>
      </c>
      <c r="T315" s="551">
        <v>56.530957443999974</v>
      </c>
      <c r="U315" s="551">
        <v>17.049504600000006</v>
      </c>
      <c r="V315" s="551">
        <v>2.7474151999999994</v>
      </c>
      <c r="W315" s="551">
        <v>50.008361876000009</v>
      </c>
      <c r="X315" s="551">
        <v>136.39590099999998</v>
      </c>
      <c r="Y315" s="551">
        <v>18.316215300000003</v>
      </c>
      <c r="AA315" s="547" t="s">
        <v>668</v>
      </c>
      <c r="AB315" s="547" t="s">
        <v>444</v>
      </c>
      <c r="AC315">
        <v>1</v>
      </c>
      <c r="AD315" s="547" t="s">
        <v>258</v>
      </c>
      <c r="AE315">
        <v>54</v>
      </c>
      <c r="AF315" s="216">
        <v>2006</v>
      </c>
      <c r="AG315" s="549">
        <v>1180.9620199999997</v>
      </c>
      <c r="AH315" s="550">
        <v>29.328712877743538</v>
      </c>
      <c r="AI315" s="550">
        <v>2.0362975632771243</v>
      </c>
      <c r="AJ315" s="550">
        <v>1.7344588195732151</v>
      </c>
      <c r="AK315" s="550">
        <v>4.786856519229974E-2</v>
      </c>
      <c r="AL315" s="550">
        <v>1.443696267217807E-2</v>
      </c>
      <c r="AM315" s="550">
        <v>2.3264213018467776E-3</v>
      </c>
      <c r="AN315" s="550">
        <v>4.2345444670608474E-2</v>
      </c>
      <c r="AO315" s="550">
        <v>0.11549558638642758</v>
      </c>
      <c r="AP315" s="550">
        <v>1.5509571848889779E-2</v>
      </c>
      <c r="AQ315" s="551">
        <v>34636.096004100014</v>
      </c>
      <c r="AR315" s="551">
        <v>2404.7900836488302</v>
      </c>
      <c r="AS315" s="551">
        <v>2048.3299911699992</v>
      </c>
      <c r="AT315" s="551">
        <v>56.530957443999974</v>
      </c>
      <c r="AU315" s="551">
        <v>17.049504600000006</v>
      </c>
      <c r="AV315" s="551">
        <v>2.7474151999999994</v>
      </c>
      <c r="AW315" s="551">
        <v>50.008361876000009</v>
      </c>
      <c r="AX315" s="551">
        <v>136.39590099999998</v>
      </c>
      <c r="AY315" s="551">
        <v>18.316215300000003</v>
      </c>
    </row>
    <row r="316" spans="1:51" customFormat="1" x14ac:dyDescent="0.35">
      <c r="A316" s="547" t="s">
        <v>669</v>
      </c>
      <c r="B316" s="547" t="s">
        <v>444</v>
      </c>
      <c r="C316">
        <v>1</v>
      </c>
      <c r="D316" s="547" t="s">
        <v>258</v>
      </c>
      <c r="E316">
        <v>54</v>
      </c>
      <c r="F316" s="216">
        <v>2007</v>
      </c>
      <c r="G316" s="549">
        <v>612.12938999999994</v>
      </c>
      <c r="H316" s="550">
        <v>29.520113856108093</v>
      </c>
      <c r="I316" s="550">
        <v>2.0556086890797229</v>
      </c>
      <c r="J316" s="550">
        <v>1.7347489533707903</v>
      </c>
      <c r="K316" s="550">
        <v>4.5610542108425814E-2</v>
      </c>
      <c r="L316" s="550">
        <v>1.478111335252176E-2</v>
      </c>
      <c r="M316" s="550">
        <v>2.3418651896456072E-3</v>
      </c>
      <c r="N316" s="550">
        <v>4.0347921106026335E-2</v>
      </c>
      <c r="O316" s="550">
        <v>0.11824886075148265</v>
      </c>
      <c r="P316" s="550">
        <v>1.5612521561822084E-2</v>
      </c>
      <c r="Q316" s="551">
        <v>18070.129287469994</v>
      </c>
      <c r="R316" s="551">
        <v>1258.2984929250704</v>
      </c>
      <c r="S316" s="551">
        <v>1061.8908186300002</v>
      </c>
      <c r="T316" s="551">
        <v>27.919553318400006</v>
      </c>
      <c r="U316" s="551">
        <v>9.0479538999999995</v>
      </c>
      <c r="V316" s="551">
        <v>1.4335245099999998</v>
      </c>
      <c r="W316" s="551">
        <v>24.698148334400024</v>
      </c>
      <c r="X316" s="551">
        <v>72.383603000000008</v>
      </c>
      <c r="Y316" s="551">
        <v>9.5568832999999991</v>
      </c>
      <c r="AA316" s="547" t="s">
        <v>669</v>
      </c>
      <c r="AB316" s="547" t="s">
        <v>444</v>
      </c>
      <c r="AC316">
        <v>1</v>
      </c>
      <c r="AD316" s="547" t="s">
        <v>258</v>
      </c>
      <c r="AE316">
        <v>54</v>
      </c>
      <c r="AF316" s="216">
        <v>2007</v>
      </c>
      <c r="AG316" s="549">
        <v>612.12938999999994</v>
      </c>
      <c r="AH316" s="550">
        <v>29.520113856108093</v>
      </c>
      <c r="AI316" s="550">
        <v>2.0556086890797229</v>
      </c>
      <c r="AJ316" s="550">
        <v>1.7347489533707903</v>
      </c>
      <c r="AK316" s="550">
        <v>4.5610542108425814E-2</v>
      </c>
      <c r="AL316" s="550">
        <v>1.478111335252176E-2</v>
      </c>
      <c r="AM316" s="550">
        <v>2.3418651896456072E-3</v>
      </c>
      <c r="AN316" s="550">
        <v>4.0347921106026335E-2</v>
      </c>
      <c r="AO316" s="550">
        <v>0.11824886075148265</v>
      </c>
      <c r="AP316" s="550">
        <v>1.5612521561822084E-2</v>
      </c>
      <c r="AQ316" s="551">
        <v>18070.129287469994</v>
      </c>
      <c r="AR316" s="551">
        <v>1258.2984929250704</v>
      </c>
      <c r="AS316" s="551">
        <v>1061.8908186300002</v>
      </c>
      <c r="AT316" s="551">
        <v>27.919553318400006</v>
      </c>
      <c r="AU316" s="551">
        <v>9.0479538999999995</v>
      </c>
      <c r="AV316" s="551">
        <v>1.4335245099999998</v>
      </c>
      <c r="AW316" s="551">
        <v>24.698148334400024</v>
      </c>
      <c r="AX316" s="551">
        <v>72.383603000000008</v>
      </c>
      <c r="AY316" s="551">
        <v>9.5568832999999991</v>
      </c>
    </row>
    <row r="317" spans="1:51" customFormat="1" x14ac:dyDescent="0.35">
      <c r="A317" s="547" t="s">
        <v>670</v>
      </c>
      <c r="B317" s="547" t="s">
        <v>444</v>
      </c>
      <c r="C317">
        <v>1</v>
      </c>
      <c r="D317" s="547" t="s">
        <v>258</v>
      </c>
      <c r="E317">
        <v>54</v>
      </c>
      <c r="F317" s="216">
        <v>2008</v>
      </c>
      <c r="G317" s="549">
        <v>714.18881999999996</v>
      </c>
      <c r="H317" s="550">
        <v>9.262558304077066</v>
      </c>
      <c r="I317" s="550">
        <v>0.81867489832169338</v>
      </c>
      <c r="J317" s="550">
        <v>1.3628882284099597</v>
      </c>
      <c r="K317" s="550">
        <v>9.224263002744848E-2</v>
      </c>
      <c r="L317" s="550">
        <v>1.5002804440427951E-2</v>
      </c>
      <c r="M317" s="550">
        <v>2.3518149444008377E-3</v>
      </c>
      <c r="N317" s="550">
        <v>8.1599590742683442E-2</v>
      </c>
      <c r="O317" s="550">
        <v>0.12002243748368956</v>
      </c>
      <c r="P317" s="550">
        <v>1.5678835045331567E-2</v>
      </c>
      <c r="Q317" s="551">
        <v>6615.2155853700006</v>
      </c>
      <c r="R317" s="551">
        <v>584.68845959599014</v>
      </c>
      <c r="S317" s="551">
        <v>973.35953563999954</v>
      </c>
      <c r="T317" s="551">
        <v>65.878655092999992</v>
      </c>
      <c r="U317" s="551">
        <v>10.714835199999998</v>
      </c>
      <c r="V317" s="551">
        <v>1.6796399399999999</v>
      </c>
      <c r="W317" s="551">
        <v>58.277515425000011</v>
      </c>
      <c r="X317" s="551">
        <v>85.718683000000013</v>
      </c>
      <c r="Y317" s="551">
        <v>11.197648699999998</v>
      </c>
      <c r="AA317" s="547" t="s">
        <v>670</v>
      </c>
      <c r="AB317" s="547" t="s">
        <v>444</v>
      </c>
      <c r="AC317">
        <v>1</v>
      </c>
      <c r="AD317" s="547" t="s">
        <v>258</v>
      </c>
      <c r="AE317">
        <v>54</v>
      </c>
      <c r="AF317" s="216">
        <v>2008</v>
      </c>
      <c r="AG317" s="549">
        <v>714.18881999999996</v>
      </c>
      <c r="AH317" s="550">
        <v>9.262558304077066</v>
      </c>
      <c r="AI317" s="550">
        <v>0.81867489832169338</v>
      </c>
      <c r="AJ317" s="550">
        <v>1.3628882284099597</v>
      </c>
      <c r="AK317" s="550">
        <v>9.224263002744848E-2</v>
      </c>
      <c r="AL317" s="550">
        <v>1.5002804440427951E-2</v>
      </c>
      <c r="AM317" s="550">
        <v>2.3518149444008377E-3</v>
      </c>
      <c r="AN317" s="550">
        <v>8.1599590742683442E-2</v>
      </c>
      <c r="AO317" s="550">
        <v>0.12002243748368956</v>
      </c>
      <c r="AP317" s="550">
        <v>1.5678835045331567E-2</v>
      </c>
      <c r="AQ317" s="551">
        <v>6615.2155853700006</v>
      </c>
      <c r="AR317" s="551">
        <v>584.68845959599014</v>
      </c>
      <c r="AS317" s="551">
        <v>973.35953563999954</v>
      </c>
      <c r="AT317" s="551">
        <v>65.878655092999992</v>
      </c>
      <c r="AU317" s="551">
        <v>10.714835199999998</v>
      </c>
      <c r="AV317" s="551">
        <v>1.6796399399999999</v>
      </c>
      <c r="AW317" s="551">
        <v>58.277515425000011</v>
      </c>
      <c r="AX317" s="551">
        <v>85.718683000000013</v>
      </c>
      <c r="AY317" s="551">
        <v>11.197648699999998</v>
      </c>
    </row>
    <row r="318" spans="1:51" customFormat="1" x14ac:dyDescent="0.35">
      <c r="A318" s="547" t="s">
        <v>671</v>
      </c>
      <c r="B318" s="547" t="s">
        <v>444</v>
      </c>
      <c r="C318">
        <v>1</v>
      </c>
      <c r="D318" s="547" t="s">
        <v>258</v>
      </c>
      <c r="E318">
        <v>54</v>
      </c>
      <c r="F318" s="216">
        <v>2009</v>
      </c>
      <c r="G318" s="549">
        <v>778.49533000000008</v>
      </c>
      <c r="H318" s="550">
        <v>10.653808243602439</v>
      </c>
      <c r="I318" s="550">
        <v>0.82731821459808841</v>
      </c>
      <c r="J318" s="550">
        <v>1.3248859039526926</v>
      </c>
      <c r="K318" s="550">
        <v>9.9278196073443403E-2</v>
      </c>
      <c r="L318" s="550">
        <v>1.3930343422869345E-2</v>
      </c>
      <c r="M318" s="550">
        <v>2.3036822584407788E-3</v>
      </c>
      <c r="N318" s="550">
        <v>8.7823377685515444E-2</v>
      </c>
      <c r="O318" s="550">
        <v>0.11144276356802295</v>
      </c>
      <c r="P318" s="550">
        <v>1.5357944407964529E-2</v>
      </c>
      <c r="Q318" s="551">
        <v>8293.9399643600027</v>
      </c>
      <c r="R318" s="551">
        <v>644.06336648854972</v>
      </c>
      <c r="S318" s="551">
        <v>1031.4174890099998</v>
      </c>
      <c r="T318" s="551">
        <v>77.287612014000032</v>
      </c>
      <c r="U318" s="551">
        <v>10.844707300000001</v>
      </c>
      <c r="V318" s="551">
        <v>1.7934058799999997</v>
      </c>
      <c r="W318" s="551">
        <v>68.370089392999986</v>
      </c>
      <c r="X318" s="551">
        <v>86.757671000000016</v>
      </c>
      <c r="Y318" s="551">
        <v>11.956088000000001</v>
      </c>
      <c r="AA318" s="547" t="s">
        <v>671</v>
      </c>
      <c r="AB318" s="547" t="s">
        <v>444</v>
      </c>
      <c r="AC318">
        <v>1</v>
      </c>
      <c r="AD318" s="547" t="s">
        <v>258</v>
      </c>
      <c r="AE318">
        <v>54</v>
      </c>
      <c r="AF318" s="216">
        <v>2009</v>
      </c>
      <c r="AG318" s="549">
        <v>778.49533000000008</v>
      </c>
      <c r="AH318" s="550">
        <v>10.653808243602439</v>
      </c>
      <c r="AI318" s="550">
        <v>0.82731821459808841</v>
      </c>
      <c r="AJ318" s="550">
        <v>1.3248859039526926</v>
      </c>
      <c r="AK318" s="550">
        <v>9.9278196073443403E-2</v>
      </c>
      <c r="AL318" s="550">
        <v>1.3930343422869345E-2</v>
      </c>
      <c r="AM318" s="550">
        <v>2.3036822584407788E-3</v>
      </c>
      <c r="AN318" s="550">
        <v>8.7823377685515444E-2</v>
      </c>
      <c r="AO318" s="550">
        <v>0.11144276356802295</v>
      </c>
      <c r="AP318" s="550">
        <v>1.5357944407964529E-2</v>
      </c>
      <c r="AQ318" s="551">
        <v>8293.9399643600027</v>
      </c>
      <c r="AR318" s="551">
        <v>644.06336648854972</v>
      </c>
      <c r="AS318" s="551">
        <v>1031.4174890099998</v>
      </c>
      <c r="AT318" s="551">
        <v>77.287612014000032</v>
      </c>
      <c r="AU318" s="551">
        <v>10.844707300000001</v>
      </c>
      <c r="AV318" s="551">
        <v>1.7934058799999997</v>
      </c>
      <c r="AW318" s="551">
        <v>68.370089392999986</v>
      </c>
      <c r="AX318" s="551">
        <v>86.757671000000016</v>
      </c>
      <c r="AY318" s="551">
        <v>11.956088000000001</v>
      </c>
    </row>
    <row r="319" spans="1:51" customFormat="1" x14ac:dyDescent="0.35">
      <c r="A319" s="547" t="s">
        <v>672</v>
      </c>
      <c r="B319" s="547" t="s">
        <v>444</v>
      </c>
      <c r="C319">
        <v>1</v>
      </c>
      <c r="D319" s="547" t="s">
        <v>258</v>
      </c>
      <c r="E319">
        <v>54</v>
      </c>
      <c r="F319" s="216">
        <v>2010</v>
      </c>
      <c r="G319" s="549">
        <v>5.2971447000000014</v>
      </c>
      <c r="H319" s="550">
        <v>12.59205401248337</v>
      </c>
      <c r="I319" s="550">
        <v>0.28970730635347747</v>
      </c>
      <c r="J319" s="550">
        <v>1.2947705245431549</v>
      </c>
      <c r="K319" s="550">
        <v>6.6662000705776422E-2</v>
      </c>
      <c r="L319" s="550">
        <v>8.6504933497474571E-3</v>
      </c>
      <c r="M319" s="550">
        <v>2.0609137975785329E-3</v>
      </c>
      <c r="N319" s="550">
        <v>5.8970449801003154E-2</v>
      </c>
      <c r="O319" s="550">
        <v>6.9203954349217597E-2</v>
      </c>
      <c r="P319" s="550">
        <v>1.3739495543703005E-2</v>
      </c>
      <c r="Q319" s="551">
        <v>66.70193217434003</v>
      </c>
      <c r="R319" s="551">
        <v>1.5346215224016</v>
      </c>
      <c r="S319" s="551">
        <v>6.858586821799995</v>
      </c>
      <c r="T319" s="551">
        <v>0.35311826372999994</v>
      </c>
      <c r="U319" s="551">
        <v>4.5822914999999999E-2</v>
      </c>
      <c r="V319" s="551">
        <v>1.09169586E-2</v>
      </c>
      <c r="W319" s="551">
        <v>0.31237500561999998</v>
      </c>
      <c r="X319" s="551">
        <v>0.36658336000000002</v>
      </c>
      <c r="Y319" s="551">
        <v>7.2780096000000016E-2</v>
      </c>
      <c r="AA319" s="547" t="s">
        <v>672</v>
      </c>
      <c r="AB319" s="547" t="s">
        <v>444</v>
      </c>
      <c r="AC319">
        <v>1</v>
      </c>
      <c r="AD319" s="547" t="s">
        <v>258</v>
      </c>
      <c r="AE319">
        <v>54</v>
      </c>
      <c r="AF319" s="216">
        <v>2010</v>
      </c>
      <c r="AG319" s="549">
        <v>5.2971447000000014</v>
      </c>
      <c r="AH319" s="550">
        <v>12.59205401248337</v>
      </c>
      <c r="AI319" s="550">
        <v>0.28970730635347747</v>
      </c>
      <c r="AJ319" s="550">
        <v>1.2947705245431549</v>
      </c>
      <c r="AK319" s="550">
        <v>6.6662000705776422E-2</v>
      </c>
      <c r="AL319" s="550">
        <v>8.6504933497474571E-3</v>
      </c>
      <c r="AM319" s="550">
        <v>2.0609137975785329E-3</v>
      </c>
      <c r="AN319" s="550">
        <v>5.8970449801003154E-2</v>
      </c>
      <c r="AO319" s="550">
        <v>6.9203954349217597E-2</v>
      </c>
      <c r="AP319" s="550">
        <v>1.3739495543703005E-2</v>
      </c>
      <c r="AQ319" s="551">
        <v>66.70193217434003</v>
      </c>
      <c r="AR319" s="551">
        <v>1.5346215224016</v>
      </c>
      <c r="AS319" s="551">
        <v>6.858586821799995</v>
      </c>
      <c r="AT319" s="551">
        <v>0.35311826372999994</v>
      </c>
      <c r="AU319" s="551">
        <v>4.5822914999999999E-2</v>
      </c>
      <c r="AV319" s="551">
        <v>1.09169586E-2</v>
      </c>
      <c r="AW319" s="551">
        <v>0.31237500561999998</v>
      </c>
      <c r="AX319" s="551">
        <v>0.36658336000000002</v>
      </c>
      <c r="AY319" s="551">
        <v>7.2780096000000016E-2</v>
      </c>
    </row>
    <row r="320" spans="1:51" customFormat="1" x14ac:dyDescent="0.35">
      <c r="A320" s="547" t="s">
        <v>673</v>
      </c>
      <c r="B320" s="547" t="s">
        <v>444</v>
      </c>
      <c r="C320">
        <v>1</v>
      </c>
      <c r="D320" s="547" t="s">
        <v>258</v>
      </c>
      <c r="E320">
        <v>54</v>
      </c>
      <c r="F320" s="216">
        <v>2011</v>
      </c>
      <c r="G320" s="549">
        <v>177.40807999999998</v>
      </c>
      <c r="H320" s="550">
        <v>24.923449064501462</v>
      </c>
      <c r="I320" s="550">
        <v>0.34404163064376764</v>
      </c>
      <c r="J320" s="550">
        <v>0.97756835157113497</v>
      </c>
      <c r="K320" s="550">
        <v>4.5372887071434401E-2</v>
      </c>
      <c r="L320" s="550">
        <v>1.3223689980749473E-2</v>
      </c>
      <c r="M320" s="550">
        <v>2.2983194452022701E-3</v>
      </c>
      <c r="N320" s="550">
        <v>4.0137718625893465E-2</v>
      </c>
      <c r="O320" s="550">
        <v>0.10578956663078704</v>
      </c>
      <c r="P320" s="550">
        <v>1.5322205730426714E-2</v>
      </c>
      <c r="Q320" s="551">
        <v>4421.6212455109999</v>
      </c>
      <c r="R320" s="551">
        <v>61.035765132579975</v>
      </c>
      <c r="S320" s="551">
        <v>173.42852432100003</v>
      </c>
      <c r="T320" s="551">
        <v>8.0495167793999993</v>
      </c>
      <c r="U320" s="551">
        <v>2.3459894500000007</v>
      </c>
      <c r="V320" s="551">
        <v>0.40774043999999993</v>
      </c>
      <c r="W320" s="551">
        <v>7.1207555969999978</v>
      </c>
      <c r="X320" s="551">
        <v>18.767923899999996</v>
      </c>
      <c r="Y320" s="551">
        <v>2.7182831000000007</v>
      </c>
      <c r="AA320" s="547" t="s">
        <v>673</v>
      </c>
      <c r="AB320" s="547" t="s">
        <v>444</v>
      </c>
      <c r="AC320">
        <v>1</v>
      </c>
      <c r="AD320" s="547" t="s">
        <v>258</v>
      </c>
      <c r="AE320">
        <v>54</v>
      </c>
      <c r="AF320" s="216">
        <v>2011</v>
      </c>
      <c r="AG320" s="549">
        <v>177.40807999999998</v>
      </c>
      <c r="AH320" s="550">
        <v>24.923449064501462</v>
      </c>
      <c r="AI320" s="550">
        <v>0.34404163064376764</v>
      </c>
      <c r="AJ320" s="550">
        <v>0.97756835157113497</v>
      </c>
      <c r="AK320" s="550">
        <v>4.5372887071434401E-2</v>
      </c>
      <c r="AL320" s="550">
        <v>1.3223689980749473E-2</v>
      </c>
      <c r="AM320" s="550">
        <v>2.2983194452022701E-3</v>
      </c>
      <c r="AN320" s="550">
        <v>4.0137718625893465E-2</v>
      </c>
      <c r="AO320" s="550">
        <v>0.10578956663078704</v>
      </c>
      <c r="AP320" s="550">
        <v>1.5322205730426714E-2</v>
      </c>
      <c r="AQ320" s="551">
        <v>4421.6212455109999</v>
      </c>
      <c r="AR320" s="551">
        <v>61.035765132579975</v>
      </c>
      <c r="AS320" s="551">
        <v>173.42852432100003</v>
      </c>
      <c r="AT320" s="551">
        <v>8.0495167793999993</v>
      </c>
      <c r="AU320" s="551">
        <v>2.3459894500000007</v>
      </c>
      <c r="AV320" s="551">
        <v>0.40774043999999993</v>
      </c>
      <c r="AW320" s="551">
        <v>7.1207555969999978</v>
      </c>
      <c r="AX320" s="551">
        <v>18.767923899999996</v>
      </c>
      <c r="AY320" s="551">
        <v>2.7182831000000007</v>
      </c>
    </row>
    <row r="321" spans="1:51" customFormat="1" x14ac:dyDescent="0.35">
      <c r="A321" s="547" t="s">
        <v>674</v>
      </c>
      <c r="B321" s="547" t="s">
        <v>444</v>
      </c>
      <c r="C321">
        <v>1</v>
      </c>
      <c r="D321" s="547" t="s">
        <v>258</v>
      </c>
      <c r="E321">
        <v>54</v>
      </c>
      <c r="F321" s="216">
        <v>2012</v>
      </c>
      <c r="G321" s="549">
        <v>108.88595100000001</v>
      </c>
      <c r="H321" s="550">
        <v>24.487669565819363</v>
      </c>
      <c r="I321" s="550">
        <v>0.34214118417026085</v>
      </c>
      <c r="J321" s="550">
        <v>0.96397815432589595</v>
      </c>
      <c r="K321" s="550">
        <v>4.2182071291272473E-2</v>
      </c>
      <c r="L321" s="550">
        <v>1.3088004255020923E-2</v>
      </c>
      <c r="M321" s="550">
        <v>2.2880817746634731E-3</v>
      </c>
      <c r="N321" s="550">
        <v>3.7315066252211003E-2</v>
      </c>
      <c r="O321" s="550">
        <v>0.10470392640461026</v>
      </c>
      <c r="P321" s="550">
        <v>1.5253941805587022E-2</v>
      </c>
      <c r="Q321" s="551">
        <v>2666.3631884479987</v>
      </c>
      <c r="R321" s="551">
        <v>37.254368214644998</v>
      </c>
      <c r="S321" s="551">
        <v>104.96367807699995</v>
      </c>
      <c r="T321" s="551">
        <v>4.5930349477000014</v>
      </c>
      <c r="U321" s="551">
        <v>1.4250997899999998</v>
      </c>
      <c r="V321" s="551">
        <v>0.24913995999999999</v>
      </c>
      <c r="W321" s="551">
        <v>4.0630864755000013</v>
      </c>
      <c r="X321" s="551">
        <v>11.4007866</v>
      </c>
      <c r="Y321" s="551">
        <v>1.6609399600000001</v>
      </c>
      <c r="AA321" s="547" t="s">
        <v>674</v>
      </c>
      <c r="AB321" s="547" t="s">
        <v>444</v>
      </c>
      <c r="AC321">
        <v>1</v>
      </c>
      <c r="AD321" s="547" t="s">
        <v>258</v>
      </c>
      <c r="AE321">
        <v>54</v>
      </c>
      <c r="AF321" s="216">
        <v>2012</v>
      </c>
      <c r="AG321" s="549">
        <v>108.88595100000001</v>
      </c>
      <c r="AH321" s="550">
        <v>24.487669565819363</v>
      </c>
      <c r="AI321" s="550">
        <v>0.34214118417026085</v>
      </c>
      <c r="AJ321" s="550">
        <v>0.96397815432589595</v>
      </c>
      <c r="AK321" s="550">
        <v>4.2182071291272473E-2</v>
      </c>
      <c r="AL321" s="550">
        <v>1.3088004255020923E-2</v>
      </c>
      <c r="AM321" s="550">
        <v>2.2880817746634731E-3</v>
      </c>
      <c r="AN321" s="550">
        <v>3.7315066252211003E-2</v>
      </c>
      <c r="AO321" s="550">
        <v>0.10470392640461026</v>
      </c>
      <c r="AP321" s="550">
        <v>1.5253941805587022E-2</v>
      </c>
      <c r="AQ321" s="551">
        <v>2666.3631884479987</v>
      </c>
      <c r="AR321" s="551">
        <v>37.254368214644998</v>
      </c>
      <c r="AS321" s="551">
        <v>104.96367807699995</v>
      </c>
      <c r="AT321" s="551">
        <v>4.5930349477000014</v>
      </c>
      <c r="AU321" s="551">
        <v>1.4250997899999998</v>
      </c>
      <c r="AV321" s="551">
        <v>0.24913995999999999</v>
      </c>
      <c r="AW321" s="551">
        <v>4.0630864755000013</v>
      </c>
      <c r="AX321" s="551">
        <v>11.4007866</v>
      </c>
      <c r="AY321" s="551">
        <v>1.6609399600000001</v>
      </c>
    </row>
    <row r="322" spans="1:51" customFormat="1" x14ac:dyDescent="0.35">
      <c r="A322" s="547" t="s">
        <v>675</v>
      </c>
      <c r="B322" s="547" t="s">
        <v>444</v>
      </c>
      <c r="C322">
        <v>1</v>
      </c>
      <c r="D322" s="547" t="s">
        <v>258</v>
      </c>
      <c r="E322">
        <v>54</v>
      </c>
      <c r="F322" s="216">
        <v>2013</v>
      </c>
      <c r="G322" s="549">
        <v>664.52322000000004</v>
      </c>
      <c r="H322" s="550">
        <v>23.2473307793353</v>
      </c>
      <c r="I322" s="550">
        <v>0.33570139490019618</v>
      </c>
      <c r="J322" s="550">
        <v>0.94254719541628573</v>
      </c>
      <c r="K322" s="550">
        <v>3.820891455380597E-2</v>
      </c>
      <c r="L322" s="550">
        <v>1.2661614894359895E-2</v>
      </c>
      <c r="M322" s="550">
        <v>2.2690625769254532E-3</v>
      </c>
      <c r="N322" s="550">
        <v>3.3800339252253682E-2</v>
      </c>
      <c r="O322" s="550">
        <v>0.10129289838811049</v>
      </c>
      <c r="P322" s="550">
        <v>1.5127150410184313E-2</v>
      </c>
      <c r="Q322" s="551">
        <v>15448.391105889004</v>
      </c>
      <c r="R322" s="551">
        <v>223.08137189756997</v>
      </c>
      <c r="S322" s="551">
        <v>626.34449729999949</v>
      </c>
      <c r="T322" s="551">
        <v>25.390710932000008</v>
      </c>
      <c r="U322" s="551">
        <v>8.4139370999999983</v>
      </c>
      <c r="V322" s="551">
        <v>1.5078447699999999</v>
      </c>
      <c r="W322" s="551">
        <v>22.46111027700001</v>
      </c>
      <c r="X322" s="551">
        <v>67.311482999999996</v>
      </c>
      <c r="Y322" s="551">
        <v>10.052342700000001</v>
      </c>
      <c r="AA322" s="547" t="s">
        <v>675</v>
      </c>
      <c r="AB322" s="547" t="s">
        <v>444</v>
      </c>
      <c r="AC322">
        <v>1</v>
      </c>
      <c r="AD322" s="547" t="s">
        <v>258</v>
      </c>
      <c r="AE322">
        <v>54</v>
      </c>
      <c r="AF322" s="216">
        <v>2013</v>
      </c>
      <c r="AG322" s="549">
        <v>664.52322000000004</v>
      </c>
      <c r="AH322" s="550">
        <v>23.2473307793353</v>
      </c>
      <c r="AI322" s="550">
        <v>0.33570139490019618</v>
      </c>
      <c r="AJ322" s="550">
        <v>0.94254719541628573</v>
      </c>
      <c r="AK322" s="550">
        <v>3.820891455380597E-2</v>
      </c>
      <c r="AL322" s="550">
        <v>1.2661614894359895E-2</v>
      </c>
      <c r="AM322" s="550">
        <v>2.2690625769254532E-3</v>
      </c>
      <c r="AN322" s="550">
        <v>3.3800339252253682E-2</v>
      </c>
      <c r="AO322" s="550">
        <v>0.10129289838811049</v>
      </c>
      <c r="AP322" s="550">
        <v>1.5127150410184313E-2</v>
      </c>
      <c r="AQ322" s="551">
        <v>15448.391105889004</v>
      </c>
      <c r="AR322" s="551">
        <v>223.08137189756997</v>
      </c>
      <c r="AS322" s="551">
        <v>626.34449729999949</v>
      </c>
      <c r="AT322" s="551">
        <v>25.390710932000008</v>
      </c>
      <c r="AU322" s="551">
        <v>8.4139370999999983</v>
      </c>
      <c r="AV322" s="551">
        <v>1.5078447699999999</v>
      </c>
      <c r="AW322" s="551">
        <v>22.46111027700001</v>
      </c>
      <c r="AX322" s="551">
        <v>67.311482999999996</v>
      </c>
      <c r="AY322" s="551">
        <v>10.052342700000001</v>
      </c>
    </row>
    <row r="323" spans="1:51" customFormat="1" x14ac:dyDescent="0.35">
      <c r="A323" s="547" t="s">
        <v>676</v>
      </c>
      <c r="B323" s="547" t="s">
        <v>444</v>
      </c>
      <c r="C323">
        <v>1</v>
      </c>
      <c r="D323" s="547" t="s">
        <v>258</v>
      </c>
      <c r="E323">
        <v>54</v>
      </c>
      <c r="F323" s="216">
        <v>2014</v>
      </c>
      <c r="G323" s="549">
        <v>301.10441999999995</v>
      </c>
      <c r="H323" s="550">
        <v>22.118409201047253</v>
      </c>
      <c r="I323" s="550">
        <v>0.32857605135859508</v>
      </c>
      <c r="J323" s="550">
        <v>0.92685529903546504</v>
      </c>
      <c r="K323" s="550">
        <v>3.851022702921468E-2</v>
      </c>
      <c r="L323" s="550">
        <v>1.2423928549438096E-2</v>
      </c>
      <c r="M323" s="550">
        <v>2.2668236819638858E-3</v>
      </c>
      <c r="N323" s="550">
        <v>3.4066881952114818E-2</v>
      </c>
      <c r="O323" s="550">
        <v>9.9391410461526955E-2</v>
      </c>
      <c r="P323" s="550">
        <v>1.5112234154516898E-2</v>
      </c>
      <c r="Q323" s="551">
        <v>6659.9507738039956</v>
      </c>
      <c r="R323" s="551">
        <v>98.935701370219974</v>
      </c>
      <c r="S323" s="551">
        <v>279.08022724000023</v>
      </c>
      <c r="T323" s="551">
        <v>11.595599573700008</v>
      </c>
      <c r="U323" s="551">
        <v>3.7408997999999989</v>
      </c>
      <c r="V323" s="551">
        <v>0.68255063000000016</v>
      </c>
      <c r="W323" s="551">
        <v>10.257688731399998</v>
      </c>
      <c r="X323" s="551">
        <v>29.927192999999999</v>
      </c>
      <c r="Y323" s="551">
        <v>4.5503605</v>
      </c>
      <c r="AA323" s="547" t="s">
        <v>676</v>
      </c>
      <c r="AB323" s="547" t="s">
        <v>444</v>
      </c>
      <c r="AC323">
        <v>1</v>
      </c>
      <c r="AD323" s="547" t="s">
        <v>258</v>
      </c>
      <c r="AE323">
        <v>54</v>
      </c>
      <c r="AF323" s="216">
        <v>2014</v>
      </c>
      <c r="AG323" s="549">
        <v>301.10441999999995</v>
      </c>
      <c r="AH323" s="550">
        <v>22.118409201047253</v>
      </c>
      <c r="AI323" s="550">
        <v>0.32857605135859508</v>
      </c>
      <c r="AJ323" s="550">
        <v>0.92685529903546504</v>
      </c>
      <c r="AK323" s="550">
        <v>3.851022702921468E-2</v>
      </c>
      <c r="AL323" s="550">
        <v>1.2423928549438096E-2</v>
      </c>
      <c r="AM323" s="550">
        <v>2.2668236819638858E-3</v>
      </c>
      <c r="AN323" s="550">
        <v>3.4066881952114818E-2</v>
      </c>
      <c r="AO323" s="550">
        <v>9.9391410461526955E-2</v>
      </c>
      <c r="AP323" s="550">
        <v>1.5112234154516898E-2</v>
      </c>
      <c r="AQ323" s="551">
        <v>6659.9507738039956</v>
      </c>
      <c r="AR323" s="551">
        <v>98.935701370219974</v>
      </c>
      <c r="AS323" s="551">
        <v>279.08022724000023</v>
      </c>
      <c r="AT323" s="551">
        <v>11.595599573700008</v>
      </c>
      <c r="AU323" s="551">
        <v>3.7408997999999989</v>
      </c>
      <c r="AV323" s="551">
        <v>0.68255063000000016</v>
      </c>
      <c r="AW323" s="551">
        <v>10.257688731399998</v>
      </c>
      <c r="AX323" s="551">
        <v>29.927192999999999</v>
      </c>
      <c r="AY323" s="551">
        <v>4.5503605</v>
      </c>
    </row>
    <row r="324" spans="1:51" customFormat="1" x14ac:dyDescent="0.35">
      <c r="A324" s="547" t="s">
        <v>677</v>
      </c>
      <c r="B324" s="547" t="s">
        <v>444</v>
      </c>
      <c r="C324">
        <v>1</v>
      </c>
      <c r="D324" s="547" t="s">
        <v>258</v>
      </c>
      <c r="E324">
        <v>54</v>
      </c>
      <c r="F324" s="216">
        <v>2015</v>
      </c>
      <c r="G324" s="549">
        <v>609.89940999999988</v>
      </c>
      <c r="H324" s="550">
        <v>22.118400137629266</v>
      </c>
      <c r="I324" s="550">
        <v>0.32857597880447198</v>
      </c>
      <c r="J324" s="550">
        <v>0.92410494722400194</v>
      </c>
      <c r="K324" s="550">
        <v>3.8510201908540972E-2</v>
      </c>
      <c r="L324" s="550">
        <v>1.2423925610946239E-2</v>
      </c>
      <c r="M324" s="550">
        <v>2.2668244424109219E-3</v>
      </c>
      <c r="N324" s="550">
        <v>3.4066848407018464E-2</v>
      </c>
      <c r="O324" s="550">
        <v>9.9391404559646984E-2</v>
      </c>
      <c r="P324" s="550">
        <v>1.5112234327296694E-2</v>
      </c>
      <c r="Q324" s="551">
        <v>13489.999194084005</v>
      </c>
      <c r="R324" s="551">
        <v>200.39829561301994</v>
      </c>
      <c r="S324" s="551">
        <v>563.61106208999979</v>
      </c>
      <c r="T324" s="551">
        <v>23.487349423000008</v>
      </c>
      <c r="U324" s="551">
        <v>7.5773448999999991</v>
      </c>
      <c r="V324" s="551">
        <v>1.3825348900000001</v>
      </c>
      <c r="W324" s="551">
        <v>20.777350743999996</v>
      </c>
      <c r="X324" s="551">
        <v>60.61875899999999</v>
      </c>
      <c r="Y324" s="551">
        <v>9.2169427999999982</v>
      </c>
      <c r="AA324" s="547" t="s">
        <v>677</v>
      </c>
      <c r="AB324" s="547" t="s">
        <v>444</v>
      </c>
      <c r="AC324">
        <v>1</v>
      </c>
      <c r="AD324" s="547" t="s">
        <v>258</v>
      </c>
      <c r="AE324">
        <v>54</v>
      </c>
      <c r="AF324" s="216">
        <v>2015</v>
      </c>
      <c r="AG324" s="549">
        <v>609.89940999999988</v>
      </c>
      <c r="AH324" s="550">
        <v>22.118400137629266</v>
      </c>
      <c r="AI324" s="550">
        <v>0.32857597880447198</v>
      </c>
      <c r="AJ324" s="550">
        <v>0.92410494722400194</v>
      </c>
      <c r="AK324" s="550">
        <v>3.8510201908540972E-2</v>
      </c>
      <c r="AL324" s="550">
        <v>1.2423925610946239E-2</v>
      </c>
      <c r="AM324" s="550">
        <v>2.2668244424109219E-3</v>
      </c>
      <c r="AN324" s="550">
        <v>3.4066848407018464E-2</v>
      </c>
      <c r="AO324" s="550">
        <v>9.9391404559646984E-2</v>
      </c>
      <c r="AP324" s="550">
        <v>1.5112234327296694E-2</v>
      </c>
      <c r="AQ324" s="551">
        <v>13489.999194084005</v>
      </c>
      <c r="AR324" s="551">
        <v>200.39829561301994</v>
      </c>
      <c r="AS324" s="551">
        <v>563.61106208999979</v>
      </c>
      <c r="AT324" s="551">
        <v>23.487349423000008</v>
      </c>
      <c r="AU324" s="551">
        <v>7.5773448999999991</v>
      </c>
      <c r="AV324" s="551">
        <v>1.3825348900000001</v>
      </c>
      <c r="AW324" s="551">
        <v>20.777350743999996</v>
      </c>
      <c r="AX324" s="551">
        <v>60.61875899999999</v>
      </c>
      <c r="AY324" s="551">
        <v>9.2169427999999982</v>
      </c>
    </row>
    <row r="325" spans="1:51" customFormat="1" x14ac:dyDescent="0.35">
      <c r="A325" s="547" t="s">
        <v>678</v>
      </c>
      <c r="B325" s="547" t="s">
        <v>444</v>
      </c>
      <c r="C325">
        <v>1</v>
      </c>
      <c r="D325" s="547" t="s">
        <v>258</v>
      </c>
      <c r="E325">
        <v>54</v>
      </c>
      <c r="F325" s="216">
        <v>2016</v>
      </c>
      <c r="G325" s="549">
        <v>521.96645999999998</v>
      </c>
      <c r="H325" s="550">
        <v>22.118398067121014</v>
      </c>
      <c r="I325" s="550">
        <v>0.3166082613626553</v>
      </c>
      <c r="J325" s="550">
        <v>0.77499335468796182</v>
      </c>
      <c r="K325" s="550">
        <v>3.1398249542700506E-2</v>
      </c>
      <c r="L325" s="550">
        <v>1.242391532206878E-2</v>
      </c>
      <c r="M325" s="550">
        <v>2.2668214735483199E-3</v>
      </c>
      <c r="N325" s="550">
        <v>2.7775484265789806E-2</v>
      </c>
      <c r="O325" s="550">
        <v>9.939130954889322E-2</v>
      </c>
      <c r="P325" s="550">
        <v>1.5112224452122841E-2</v>
      </c>
      <c r="Q325" s="551">
        <v>11545.061939965997</v>
      </c>
      <c r="R325" s="551">
        <v>165.25889339021995</v>
      </c>
      <c r="S325" s="551">
        <v>404.52053786999983</v>
      </c>
      <c r="T325" s="551">
        <v>16.388833164000001</v>
      </c>
      <c r="U325" s="551">
        <v>6.4848671000000007</v>
      </c>
      <c r="V325" s="551">
        <v>1.1832047800000001</v>
      </c>
      <c r="W325" s="551">
        <v>14.497871197000004</v>
      </c>
      <c r="X325" s="551">
        <v>51.87892999999999</v>
      </c>
      <c r="Y325" s="551">
        <v>7.8880742999999987</v>
      </c>
      <c r="AA325" s="547" t="s">
        <v>678</v>
      </c>
      <c r="AB325" s="547" t="s">
        <v>444</v>
      </c>
      <c r="AC325">
        <v>1</v>
      </c>
      <c r="AD325" s="547" t="s">
        <v>258</v>
      </c>
      <c r="AE325">
        <v>54</v>
      </c>
      <c r="AF325" s="216">
        <v>2016</v>
      </c>
      <c r="AG325" s="549">
        <v>521.96645999999998</v>
      </c>
      <c r="AH325" s="550">
        <v>22.118398067121014</v>
      </c>
      <c r="AI325" s="550">
        <v>0.3166082613626553</v>
      </c>
      <c r="AJ325" s="550">
        <v>0.77499335468796182</v>
      </c>
      <c r="AK325" s="550">
        <v>3.1398249542700506E-2</v>
      </c>
      <c r="AL325" s="550">
        <v>1.242391532206878E-2</v>
      </c>
      <c r="AM325" s="550">
        <v>2.2668214735483199E-3</v>
      </c>
      <c r="AN325" s="550">
        <v>2.7775484265789806E-2</v>
      </c>
      <c r="AO325" s="550">
        <v>9.939130954889322E-2</v>
      </c>
      <c r="AP325" s="550">
        <v>1.5112224452122841E-2</v>
      </c>
      <c r="AQ325" s="551">
        <v>11545.061939965997</v>
      </c>
      <c r="AR325" s="551">
        <v>165.25889339021995</v>
      </c>
      <c r="AS325" s="551">
        <v>404.52053786999983</v>
      </c>
      <c r="AT325" s="551">
        <v>16.388833164000001</v>
      </c>
      <c r="AU325" s="551">
        <v>6.4848671000000007</v>
      </c>
      <c r="AV325" s="551">
        <v>1.1832047800000001</v>
      </c>
      <c r="AW325" s="551">
        <v>14.497871197000004</v>
      </c>
      <c r="AX325" s="551">
        <v>51.87892999999999</v>
      </c>
      <c r="AY325" s="551">
        <v>7.8880742999999987</v>
      </c>
    </row>
    <row r="326" spans="1:51" customFormat="1" x14ac:dyDescent="0.35">
      <c r="A326" s="547" t="s">
        <v>679</v>
      </c>
      <c r="B326" s="547" t="s">
        <v>444</v>
      </c>
      <c r="C326">
        <v>1</v>
      </c>
      <c r="D326" s="547" t="s">
        <v>258</v>
      </c>
      <c r="E326">
        <v>54</v>
      </c>
      <c r="F326" s="216">
        <v>2017</v>
      </c>
      <c r="G326" s="549">
        <v>587.32939999999996</v>
      </c>
      <c r="H326" s="550">
        <v>22.118418304101585</v>
      </c>
      <c r="I326" s="550">
        <v>0.30423903631531135</v>
      </c>
      <c r="J326" s="550">
        <v>0.77409251285564795</v>
      </c>
      <c r="K326" s="550">
        <v>3.1398223613529314E-2</v>
      </c>
      <c r="L326" s="550">
        <v>1.2423932804998357E-2</v>
      </c>
      <c r="M326" s="550">
        <v>2.2668240684018204E-3</v>
      </c>
      <c r="N326" s="550">
        <v>2.7775479277897554E-2</v>
      </c>
      <c r="O326" s="550">
        <v>9.9391472655719251E-2</v>
      </c>
      <c r="P326" s="550">
        <v>1.5112240592757661E-2</v>
      </c>
      <c r="Q326" s="551">
        <v>12990.797351497</v>
      </c>
      <c r="R326" s="551">
        <v>178.68853065565003</v>
      </c>
      <c r="S326" s="551">
        <v>454.64729111999998</v>
      </c>
      <c r="T326" s="551">
        <v>18.441099836000003</v>
      </c>
      <c r="U326" s="551">
        <v>7.2969410000000012</v>
      </c>
      <c r="V326" s="551">
        <v>1.3313724200000001</v>
      </c>
      <c r="W326" s="551">
        <v>16.313355579000003</v>
      </c>
      <c r="X326" s="551">
        <v>58.375533999999995</v>
      </c>
      <c r="Y326" s="551">
        <v>8.8758632000000013</v>
      </c>
      <c r="AA326" s="547" t="s">
        <v>679</v>
      </c>
      <c r="AB326" s="547" t="s">
        <v>444</v>
      </c>
      <c r="AC326">
        <v>1</v>
      </c>
      <c r="AD326" s="547" t="s">
        <v>258</v>
      </c>
      <c r="AE326">
        <v>54</v>
      </c>
      <c r="AF326" s="216">
        <v>2017</v>
      </c>
      <c r="AG326" s="549">
        <v>587.32939999999996</v>
      </c>
      <c r="AH326" s="550">
        <v>22.118418304101585</v>
      </c>
      <c r="AI326" s="550">
        <v>0.30423903631531135</v>
      </c>
      <c r="AJ326" s="550">
        <v>0.77409251285564795</v>
      </c>
      <c r="AK326" s="550">
        <v>3.1398223613529314E-2</v>
      </c>
      <c r="AL326" s="550">
        <v>1.2423932804998357E-2</v>
      </c>
      <c r="AM326" s="550">
        <v>2.2668240684018204E-3</v>
      </c>
      <c r="AN326" s="550">
        <v>2.7775479277897554E-2</v>
      </c>
      <c r="AO326" s="550">
        <v>9.9391472655719251E-2</v>
      </c>
      <c r="AP326" s="550">
        <v>1.5112240592757661E-2</v>
      </c>
      <c r="AQ326" s="551">
        <v>12990.797351497</v>
      </c>
      <c r="AR326" s="551">
        <v>178.68853065565003</v>
      </c>
      <c r="AS326" s="551">
        <v>454.64729111999998</v>
      </c>
      <c r="AT326" s="551">
        <v>18.441099836000003</v>
      </c>
      <c r="AU326" s="551">
        <v>7.2969410000000012</v>
      </c>
      <c r="AV326" s="551">
        <v>1.3313724200000001</v>
      </c>
      <c r="AW326" s="551">
        <v>16.313355579000003</v>
      </c>
      <c r="AX326" s="551">
        <v>58.375533999999995</v>
      </c>
      <c r="AY326" s="551">
        <v>8.8758632000000013</v>
      </c>
    </row>
    <row r="327" spans="1:51" customFormat="1" x14ac:dyDescent="0.35">
      <c r="A327" s="547" t="s">
        <v>680</v>
      </c>
      <c r="B327" s="547" t="s">
        <v>444</v>
      </c>
      <c r="C327">
        <v>1</v>
      </c>
      <c r="D327" s="547" t="s">
        <v>258</v>
      </c>
      <c r="E327">
        <v>54</v>
      </c>
      <c r="F327" s="216">
        <v>2018</v>
      </c>
      <c r="G327" s="549">
        <v>609.16593000000012</v>
      </c>
      <c r="H327" s="550">
        <v>22.118390736115185</v>
      </c>
      <c r="I327" s="550">
        <v>0.30423889347401617</v>
      </c>
      <c r="J327" s="550">
        <v>0.77222211985821343</v>
      </c>
      <c r="K327" s="550">
        <v>3.1398228425217417E-2</v>
      </c>
      <c r="L327" s="550">
        <v>1.2423922821816381E-2</v>
      </c>
      <c r="M327" s="550">
        <v>2.2668234745170327E-3</v>
      </c>
      <c r="N327" s="550">
        <v>2.7775474628070538E-2</v>
      </c>
      <c r="O327" s="550">
        <v>9.939135138434281E-2</v>
      </c>
      <c r="P327" s="550">
        <v>1.5112229109727126E-2</v>
      </c>
      <c r="Q327" s="551">
        <v>13473.770062868995</v>
      </c>
      <c r="R327" s="551">
        <v>185.33196848527001</v>
      </c>
      <c r="S327" s="551">
        <v>470.41140581000013</v>
      </c>
      <c r="T327" s="551">
        <v>19.126731019000008</v>
      </c>
      <c r="U327" s="551">
        <v>7.5682305000000012</v>
      </c>
      <c r="V327" s="551">
        <v>1.3808716299999999</v>
      </c>
      <c r="W327" s="551">
        <v>16.919872832999996</v>
      </c>
      <c r="X327" s="551">
        <v>60.545824999999986</v>
      </c>
      <c r="Y327" s="551">
        <v>9.2058550999999991</v>
      </c>
      <c r="AA327" s="547" t="s">
        <v>680</v>
      </c>
      <c r="AB327" s="547" t="s">
        <v>444</v>
      </c>
      <c r="AC327">
        <v>1</v>
      </c>
      <c r="AD327" s="547" t="s">
        <v>258</v>
      </c>
      <c r="AE327">
        <v>54</v>
      </c>
      <c r="AF327" s="216">
        <v>2018</v>
      </c>
      <c r="AG327" s="549">
        <v>609.16593000000012</v>
      </c>
      <c r="AH327" s="550">
        <v>22.118390736115185</v>
      </c>
      <c r="AI327" s="550">
        <v>0.30423889347401617</v>
      </c>
      <c r="AJ327" s="550">
        <v>0.77222211985821343</v>
      </c>
      <c r="AK327" s="550">
        <v>3.1398228425217417E-2</v>
      </c>
      <c r="AL327" s="550">
        <v>1.2423922821816381E-2</v>
      </c>
      <c r="AM327" s="550">
        <v>2.2668234745170327E-3</v>
      </c>
      <c r="AN327" s="550">
        <v>2.7775474628070538E-2</v>
      </c>
      <c r="AO327" s="550">
        <v>9.939135138434281E-2</v>
      </c>
      <c r="AP327" s="550">
        <v>1.5112229109727126E-2</v>
      </c>
      <c r="AQ327" s="551">
        <v>13473.770062868995</v>
      </c>
      <c r="AR327" s="551">
        <v>185.33196848527001</v>
      </c>
      <c r="AS327" s="551">
        <v>470.41140581000013</v>
      </c>
      <c r="AT327" s="551">
        <v>19.126731019000008</v>
      </c>
      <c r="AU327" s="551">
        <v>7.5682305000000012</v>
      </c>
      <c r="AV327" s="551">
        <v>1.3808716299999999</v>
      </c>
      <c r="AW327" s="551">
        <v>16.919872832999996</v>
      </c>
      <c r="AX327" s="551">
        <v>60.545824999999986</v>
      </c>
      <c r="AY327" s="551">
        <v>9.2058550999999991</v>
      </c>
    </row>
    <row r="328" spans="1:51" customFormat="1" x14ac:dyDescent="0.35">
      <c r="A328" s="547" t="s">
        <v>681</v>
      </c>
      <c r="B328" s="547" t="s">
        <v>444</v>
      </c>
      <c r="C328">
        <v>1</v>
      </c>
      <c r="D328" s="547" t="s">
        <v>258</v>
      </c>
      <c r="E328">
        <v>54</v>
      </c>
      <c r="F328" s="216">
        <v>2019</v>
      </c>
      <c r="G328" s="549">
        <v>622.15517</v>
      </c>
      <c r="H328" s="550">
        <v>22.118383839639229</v>
      </c>
      <c r="I328" s="550">
        <v>0.30423887042263092</v>
      </c>
      <c r="J328" s="550">
        <v>0.77139273385769647</v>
      </c>
      <c r="K328" s="550">
        <v>3.1398233713946316E-2</v>
      </c>
      <c r="L328" s="550">
        <v>1.2423919100439206E-2</v>
      </c>
      <c r="M328" s="550">
        <v>2.2668250590925725E-3</v>
      </c>
      <c r="N328" s="550">
        <v>2.7775478763601699E-2</v>
      </c>
      <c r="O328" s="550">
        <v>9.9391356018145777E-2</v>
      </c>
      <c r="P328" s="550">
        <v>1.5112230603178947E-2</v>
      </c>
      <c r="Q328" s="551">
        <v>13761.066857875998</v>
      </c>
      <c r="R328" s="551">
        <v>189.28378614839991</v>
      </c>
      <c r="S328" s="551">
        <v>479.92597746999991</v>
      </c>
      <c r="T328" s="551">
        <v>19.534573434000002</v>
      </c>
      <c r="U328" s="551">
        <v>7.7296055000000008</v>
      </c>
      <c r="V328" s="551">
        <v>1.4103169299999996</v>
      </c>
      <c r="W328" s="551">
        <v>17.280657712000004</v>
      </c>
      <c r="X328" s="551">
        <v>61.836846000000008</v>
      </c>
      <c r="Y328" s="551">
        <v>9.4021524000000003</v>
      </c>
      <c r="AA328" s="547" t="s">
        <v>681</v>
      </c>
      <c r="AB328" s="547" t="s">
        <v>444</v>
      </c>
      <c r="AC328">
        <v>1</v>
      </c>
      <c r="AD328" s="547" t="s">
        <v>258</v>
      </c>
      <c r="AE328">
        <v>54</v>
      </c>
      <c r="AF328" s="216">
        <v>2019</v>
      </c>
      <c r="AG328" s="549">
        <v>622.15517</v>
      </c>
      <c r="AH328" s="550">
        <v>22.118383839639229</v>
      </c>
      <c r="AI328" s="550">
        <v>0.30423887042263092</v>
      </c>
      <c r="AJ328" s="550">
        <v>0.77139273385769647</v>
      </c>
      <c r="AK328" s="550">
        <v>3.1398233713946316E-2</v>
      </c>
      <c r="AL328" s="550">
        <v>1.2423919100439206E-2</v>
      </c>
      <c r="AM328" s="550">
        <v>2.2668250590925725E-3</v>
      </c>
      <c r="AN328" s="550">
        <v>2.7775478763601699E-2</v>
      </c>
      <c r="AO328" s="550">
        <v>9.9391356018145777E-2</v>
      </c>
      <c r="AP328" s="550">
        <v>1.5112230603178947E-2</v>
      </c>
      <c r="AQ328" s="551">
        <v>13761.066857875998</v>
      </c>
      <c r="AR328" s="551">
        <v>189.28378614839991</v>
      </c>
      <c r="AS328" s="551">
        <v>479.92597746999991</v>
      </c>
      <c r="AT328" s="551">
        <v>19.534573434000002</v>
      </c>
      <c r="AU328" s="551">
        <v>7.7296055000000008</v>
      </c>
      <c r="AV328" s="551">
        <v>1.4103169299999996</v>
      </c>
      <c r="AW328" s="551">
        <v>17.280657712000004</v>
      </c>
      <c r="AX328" s="551">
        <v>61.836846000000008</v>
      </c>
      <c r="AY328" s="551">
        <v>9.4021524000000003</v>
      </c>
    </row>
    <row r="329" spans="1:51" customFormat="1" x14ac:dyDescent="0.35">
      <c r="A329" s="547" t="s">
        <v>682</v>
      </c>
      <c r="B329" s="547" t="s">
        <v>444</v>
      </c>
      <c r="C329">
        <v>1</v>
      </c>
      <c r="D329" s="547" t="s">
        <v>258</v>
      </c>
      <c r="E329">
        <v>54</v>
      </c>
      <c r="F329" s="216">
        <v>2020</v>
      </c>
      <c r="G329" s="549">
        <v>2312.5782999999997</v>
      </c>
      <c r="H329" s="550">
        <v>22.118396802676905</v>
      </c>
      <c r="I329" s="550">
        <v>0.30423904649369077</v>
      </c>
      <c r="J329" s="550">
        <v>0.76967346215693555</v>
      </c>
      <c r="K329" s="550">
        <v>3.1398220647923566E-2</v>
      </c>
      <c r="L329" s="550">
        <v>1.2423910143928966E-2</v>
      </c>
      <c r="M329" s="550">
        <v>2.266821927715918E-3</v>
      </c>
      <c r="N329" s="550">
        <v>2.7775477395078907E-2</v>
      </c>
      <c r="O329" s="550">
        <v>9.9391244395919509E-2</v>
      </c>
      <c r="P329" s="550">
        <v>1.5112214795062293E-2</v>
      </c>
      <c r="Q329" s="551">
        <v>51150.524476659986</v>
      </c>
      <c r="R329" s="551">
        <v>703.5766169340003</v>
      </c>
      <c r="S329" s="551">
        <v>1779.9301466700001</v>
      </c>
      <c r="T329" s="551">
        <v>72.610843728999967</v>
      </c>
      <c r="U329" s="551">
        <v>28.731264999999997</v>
      </c>
      <c r="V329" s="551">
        <v>5.2422031999999996</v>
      </c>
      <c r="W329" s="551">
        <v>64.232966296000001</v>
      </c>
      <c r="X329" s="551">
        <v>229.85003500000002</v>
      </c>
      <c r="Y329" s="551">
        <v>34.948180000000001</v>
      </c>
      <c r="AA329" s="547" t="s">
        <v>682</v>
      </c>
      <c r="AB329" s="547" t="s">
        <v>444</v>
      </c>
      <c r="AC329">
        <v>1</v>
      </c>
      <c r="AD329" s="547" t="s">
        <v>258</v>
      </c>
      <c r="AE329">
        <v>54</v>
      </c>
      <c r="AF329" s="216">
        <v>2020</v>
      </c>
      <c r="AG329" s="549">
        <v>2312.5782999999997</v>
      </c>
      <c r="AH329" s="550">
        <v>22.118396802676905</v>
      </c>
      <c r="AI329" s="550">
        <v>0.30423904649369077</v>
      </c>
      <c r="AJ329" s="550">
        <v>0.76967346215693555</v>
      </c>
      <c r="AK329" s="550">
        <v>3.1398220647923566E-2</v>
      </c>
      <c r="AL329" s="550">
        <v>1.2423910143928966E-2</v>
      </c>
      <c r="AM329" s="550">
        <v>2.266821927715918E-3</v>
      </c>
      <c r="AN329" s="550">
        <v>2.7775477395078907E-2</v>
      </c>
      <c r="AO329" s="550">
        <v>9.9391244395919509E-2</v>
      </c>
      <c r="AP329" s="550">
        <v>1.5112214795062293E-2</v>
      </c>
      <c r="AQ329" s="551">
        <v>51150.524476659986</v>
      </c>
      <c r="AR329" s="551">
        <v>703.5766169340003</v>
      </c>
      <c r="AS329" s="551">
        <v>1779.9301466700001</v>
      </c>
      <c r="AT329" s="551">
        <v>72.610843728999967</v>
      </c>
      <c r="AU329" s="551">
        <v>28.731264999999997</v>
      </c>
      <c r="AV329" s="551">
        <v>5.2422031999999996</v>
      </c>
      <c r="AW329" s="551">
        <v>64.232966296000001</v>
      </c>
      <c r="AX329" s="551">
        <v>229.85003500000002</v>
      </c>
      <c r="AY329" s="551">
        <v>34.948180000000001</v>
      </c>
    </row>
    <row r="330" spans="1:51" customFormat="1" x14ac:dyDescent="0.35">
      <c r="A330" s="547" t="s">
        <v>683</v>
      </c>
      <c r="B330" s="547" t="s">
        <v>444</v>
      </c>
      <c r="C330">
        <v>1</v>
      </c>
      <c r="D330" s="547" t="s">
        <v>258</v>
      </c>
      <c r="E330">
        <v>54</v>
      </c>
      <c r="F330" s="216">
        <v>2021</v>
      </c>
      <c r="G330" s="549">
        <v>2477.8143999999988</v>
      </c>
      <c r="H330" s="550">
        <v>20.717225071906118</v>
      </c>
      <c r="I330" s="550">
        <v>0.29463157069141255</v>
      </c>
      <c r="J330" s="550">
        <v>0.69180427883944851</v>
      </c>
      <c r="K330" s="550">
        <v>2.724558480086323E-2</v>
      </c>
      <c r="L330" s="550">
        <v>1.2846371382779928E-2</v>
      </c>
      <c r="M330" s="550">
        <v>2.2668238993203056E-3</v>
      </c>
      <c r="N330" s="550">
        <v>2.4101983768033654E-2</v>
      </c>
      <c r="O330" s="550">
        <v>0.10277096783358761</v>
      </c>
      <c r="P330" s="550">
        <v>1.5112227130490496E-2</v>
      </c>
      <c r="Q330" s="551">
        <v>51333.438611209989</v>
      </c>
      <c r="R330" s="551">
        <v>730.04234855379968</v>
      </c>
      <c r="S330" s="551">
        <v>1714.1626040900001</v>
      </c>
      <c r="T330" s="551">
        <v>67.509502356000013</v>
      </c>
      <c r="U330" s="551">
        <v>31.830924000000003</v>
      </c>
      <c r="V330" s="551">
        <v>5.6167689000000003</v>
      </c>
      <c r="W330" s="551">
        <v>59.720242449000018</v>
      </c>
      <c r="X330" s="551">
        <v>254.64738400000005</v>
      </c>
      <c r="Y330" s="551">
        <v>37.445294000000011</v>
      </c>
      <c r="AA330" s="547" t="s">
        <v>683</v>
      </c>
      <c r="AB330" s="547" t="s">
        <v>444</v>
      </c>
      <c r="AC330">
        <v>1</v>
      </c>
      <c r="AD330" s="547" t="s">
        <v>258</v>
      </c>
      <c r="AE330">
        <v>54</v>
      </c>
      <c r="AF330" s="216">
        <v>2021</v>
      </c>
      <c r="AG330" s="549">
        <v>2477.8143999999988</v>
      </c>
      <c r="AH330" s="550">
        <v>20.717225071906118</v>
      </c>
      <c r="AI330" s="550">
        <v>0.29463157069141255</v>
      </c>
      <c r="AJ330" s="550">
        <v>0.69180427883944851</v>
      </c>
      <c r="AK330" s="550">
        <v>2.724558480086323E-2</v>
      </c>
      <c r="AL330" s="550">
        <v>1.2846371382779928E-2</v>
      </c>
      <c r="AM330" s="550">
        <v>2.2668238993203056E-3</v>
      </c>
      <c r="AN330" s="550">
        <v>2.4101983768033654E-2</v>
      </c>
      <c r="AO330" s="550">
        <v>0.10277096783358761</v>
      </c>
      <c r="AP330" s="550">
        <v>1.5112227130490496E-2</v>
      </c>
      <c r="AQ330" s="551">
        <v>51333.438611209989</v>
      </c>
      <c r="AR330" s="551">
        <v>730.04234855379968</v>
      </c>
      <c r="AS330" s="551">
        <v>1714.1626040900001</v>
      </c>
      <c r="AT330" s="551">
        <v>67.509502356000013</v>
      </c>
      <c r="AU330" s="551">
        <v>31.830924000000003</v>
      </c>
      <c r="AV330" s="551">
        <v>5.6167689000000003</v>
      </c>
      <c r="AW330" s="551">
        <v>59.720242449000018</v>
      </c>
      <c r="AX330" s="551">
        <v>254.64738400000005</v>
      </c>
      <c r="AY330" s="551">
        <v>37.445294000000011</v>
      </c>
    </row>
    <row r="331" spans="1:51" customFormat="1" x14ac:dyDescent="0.35">
      <c r="A331" s="547" t="s">
        <v>684</v>
      </c>
      <c r="B331" s="547" t="s">
        <v>444</v>
      </c>
      <c r="C331">
        <v>1</v>
      </c>
      <c r="D331" s="547" t="s">
        <v>258</v>
      </c>
      <c r="E331">
        <v>54</v>
      </c>
      <c r="F331" s="216">
        <v>2022</v>
      </c>
      <c r="G331" s="549">
        <v>2493.5703999999996</v>
      </c>
      <c r="H331" s="550">
        <v>20.71721452091748</v>
      </c>
      <c r="I331" s="550">
        <v>0.29463170127857641</v>
      </c>
      <c r="J331" s="550">
        <v>0.6906616041841046</v>
      </c>
      <c r="K331" s="550">
        <v>2.7245593907835926E-2</v>
      </c>
      <c r="L331" s="550">
        <v>1.284636359173978E-2</v>
      </c>
      <c r="M331" s="550">
        <v>2.2668217829342218E-3</v>
      </c>
      <c r="N331" s="550">
        <v>2.4101968050310514E-2</v>
      </c>
      <c r="O331" s="550">
        <v>0.10277092637929934</v>
      </c>
      <c r="P331" s="550">
        <v>1.5112228233058916E-2</v>
      </c>
      <c r="Q331" s="551">
        <v>51659.832899810004</v>
      </c>
      <c r="R331" s="551">
        <v>734.68488920990023</v>
      </c>
      <c r="S331" s="551">
        <v>1722.213332609999</v>
      </c>
      <c r="T331" s="551">
        <v>67.93880649899998</v>
      </c>
      <c r="U331" s="551">
        <v>32.033311999999995</v>
      </c>
      <c r="V331" s="551">
        <v>5.6524796999999998</v>
      </c>
      <c r="W331" s="551">
        <v>60.099954111999999</v>
      </c>
      <c r="X331" s="551">
        <v>256.26653999999996</v>
      </c>
      <c r="Y331" s="551">
        <v>37.683405000000008</v>
      </c>
      <c r="AA331" s="547" t="s">
        <v>684</v>
      </c>
      <c r="AB331" s="547" t="s">
        <v>444</v>
      </c>
      <c r="AC331">
        <v>1</v>
      </c>
      <c r="AD331" s="547" t="s">
        <v>258</v>
      </c>
      <c r="AE331">
        <v>54</v>
      </c>
      <c r="AF331" s="216">
        <v>2022</v>
      </c>
      <c r="AG331" s="549">
        <v>2493.5703999999996</v>
      </c>
      <c r="AH331" s="550">
        <v>20.71721452091748</v>
      </c>
      <c r="AI331" s="550">
        <v>0.29463170127857641</v>
      </c>
      <c r="AJ331" s="550">
        <v>0.6906616041841046</v>
      </c>
      <c r="AK331" s="550">
        <v>2.7245593907835926E-2</v>
      </c>
      <c r="AL331" s="550">
        <v>1.284636359173978E-2</v>
      </c>
      <c r="AM331" s="550">
        <v>2.2668217829342218E-3</v>
      </c>
      <c r="AN331" s="550">
        <v>2.4101968050310514E-2</v>
      </c>
      <c r="AO331" s="550">
        <v>0.10277092637929934</v>
      </c>
      <c r="AP331" s="550">
        <v>1.5112228233058916E-2</v>
      </c>
      <c r="AQ331" s="551">
        <v>51659.832899810004</v>
      </c>
      <c r="AR331" s="551">
        <v>734.68488920990023</v>
      </c>
      <c r="AS331" s="551">
        <v>1722.213332609999</v>
      </c>
      <c r="AT331" s="551">
        <v>67.93880649899998</v>
      </c>
      <c r="AU331" s="551">
        <v>32.033311999999995</v>
      </c>
      <c r="AV331" s="551">
        <v>5.6524796999999998</v>
      </c>
      <c r="AW331" s="551">
        <v>60.099954111999999</v>
      </c>
      <c r="AX331" s="551">
        <v>256.26653999999996</v>
      </c>
      <c r="AY331" s="551">
        <v>37.683405000000008</v>
      </c>
    </row>
    <row r="332" spans="1:51" customFormat="1" x14ac:dyDescent="0.35">
      <c r="A332" s="547" t="s">
        <v>685</v>
      </c>
      <c r="B332" s="547" t="s">
        <v>444</v>
      </c>
      <c r="C332">
        <v>1</v>
      </c>
      <c r="D332" s="547" t="s">
        <v>258</v>
      </c>
      <c r="E332">
        <v>54</v>
      </c>
      <c r="F332" s="216">
        <v>2023</v>
      </c>
      <c r="G332" s="549">
        <v>2549.8505</v>
      </c>
      <c r="H332" s="550">
        <v>20.525778153934912</v>
      </c>
      <c r="I332" s="550">
        <v>0.28688962660524614</v>
      </c>
      <c r="J332" s="550">
        <v>0.69027707724041021</v>
      </c>
      <c r="K332" s="550">
        <v>2.5323041472823587E-2</v>
      </c>
      <c r="L332" s="550">
        <v>1.284636256125604E-2</v>
      </c>
      <c r="M332" s="550">
        <v>2.2668210940210028E-3</v>
      </c>
      <c r="N332" s="550">
        <v>2.2401258517313075E-2</v>
      </c>
      <c r="O332" s="550">
        <v>0.10277092127558066</v>
      </c>
      <c r="P332" s="550">
        <v>1.5112220500770537E-2</v>
      </c>
      <c r="Q332" s="551">
        <v>52337.665688700014</v>
      </c>
      <c r="R332" s="551">
        <v>731.52565784420017</v>
      </c>
      <c r="S332" s="551">
        <v>1760.1033505399985</v>
      </c>
      <c r="T332" s="551">
        <v>64.569969960999956</v>
      </c>
      <c r="U332" s="551">
        <v>32.756303999999993</v>
      </c>
      <c r="V332" s="551">
        <v>5.7800549000000006</v>
      </c>
      <c r="W332" s="551">
        <v>57.119860231000004</v>
      </c>
      <c r="X332" s="551">
        <v>262.05048499999998</v>
      </c>
      <c r="Y332" s="551">
        <v>38.533903000000002</v>
      </c>
      <c r="AA332" s="547" t="s">
        <v>685</v>
      </c>
      <c r="AB332" s="547" t="s">
        <v>444</v>
      </c>
      <c r="AC332">
        <v>1</v>
      </c>
      <c r="AD332" s="547" t="s">
        <v>258</v>
      </c>
      <c r="AE332">
        <v>54</v>
      </c>
      <c r="AF332" s="216">
        <v>2023</v>
      </c>
      <c r="AG332" s="549">
        <v>2549.8505</v>
      </c>
      <c r="AH332" s="550">
        <v>20.525778153934912</v>
      </c>
      <c r="AI332" s="550">
        <v>0.28688962660524614</v>
      </c>
      <c r="AJ332" s="550">
        <v>0.69027707724041021</v>
      </c>
      <c r="AK332" s="550">
        <v>2.5323041472823587E-2</v>
      </c>
      <c r="AL332" s="550">
        <v>1.284636256125604E-2</v>
      </c>
      <c r="AM332" s="550">
        <v>2.2668210940210028E-3</v>
      </c>
      <c r="AN332" s="550">
        <v>2.2401258517313075E-2</v>
      </c>
      <c r="AO332" s="550">
        <v>0.10277092127558066</v>
      </c>
      <c r="AP332" s="550">
        <v>1.5112220500770537E-2</v>
      </c>
      <c r="AQ332" s="551">
        <v>52337.665688700014</v>
      </c>
      <c r="AR332" s="551">
        <v>731.52565784420017</v>
      </c>
      <c r="AS332" s="551">
        <v>1760.1033505399985</v>
      </c>
      <c r="AT332" s="551">
        <v>64.569969960999956</v>
      </c>
      <c r="AU332" s="551">
        <v>32.756303999999993</v>
      </c>
      <c r="AV332" s="551">
        <v>5.7800549000000006</v>
      </c>
      <c r="AW332" s="551">
        <v>57.119860231000004</v>
      </c>
      <c r="AX332" s="551">
        <v>262.05048499999998</v>
      </c>
      <c r="AY332" s="551">
        <v>38.533903000000002</v>
      </c>
    </row>
    <row r="333" spans="1:51" customFormat="1" x14ac:dyDescent="0.35">
      <c r="A333" s="547" t="s">
        <v>686</v>
      </c>
      <c r="B333" s="547" t="s">
        <v>444</v>
      </c>
      <c r="C333">
        <v>1</v>
      </c>
      <c r="D333" s="547" t="s">
        <v>258</v>
      </c>
      <c r="E333">
        <v>54</v>
      </c>
      <c r="F333" s="216">
        <v>2024</v>
      </c>
      <c r="G333" s="549">
        <v>2679.4102999999996</v>
      </c>
      <c r="H333" s="550">
        <v>20.525795314267476</v>
      </c>
      <c r="I333" s="550">
        <v>0.28688960201388364</v>
      </c>
      <c r="J333" s="550">
        <v>0.6804641562884195</v>
      </c>
      <c r="K333" s="550">
        <v>2.532306568128069E-2</v>
      </c>
      <c r="L333" s="550">
        <v>1.2846371830398655E-2</v>
      </c>
      <c r="M333" s="550">
        <v>2.2668235618859868E-3</v>
      </c>
      <c r="N333" s="550">
        <v>2.2401259294255901E-2</v>
      </c>
      <c r="O333" s="550">
        <v>0.10277091306247503</v>
      </c>
      <c r="P333" s="550">
        <v>1.5112227865959909E-2</v>
      </c>
      <c r="Q333" s="551">
        <v>54997.027380740008</v>
      </c>
      <c r="R333" s="551">
        <v>768.69495459890038</v>
      </c>
      <c r="S333" s="551">
        <v>1823.2426691400008</v>
      </c>
      <c r="T333" s="551">
        <v>67.85088301399999</v>
      </c>
      <c r="U333" s="551">
        <v>34.420701000000001</v>
      </c>
      <c r="V333" s="551">
        <v>6.0737503999999998</v>
      </c>
      <c r="W333" s="551">
        <v>60.022164885999977</v>
      </c>
      <c r="X333" s="551">
        <v>275.36544300000008</v>
      </c>
      <c r="Y333" s="551">
        <v>40.491858999999991</v>
      </c>
      <c r="AA333" s="547" t="s">
        <v>686</v>
      </c>
      <c r="AB333" s="547" t="s">
        <v>444</v>
      </c>
      <c r="AC333">
        <v>1</v>
      </c>
      <c r="AD333" s="547" t="s">
        <v>258</v>
      </c>
      <c r="AE333">
        <v>54</v>
      </c>
      <c r="AF333" s="216">
        <v>2024</v>
      </c>
      <c r="AG333" s="549">
        <v>2679.4102999999996</v>
      </c>
      <c r="AH333" s="550">
        <v>20.525795314267476</v>
      </c>
      <c r="AI333" s="550">
        <v>0.28688960201388364</v>
      </c>
      <c r="AJ333" s="550">
        <v>0.6804641562884195</v>
      </c>
      <c r="AK333" s="550">
        <v>2.532306568128069E-2</v>
      </c>
      <c r="AL333" s="550">
        <v>1.2846371830398655E-2</v>
      </c>
      <c r="AM333" s="550">
        <v>2.2668235618859868E-3</v>
      </c>
      <c r="AN333" s="550">
        <v>2.2401259294255901E-2</v>
      </c>
      <c r="AO333" s="550">
        <v>0.10277091306247503</v>
      </c>
      <c r="AP333" s="550">
        <v>1.5112227865959909E-2</v>
      </c>
      <c r="AQ333" s="551">
        <v>54997.027380740008</v>
      </c>
      <c r="AR333" s="551">
        <v>768.69495459890038</v>
      </c>
      <c r="AS333" s="551">
        <v>1823.2426691400008</v>
      </c>
      <c r="AT333" s="551">
        <v>67.85088301399999</v>
      </c>
      <c r="AU333" s="551">
        <v>34.420701000000001</v>
      </c>
      <c r="AV333" s="551">
        <v>6.0737503999999998</v>
      </c>
      <c r="AW333" s="551">
        <v>60.022164885999977</v>
      </c>
      <c r="AX333" s="551">
        <v>275.36544300000008</v>
      </c>
      <c r="AY333" s="551">
        <v>40.491858999999991</v>
      </c>
    </row>
    <row r="334" spans="1:51" customFormat="1" x14ac:dyDescent="0.35">
      <c r="A334" s="547" t="s">
        <v>687</v>
      </c>
      <c r="B334" s="547" t="s">
        <v>444</v>
      </c>
      <c r="C334">
        <v>1</v>
      </c>
      <c r="D334" s="547" t="s">
        <v>258</v>
      </c>
      <c r="E334">
        <v>54</v>
      </c>
      <c r="F334" s="216">
        <v>2025</v>
      </c>
      <c r="G334" s="549">
        <v>2746.6049000000003</v>
      </c>
      <c r="H334" s="550">
        <v>9.5251563780396697</v>
      </c>
      <c r="I334" s="550">
        <v>0.25143757403083339</v>
      </c>
      <c r="J334" s="550">
        <v>0.52048502360496041</v>
      </c>
      <c r="K334" s="550">
        <v>2.338327693000183E-2</v>
      </c>
      <c r="L334" s="550">
        <v>1.2846366799971849E-2</v>
      </c>
      <c r="M334" s="550">
        <v>2.2668221046281542E-3</v>
      </c>
      <c r="N334" s="550">
        <v>2.0685304489553635E-2</v>
      </c>
      <c r="O334" s="550">
        <v>0.10277097372104735</v>
      </c>
      <c r="P334" s="550">
        <v>1.5112220181359173E-2</v>
      </c>
      <c r="Q334" s="551">
        <v>26161.841181190011</v>
      </c>
      <c r="R334" s="551">
        <v>690.59967287719985</v>
      </c>
      <c r="S334" s="551">
        <v>1429.5667162100001</v>
      </c>
      <c r="T334" s="551">
        <v>64.224622993999986</v>
      </c>
      <c r="U334" s="551">
        <v>35.283894000000004</v>
      </c>
      <c r="V334" s="551">
        <v>6.2260647000000011</v>
      </c>
      <c r="W334" s="551">
        <v>56.814358669000022</v>
      </c>
      <c r="X334" s="551">
        <v>282.27125999999993</v>
      </c>
      <c r="Y334" s="551">
        <v>41.507297999999999</v>
      </c>
      <c r="AA334" s="547" t="s">
        <v>687</v>
      </c>
      <c r="AB334" s="547" t="s">
        <v>444</v>
      </c>
      <c r="AC334">
        <v>1</v>
      </c>
      <c r="AD334" s="547" t="s">
        <v>258</v>
      </c>
      <c r="AE334">
        <v>54</v>
      </c>
      <c r="AF334" s="216">
        <v>2025</v>
      </c>
      <c r="AG334" s="549">
        <v>2746.6049000000003</v>
      </c>
      <c r="AH334" s="550">
        <v>9.5251563780396697</v>
      </c>
      <c r="AI334" s="550">
        <v>0.25143757403083339</v>
      </c>
      <c r="AJ334" s="550">
        <v>0.52048502360496041</v>
      </c>
      <c r="AK334" s="550">
        <v>2.338327693000183E-2</v>
      </c>
      <c r="AL334" s="550">
        <v>1.2846366799971849E-2</v>
      </c>
      <c r="AM334" s="550">
        <v>2.2668221046281542E-3</v>
      </c>
      <c r="AN334" s="550">
        <v>2.0685304489553635E-2</v>
      </c>
      <c r="AO334" s="550">
        <v>0.10277097372104735</v>
      </c>
      <c r="AP334" s="550">
        <v>1.5112220181359173E-2</v>
      </c>
      <c r="AQ334" s="551">
        <v>26161.841181190011</v>
      </c>
      <c r="AR334" s="551">
        <v>690.59967287719985</v>
      </c>
      <c r="AS334" s="551">
        <v>1429.5667162100001</v>
      </c>
      <c r="AT334" s="551">
        <v>64.224622993999986</v>
      </c>
      <c r="AU334" s="551">
        <v>35.283894000000004</v>
      </c>
      <c r="AV334" s="551">
        <v>6.2260647000000011</v>
      </c>
      <c r="AW334" s="551">
        <v>56.814358669000022</v>
      </c>
      <c r="AX334" s="551">
        <v>282.27125999999993</v>
      </c>
      <c r="AY334" s="551">
        <v>41.507297999999999</v>
      </c>
    </row>
    <row r="335" spans="1:51" customFormat="1" x14ac:dyDescent="0.35">
      <c r="A335" s="547" t="s">
        <v>688</v>
      </c>
      <c r="B335" s="547" t="s">
        <v>444</v>
      </c>
      <c r="C335">
        <v>1</v>
      </c>
      <c r="D335" s="547" t="s">
        <v>258</v>
      </c>
      <c r="E335">
        <v>54</v>
      </c>
      <c r="F335" s="216">
        <v>2026</v>
      </c>
      <c r="G335" s="549">
        <v>2743.5617999999995</v>
      </c>
      <c r="H335" s="550">
        <v>9.5251632784142188</v>
      </c>
      <c r="I335" s="550">
        <v>0.25143789555103169</v>
      </c>
      <c r="J335" s="550">
        <v>0.52024018068410205</v>
      </c>
      <c r="K335" s="550">
        <v>2.3383326522843414E-2</v>
      </c>
      <c r="L335" s="550">
        <v>1.2846391140159485E-2</v>
      </c>
      <c r="M335" s="550">
        <v>2.2668246802386594E-3</v>
      </c>
      <c r="N335" s="550">
        <v>2.0685330955912861E-2</v>
      </c>
      <c r="O335" s="550">
        <v>0.10277112766331711</v>
      </c>
      <c r="P335" s="550">
        <v>1.5112235488918088E-2</v>
      </c>
      <c r="Q335" s="551">
        <v>26132.874109420009</v>
      </c>
      <c r="R335" s="551">
        <v>689.8354053062003</v>
      </c>
      <c r="S335" s="551">
        <v>1427.31108655</v>
      </c>
      <c r="T335" s="551">
        <v>64.153601405000003</v>
      </c>
      <c r="U335" s="551">
        <v>35.244868000000004</v>
      </c>
      <c r="V335" s="551">
        <v>6.2191735999999995</v>
      </c>
      <c r="W335" s="551">
        <v>56.751483831000002</v>
      </c>
      <c r="X335" s="551">
        <v>281.95894000000004</v>
      </c>
      <c r="Y335" s="551">
        <v>41.461351999999984</v>
      </c>
      <c r="AA335" s="547" t="s">
        <v>688</v>
      </c>
      <c r="AB335" s="547" t="s">
        <v>444</v>
      </c>
      <c r="AC335">
        <v>1</v>
      </c>
      <c r="AD335" s="547" t="s">
        <v>258</v>
      </c>
      <c r="AE335">
        <v>54</v>
      </c>
      <c r="AF335" s="216">
        <v>2026</v>
      </c>
      <c r="AG335" s="549">
        <v>2743.5617999999995</v>
      </c>
      <c r="AH335" s="550">
        <v>9.5251632784142188</v>
      </c>
      <c r="AI335" s="550">
        <v>0.25143789555103169</v>
      </c>
      <c r="AJ335" s="550">
        <v>0.52024018068410205</v>
      </c>
      <c r="AK335" s="550">
        <v>2.3383326522843414E-2</v>
      </c>
      <c r="AL335" s="550">
        <v>1.2846391140159485E-2</v>
      </c>
      <c r="AM335" s="550">
        <v>2.2668246802386594E-3</v>
      </c>
      <c r="AN335" s="550">
        <v>2.0685330955912861E-2</v>
      </c>
      <c r="AO335" s="550">
        <v>0.10277112766331711</v>
      </c>
      <c r="AP335" s="550">
        <v>1.5112235488918088E-2</v>
      </c>
      <c r="AQ335" s="551">
        <v>26132.874109420009</v>
      </c>
      <c r="AR335" s="551">
        <v>689.8354053062003</v>
      </c>
      <c r="AS335" s="551">
        <v>1427.31108655</v>
      </c>
      <c r="AT335" s="551">
        <v>64.153601405000003</v>
      </c>
      <c r="AU335" s="551">
        <v>35.244868000000004</v>
      </c>
      <c r="AV335" s="551">
        <v>6.2191735999999995</v>
      </c>
      <c r="AW335" s="551">
        <v>56.751483831000002</v>
      </c>
      <c r="AX335" s="551">
        <v>281.95894000000004</v>
      </c>
      <c r="AY335" s="551">
        <v>41.461351999999984</v>
      </c>
    </row>
    <row r="336" spans="1:51" customFormat="1" x14ac:dyDescent="0.35">
      <c r="A336" s="547" t="s">
        <v>1263</v>
      </c>
      <c r="B336" s="547" t="s">
        <v>444</v>
      </c>
      <c r="C336">
        <v>1</v>
      </c>
      <c r="D336" s="547" t="s">
        <v>258</v>
      </c>
      <c r="E336">
        <v>54</v>
      </c>
      <c r="F336" s="216">
        <v>2027</v>
      </c>
      <c r="G336" s="549">
        <v>2750.5097999999998</v>
      </c>
      <c r="H336" s="550">
        <v>9.2266666709495055</v>
      </c>
      <c r="I336" s="550">
        <v>0.232329384150531</v>
      </c>
      <c r="J336" s="550">
        <v>0.4960974730466331</v>
      </c>
      <c r="K336" s="550">
        <v>1.4800347275621413E-2</v>
      </c>
      <c r="L336" s="550">
        <v>1.2944885344527772E-2</v>
      </c>
      <c r="M336" s="550">
        <v>2.2668234812324617E-3</v>
      </c>
      <c r="N336" s="550">
        <v>1.3092667118292031E-2</v>
      </c>
      <c r="O336" s="550">
        <v>0.10355911475029103</v>
      </c>
      <c r="P336" s="550">
        <v>1.5112223195859909E-2</v>
      </c>
      <c r="Q336" s="551">
        <v>25378.037099779991</v>
      </c>
      <c r="R336" s="551">
        <v>639.02424793400019</v>
      </c>
      <c r="S336" s="551">
        <v>1364.5209613700001</v>
      </c>
      <c r="T336" s="551">
        <v>40.708500224999995</v>
      </c>
      <c r="U336" s="551">
        <v>35.605034000000011</v>
      </c>
      <c r="V336" s="551">
        <v>6.2349202000000012</v>
      </c>
      <c r="W336" s="551">
        <v>36.01150921699999</v>
      </c>
      <c r="X336" s="551">
        <v>284.84036000000003</v>
      </c>
      <c r="Y336" s="551">
        <v>41.566317999999995</v>
      </c>
      <c r="AA336" s="547" t="s">
        <v>1263</v>
      </c>
      <c r="AB336" s="547" t="s">
        <v>444</v>
      </c>
      <c r="AC336">
        <v>1</v>
      </c>
      <c r="AD336" s="547" t="s">
        <v>258</v>
      </c>
      <c r="AE336">
        <v>54</v>
      </c>
      <c r="AF336" s="216">
        <v>2027</v>
      </c>
      <c r="AG336" s="549">
        <v>2750.5097999999998</v>
      </c>
      <c r="AH336" s="550">
        <v>9.2266666709495055</v>
      </c>
      <c r="AI336" s="550">
        <v>0.232329384150531</v>
      </c>
      <c r="AJ336" s="550">
        <v>0.4960974730466331</v>
      </c>
      <c r="AK336" s="550">
        <v>1.4800347275621413E-2</v>
      </c>
      <c r="AL336" s="550">
        <v>1.2944885344527772E-2</v>
      </c>
      <c r="AM336" s="550">
        <v>2.2668234812324617E-3</v>
      </c>
      <c r="AN336" s="550">
        <v>1.3092667118292031E-2</v>
      </c>
      <c r="AO336" s="550">
        <v>0.10355911475029103</v>
      </c>
      <c r="AP336" s="550">
        <v>1.5112223195859909E-2</v>
      </c>
      <c r="AQ336" s="551">
        <v>25378.037099779991</v>
      </c>
      <c r="AR336" s="551">
        <v>639.02424793400019</v>
      </c>
      <c r="AS336" s="551">
        <v>1364.5209613700001</v>
      </c>
      <c r="AT336" s="551">
        <v>40.708500224999995</v>
      </c>
      <c r="AU336" s="551">
        <v>35.605034000000011</v>
      </c>
      <c r="AV336" s="551">
        <v>6.2349202000000012</v>
      </c>
      <c r="AW336" s="551">
        <v>36.01150921699999</v>
      </c>
      <c r="AX336" s="551">
        <v>284.84036000000003</v>
      </c>
      <c r="AY336" s="551">
        <v>41.566317999999995</v>
      </c>
    </row>
    <row r="337" spans="1:51" customFormat="1" x14ac:dyDescent="0.35">
      <c r="A337" s="547" t="s">
        <v>1264</v>
      </c>
      <c r="B337" s="547" t="s">
        <v>444</v>
      </c>
      <c r="C337">
        <v>1</v>
      </c>
      <c r="D337" s="547" t="s">
        <v>258</v>
      </c>
      <c r="E337">
        <v>54</v>
      </c>
      <c r="F337" s="216">
        <v>2028</v>
      </c>
      <c r="G337" s="549">
        <v>2740.1322999999998</v>
      </c>
      <c r="H337" s="550">
        <v>9.226671331322212</v>
      </c>
      <c r="I337" s="550">
        <v>0.23232930340783187</v>
      </c>
      <c r="J337" s="550">
        <v>0.49609737321077557</v>
      </c>
      <c r="K337" s="550">
        <v>1.4800359938824868E-2</v>
      </c>
      <c r="L337" s="550">
        <v>1.2944885179449188E-2</v>
      </c>
      <c r="M337" s="550">
        <v>2.2668247806866843E-3</v>
      </c>
      <c r="N337" s="550">
        <v>1.3092678334911055E-2</v>
      </c>
      <c r="O337" s="550">
        <v>0.10355912376931579</v>
      </c>
      <c r="P337" s="550">
        <v>1.5112224690756727E-2</v>
      </c>
      <c r="Q337" s="551">
        <v>25282.300136439993</v>
      </c>
      <c r="R337" s="551">
        <v>636.61302850430013</v>
      </c>
      <c r="S337" s="551">
        <v>1359.3724362800008</v>
      </c>
      <c r="T337" s="551">
        <v>40.55494432000004</v>
      </c>
      <c r="U337" s="551">
        <v>35.470698000000013</v>
      </c>
      <c r="V337" s="551">
        <v>6.2113997999999988</v>
      </c>
      <c r="W337" s="551">
        <v>35.875670798999998</v>
      </c>
      <c r="X337" s="551">
        <v>283.76569999999992</v>
      </c>
      <c r="Y337" s="551">
        <v>41.409495000000014</v>
      </c>
      <c r="AA337" s="547" t="s">
        <v>1264</v>
      </c>
      <c r="AB337" s="547" t="s">
        <v>444</v>
      </c>
      <c r="AC337">
        <v>1</v>
      </c>
      <c r="AD337" s="547" t="s">
        <v>258</v>
      </c>
      <c r="AE337">
        <v>54</v>
      </c>
      <c r="AF337" s="216">
        <v>2028</v>
      </c>
      <c r="AG337" s="549">
        <v>2740.1322999999998</v>
      </c>
      <c r="AH337" s="550">
        <v>9.226671331322212</v>
      </c>
      <c r="AI337" s="550">
        <v>0.23232930340783187</v>
      </c>
      <c r="AJ337" s="550">
        <v>0.49609737321077557</v>
      </c>
      <c r="AK337" s="550">
        <v>1.4800359938824868E-2</v>
      </c>
      <c r="AL337" s="550">
        <v>1.2944885179449188E-2</v>
      </c>
      <c r="AM337" s="550">
        <v>2.2668247806866843E-3</v>
      </c>
      <c r="AN337" s="550">
        <v>1.3092678334911055E-2</v>
      </c>
      <c r="AO337" s="550">
        <v>0.10355912376931579</v>
      </c>
      <c r="AP337" s="550">
        <v>1.5112224690756727E-2</v>
      </c>
      <c r="AQ337" s="551">
        <v>25282.300136439993</v>
      </c>
      <c r="AR337" s="551">
        <v>636.61302850430013</v>
      </c>
      <c r="AS337" s="551">
        <v>1359.3724362800008</v>
      </c>
      <c r="AT337" s="551">
        <v>40.55494432000004</v>
      </c>
      <c r="AU337" s="551">
        <v>35.470698000000013</v>
      </c>
      <c r="AV337" s="551">
        <v>6.2113997999999988</v>
      </c>
      <c r="AW337" s="551">
        <v>35.875670798999998</v>
      </c>
      <c r="AX337" s="551">
        <v>283.76569999999992</v>
      </c>
      <c r="AY337" s="551">
        <v>41.409495000000014</v>
      </c>
    </row>
    <row r="338" spans="1:51" customFormat="1" x14ac:dyDescent="0.35">
      <c r="A338" s="547" t="s">
        <v>1511</v>
      </c>
      <c r="B338" s="547" t="s">
        <v>444</v>
      </c>
      <c r="C338">
        <v>1</v>
      </c>
      <c r="D338" s="547" t="s">
        <v>258</v>
      </c>
      <c r="E338">
        <v>54</v>
      </c>
      <c r="F338" s="216">
        <v>2029</v>
      </c>
      <c r="G338" s="549">
        <v>2686.6583999999998</v>
      </c>
      <c r="H338" s="550">
        <v>9.2266698241019451</v>
      </c>
      <c r="I338" s="550">
        <v>0.23232925278409042</v>
      </c>
      <c r="J338" s="550">
        <v>0.4960972379927418</v>
      </c>
      <c r="K338" s="550">
        <v>1.4800347479605153E-2</v>
      </c>
      <c r="L338" s="550">
        <v>1.2944876430885294E-2</v>
      </c>
      <c r="M338" s="550">
        <v>2.2668217142901383E-3</v>
      </c>
      <c r="N338" s="550">
        <v>1.3092667766024893E-2</v>
      </c>
      <c r="O338" s="550">
        <v>0.10355897869263916</v>
      </c>
      <c r="P338" s="550">
        <v>1.5112226399902569E-2</v>
      </c>
      <c r="Q338" s="551">
        <v>24788.909986950013</v>
      </c>
      <c r="R338" s="551">
        <v>624.18933855809985</v>
      </c>
      <c r="S338" s="551">
        <v>1332.8438116699988</v>
      </c>
      <c r="T338" s="551">
        <v>39.763477879000007</v>
      </c>
      <c r="U338" s="551">
        <v>34.778460999999993</v>
      </c>
      <c r="V338" s="551">
        <v>6.0901756000000002</v>
      </c>
      <c r="W338" s="551">
        <v>35.175525832000012</v>
      </c>
      <c r="X338" s="551">
        <v>278.2276</v>
      </c>
      <c r="Y338" s="551">
        <v>40.601389999999995</v>
      </c>
      <c r="AA338" s="547" t="s">
        <v>1511</v>
      </c>
      <c r="AB338" s="547" t="s">
        <v>444</v>
      </c>
      <c r="AC338">
        <v>1</v>
      </c>
      <c r="AD338" s="547" t="s">
        <v>258</v>
      </c>
      <c r="AE338">
        <v>54</v>
      </c>
      <c r="AF338" s="216">
        <v>2029</v>
      </c>
      <c r="AG338" s="549">
        <v>2686.6583999999998</v>
      </c>
      <c r="AH338" s="550">
        <v>9.2266698241019451</v>
      </c>
      <c r="AI338" s="550">
        <v>0.23232925278409042</v>
      </c>
      <c r="AJ338" s="550">
        <v>0.4960972379927418</v>
      </c>
      <c r="AK338" s="550">
        <v>1.4800347479605153E-2</v>
      </c>
      <c r="AL338" s="550">
        <v>1.2944876430885294E-2</v>
      </c>
      <c r="AM338" s="550">
        <v>2.2668217142901383E-3</v>
      </c>
      <c r="AN338" s="550">
        <v>1.3092667766024893E-2</v>
      </c>
      <c r="AO338" s="550">
        <v>0.10355897869263916</v>
      </c>
      <c r="AP338" s="550">
        <v>1.5112226399902569E-2</v>
      </c>
      <c r="AQ338" s="551">
        <v>24788.909986950013</v>
      </c>
      <c r="AR338" s="551">
        <v>624.18933855809985</v>
      </c>
      <c r="AS338" s="551">
        <v>1332.8438116699988</v>
      </c>
      <c r="AT338" s="551">
        <v>39.763477879000007</v>
      </c>
      <c r="AU338" s="551">
        <v>34.778460999999993</v>
      </c>
      <c r="AV338" s="551">
        <v>6.0901756000000002</v>
      </c>
      <c r="AW338" s="551">
        <v>35.175525832000012</v>
      </c>
      <c r="AX338" s="551">
        <v>278.2276</v>
      </c>
      <c r="AY338" s="551">
        <v>40.601389999999995</v>
      </c>
    </row>
    <row r="339" spans="1:51" customFormat="1" x14ac:dyDescent="0.35">
      <c r="A339" s="547" t="s">
        <v>1512</v>
      </c>
      <c r="B339" s="547" t="s">
        <v>444</v>
      </c>
      <c r="C339">
        <v>1</v>
      </c>
      <c r="D339" s="547" t="s">
        <v>258</v>
      </c>
      <c r="E339">
        <v>54</v>
      </c>
      <c r="F339" s="216">
        <v>2030</v>
      </c>
      <c r="G339" s="549">
        <v>2675.7746000000002</v>
      </c>
      <c r="H339" s="550">
        <v>9.2266783465393587</v>
      </c>
      <c r="I339" s="550">
        <v>0.23232955625578464</v>
      </c>
      <c r="J339" s="550">
        <v>0.49609785818655971</v>
      </c>
      <c r="K339" s="550">
        <v>1.4800365701954124E-2</v>
      </c>
      <c r="L339" s="550">
        <v>1.2944885566968161E-2</v>
      </c>
      <c r="M339" s="550">
        <v>2.266825613786752E-3</v>
      </c>
      <c r="N339" s="550">
        <v>1.3092687777214116E-2</v>
      </c>
      <c r="O339" s="550">
        <v>0.10355932820350416</v>
      </c>
      <c r="P339" s="550">
        <v>1.5112233668710359E-2</v>
      </c>
      <c r="Q339" s="551">
        <v>24688.511562040017</v>
      </c>
      <c r="R339" s="551">
        <v>621.66152545849968</v>
      </c>
      <c r="S339" s="551">
        <v>1327.4460480499986</v>
      </c>
      <c r="T339" s="551">
        <v>39.602442616000019</v>
      </c>
      <c r="U339" s="551">
        <v>34.637596000000009</v>
      </c>
      <c r="V339" s="551">
        <v>6.0655144000000014</v>
      </c>
      <c r="W339" s="551">
        <v>35.033081399999993</v>
      </c>
      <c r="X339" s="551">
        <v>277.10142000000008</v>
      </c>
      <c r="Y339" s="551">
        <v>40.436930999999994</v>
      </c>
      <c r="AA339" s="547" t="s">
        <v>1512</v>
      </c>
      <c r="AB339" s="547" t="s">
        <v>444</v>
      </c>
      <c r="AC339">
        <v>1</v>
      </c>
      <c r="AD339" s="547" t="s">
        <v>258</v>
      </c>
      <c r="AE339">
        <v>54</v>
      </c>
      <c r="AF339" s="216">
        <v>2030</v>
      </c>
      <c r="AG339" s="549">
        <v>2675.7746000000002</v>
      </c>
      <c r="AH339" s="550">
        <v>9.2266783465393587</v>
      </c>
      <c r="AI339" s="550">
        <v>0.23232955625578464</v>
      </c>
      <c r="AJ339" s="550">
        <v>0.49609785818655971</v>
      </c>
      <c r="AK339" s="550">
        <v>1.4800365701954124E-2</v>
      </c>
      <c r="AL339" s="550">
        <v>1.2944885566968161E-2</v>
      </c>
      <c r="AM339" s="550">
        <v>2.266825613786752E-3</v>
      </c>
      <c r="AN339" s="550">
        <v>1.3092687777214116E-2</v>
      </c>
      <c r="AO339" s="550">
        <v>0.10355932820350416</v>
      </c>
      <c r="AP339" s="550">
        <v>1.5112233668710359E-2</v>
      </c>
      <c r="AQ339" s="551">
        <v>24688.511562040017</v>
      </c>
      <c r="AR339" s="551">
        <v>621.66152545849968</v>
      </c>
      <c r="AS339" s="551">
        <v>1327.4460480499986</v>
      </c>
      <c r="AT339" s="551">
        <v>39.602442616000019</v>
      </c>
      <c r="AU339" s="551">
        <v>34.637596000000009</v>
      </c>
      <c r="AV339" s="551">
        <v>6.0655144000000014</v>
      </c>
      <c r="AW339" s="551">
        <v>35.033081399999993</v>
      </c>
      <c r="AX339" s="551">
        <v>277.10142000000008</v>
      </c>
      <c r="AY339" s="551">
        <v>40.436930999999994</v>
      </c>
    </row>
    <row r="340" spans="1:51" customFormat="1" x14ac:dyDescent="0.35">
      <c r="A340" s="547" t="s">
        <v>689</v>
      </c>
      <c r="B340" s="547" t="s">
        <v>444</v>
      </c>
      <c r="C340">
        <v>1</v>
      </c>
      <c r="D340" s="547" t="s">
        <v>690</v>
      </c>
      <c r="E340">
        <v>61</v>
      </c>
      <c r="F340" s="216">
        <v>61</v>
      </c>
      <c r="G340" s="549">
        <v>0.257580739</v>
      </c>
      <c r="H340" s="550">
        <v>19.520667028562258</v>
      </c>
      <c r="I340" s="550">
        <v>1.8471129130630382</v>
      </c>
      <c r="J340" s="550">
        <v>2.6100186033319823</v>
      </c>
      <c r="K340" s="550">
        <v>0.10286818918708045</v>
      </c>
      <c r="L340" s="550">
        <v>2.1270654324817357E-2</v>
      </c>
      <c r="M340" s="550">
        <v>5.1320643000406958E-3</v>
      </c>
      <c r="N340" s="550">
        <v>9.0999172720364022E-2</v>
      </c>
      <c r="O340" s="550">
        <v>0.17016537948514857</v>
      </c>
      <c r="P340" s="550">
        <v>3.4213922532460785E-2</v>
      </c>
      <c r="Q340" s="551">
        <v>5.0281478389900007</v>
      </c>
      <c r="R340" s="551">
        <v>0.47578070916322013</v>
      </c>
      <c r="S340" s="551">
        <v>0.67229052064999983</v>
      </c>
      <c r="T340" s="551">
        <v>2.6496864190399993E-2</v>
      </c>
      <c r="U340" s="551">
        <v>5.4789108600000009E-3</v>
      </c>
      <c r="V340" s="551">
        <v>1.3219209150000001E-3</v>
      </c>
      <c r="W340" s="551">
        <v>2.3439634157700007E-2</v>
      </c>
      <c r="X340" s="551">
        <v>4.3831324200000008E-2</v>
      </c>
      <c r="Y340" s="551">
        <v>8.8128474500000012E-3</v>
      </c>
      <c r="AA340" s="547" t="s">
        <v>689</v>
      </c>
      <c r="AB340" s="547" t="s">
        <v>444</v>
      </c>
      <c r="AC340">
        <v>1</v>
      </c>
      <c r="AD340" s="547" t="s">
        <v>690</v>
      </c>
      <c r="AE340">
        <v>61</v>
      </c>
      <c r="AF340" s="216">
        <v>61</v>
      </c>
      <c r="AG340" s="549">
        <v>0.257580739</v>
      </c>
      <c r="AH340" s="550">
        <v>19.520667028562258</v>
      </c>
      <c r="AI340" s="550">
        <v>1.8471129130630382</v>
      </c>
      <c r="AJ340" s="550">
        <v>2.6100186033319823</v>
      </c>
      <c r="AK340" s="550">
        <v>0.10286818918708045</v>
      </c>
      <c r="AL340" s="550">
        <v>2.1270654324817357E-2</v>
      </c>
      <c r="AM340" s="550">
        <v>5.1320643000406958E-3</v>
      </c>
      <c r="AN340" s="550">
        <v>9.0999172720364022E-2</v>
      </c>
      <c r="AO340" s="550">
        <v>0.17016537948514857</v>
      </c>
      <c r="AP340" s="550">
        <v>3.4213922532460785E-2</v>
      </c>
      <c r="AQ340" s="551">
        <v>5.0281478389900007</v>
      </c>
      <c r="AR340" s="551">
        <v>0.47578070916322013</v>
      </c>
      <c r="AS340" s="551">
        <v>0.67229052064999983</v>
      </c>
      <c r="AT340" s="551">
        <v>2.6496864190399993E-2</v>
      </c>
      <c r="AU340" s="551">
        <v>5.4789108600000009E-3</v>
      </c>
      <c r="AV340" s="551">
        <v>1.3219209150000001E-3</v>
      </c>
      <c r="AW340" s="551">
        <v>2.3439634157700007E-2</v>
      </c>
      <c r="AX340" s="551">
        <v>4.3831324200000008E-2</v>
      </c>
      <c r="AY340" s="551">
        <v>8.8128474500000012E-3</v>
      </c>
    </row>
    <row r="341" spans="1:51" customFormat="1" x14ac:dyDescent="0.35">
      <c r="A341" s="547" t="s">
        <v>691</v>
      </c>
      <c r="B341" s="547" t="s">
        <v>444</v>
      </c>
      <c r="C341">
        <v>1</v>
      </c>
      <c r="D341" s="547" t="s">
        <v>690</v>
      </c>
      <c r="E341">
        <v>61</v>
      </c>
      <c r="F341" s="216">
        <v>2001</v>
      </c>
      <c r="G341" s="549">
        <v>4.9607089999999993E-2</v>
      </c>
      <c r="H341" s="550">
        <v>33.642833502630367</v>
      </c>
      <c r="I341" s="550">
        <v>3.0763546121123029</v>
      </c>
      <c r="J341" s="550">
        <v>3.9539892483110779</v>
      </c>
      <c r="K341" s="550">
        <v>9.6425554538675809E-2</v>
      </c>
      <c r="L341" s="550">
        <v>2.127054217451578E-2</v>
      </c>
      <c r="M341" s="550">
        <v>5.1320420125429665E-3</v>
      </c>
      <c r="N341" s="550">
        <v>8.5299881601601749E-2</v>
      </c>
      <c r="O341" s="550">
        <v>0.17016431119019479</v>
      </c>
      <c r="P341" s="550">
        <v>3.4213807744014009E-2</v>
      </c>
      <c r="Q341" s="551">
        <v>1.6689230694199995</v>
      </c>
      <c r="R341" s="551">
        <v>0.15260900011497008</v>
      </c>
      <c r="S341" s="551">
        <v>0.19614590049999997</v>
      </c>
      <c r="T341" s="551">
        <v>4.7833911622999986E-3</v>
      </c>
      <c r="U341" s="551">
        <v>1.0551696999999999E-3</v>
      </c>
      <c r="V341" s="551">
        <v>2.5458567000000002E-4</v>
      </c>
      <c r="W341" s="551">
        <v>4.2314789036000016E-3</v>
      </c>
      <c r="X341" s="551">
        <v>8.4413562999999994E-3</v>
      </c>
      <c r="Y341" s="551">
        <v>1.6972474399999998E-3</v>
      </c>
      <c r="AA341" s="547" t="s">
        <v>691</v>
      </c>
      <c r="AB341" s="547" t="s">
        <v>444</v>
      </c>
      <c r="AC341">
        <v>1</v>
      </c>
      <c r="AD341" s="547" t="s">
        <v>690</v>
      </c>
      <c r="AE341">
        <v>61</v>
      </c>
      <c r="AF341" s="216">
        <v>2001</v>
      </c>
      <c r="AG341" s="549">
        <v>4.9607089999999993E-2</v>
      </c>
      <c r="AH341" s="550">
        <v>33.642833502630367</v>
      </c>
      <c r="AI341" s="550">
        <v>3.0763546121123029</v>
      </c>
      <c r="AJ341" s="550">
        <v>3.9539892483110779</v>
      </c>
      <c r="AK341" s="550">
        <v>9.6425554538675809E-2</v>
      </c>
      <c r="AL341" s="550">
        <v>2.127054217451578E-2</v>
      </c>
      <c r="AM341" s="550">
        <v>5.1320420125429665E-3</v>
      </c>
      <c r="AN341" s="550">
        <v>8.5299881601601749E-2</v>
      </c>
      <c r="AO341" s="550">
        <v>0.17016431119019479</v>
      </c>
      <c r="AP341" s="550">
        <v>3.4213807744014009E-2</v>
      </c>
      <c r="AQ341" s="551">
        <v>1.6689230694199995</v>
      </c>
      <c r="AR341" s="551">
        <v>0.15260900011497008</v>
      </c>
      <c r="AS341" s="551">
        <v>0.19614590049999997</v>
      </c>
      <c r="AT341" s="551">
        <v>4.7833911622999986E-3</v>
      </c>
      <c r="AU341" s="551">
        <v>1.0551696999999999E-3</v>
      </c>
      <c r="AV341" s="551">
        <v>2.5458567000000002E-4</v>
      </c>
      <c r="AW341" s="551">
        <v>4.2314789036000016E-3</v>
      </c>
      <c r="AX341" s="551">
        <v>8.4413562999999994E-3</v>
      </c>
      <c r="AY341" s="551">
        <v>1.6972474399999998E-3</v>
      </c>
    </row>
    <row r="342" spans="1:51" customFormat="1" x14ac:dyDescent="0.35">
      <c r="A342" s="547" t="s">
        <v>692</v>
      </c>
      <c r="B342" s="547" t="s">
        <v>444</v>
      </c>
      <c r="C342">
        <v>1</v>
      </c>
      <c r="D342" s="547" t="s">
        <v>690</v>
      </c>
      <c r="E342">
        <v>61</v>
      </c>
      <c r="F342" s="216">
        <v>2002</v>
      </c>
      <c r="G342" s="549">
        <v>3.3725603E-2</v>
      </c>
      <c r="H342" s="550">
        <v>33.642873019942755</v>
      </c>
      <c r="I342" s="550">
        <v>3.0763603223817801</v>
      </c>
      <c r="J342" s="550">
        <v>3.5757381384700517</v>
      </c>
      <c r="K342" s="550">
        <v>7.6849965864213041E-2</v>
      </c>
      <c r="L342" s="550">
        <v>2.1270626947722783E-2</v>
      </c>
      <c r="M342" s="550">
        <v>5.1320554298169259E-3</v>
      </c>
      <c r="N342" s="550">
        <v>6.7982947187037693E-2</v>
      </c>
      <c r="O342" s="550">
        <v>0.17016503455846296</v>
      </c>
      <c r="P342" s="550">
        <v>3.4213904789189384E-2</v>
      </c>
      <c r="Q342" s="551">
        <v>1.1346261792500003</v>
      </c>
      <c r="R342" s="551">
        <v>0.10375210691759994</v>
      </c>
      <c r="S342" s="551">
        <v>0.12059392489</v>
      </c>
      <c r="T342" s="551">
        <v>2.5918114393000007E-3</v>
      </c>
      <c r="U342" s="551">
        <v>7.1736472000000033E-4</v>
      </c>
      <c r="V342" s="551">
        <v>1.7308166400000001E-4</v>
      </c>
      <c r="W342" s="551">
        <v>2.2927658876E-3</v>
      </c>
      <c r="X342" s="551">
        <v>5.7389184000000018E-3</v>
      </c>
      <c r="Y342" s="551">
        <v>1.1538845699999999E-3</v>
      </c>
      <c r="AA342" s="547" t="s">
        <v>692</v>
      </c>
      <c r="AB342" s="547" t="s">
        <v>444</v>
      </c>
      <c r="AC342">
        <v>1</v>
      </c>
      <c r="AD342" s="547" t="s">
        <v>690</v>
      </c>
      <c r="AE342">
        <v>61</v>
      </c>
      <c r="AF342" s="216">
        <v>2002</v>
      </c>
      <c r="AG342" s="549">
        <v>3.3725603E-2</v>
      </c>
      <c r="AH342" s="550">
        <v>33.642873019942755</v>
      </c>
      <c r="AI342" s="550">
        <v>3.0763603223817801</v>
      </c>
      <c r="AJ342" s="550">
        <v>3.5757381384700517</v>
      </c>
      <c r="AK342" s="550">
        <v>7.6849965864213041E-2</v>
      </c>
      <c r="AL342" s="550">
        <v>2.1270626947722783E-2</v>
      </c>
      <c r="AM342" s="550">
        <v>5.1320554298169259E-3</v>
      </c>
      <c r="AN342" s="550">
        <v>6.7982947187037693E-2</v>
      </c>
      <c r="AO342" s="550">
        <v>0.17016503455846296</v>
      </c>
      <c r="AP342" s="550">
        <v>3.4213904789189384E-2</v>
      </c>
      <c r="AQ342" s="551">
        <v>1.1346261792500003</v>
      </c>
      <c r="AR342" s="551">
        <v>0.10375210691759994</v>
      </c>
      <c r="AS342" s="551">
        <v>0.12059392489</v>
      </c>
      <c r="AT342" s="551">
        <v>2.5918114393000007E-3</v>
      </c>
      <c r="AU342" s="551">
        <v>7.1736472000000033E-4</v>
      </c>
      <c r="AV342" s="551">
        <v>1.7308166400000001E-4</v>
      </c>
      <c r="AW342" s="551">
        <v>2.2927658876E-3</v>
      </c>
      <c r="AX342" s="551">
        <v>5.7389184000000018E-3</v>
      </c>
      <c r="AY342" s="551">
        <v>1.1538845699999999E-3</v>
      </c>
    </row>
    <row r="343" spans="1:51" customFormat="1" x14ac:dyDescent="0.35">
      <c r="A343" s="547" t="s">
        <v>1265</v>
      </c>
      <c r="B343" s="547" t="s">
        <v>444</v>
      </c>
      <c r="C343">
        <v>1</v>
      </c>
      <c r="D343" s="547" t="s">
        <v>690</v>
      </c>
      <c r="E343">
        <v>61</v>
      </c>
      <c r="F343" s="216">
        <v>2003</v>
      </c>
      <c r="G343" s="549">
        <v>2.3395038E-2</v>
      </c>
      <c r="H343" s="550">
        <v>33.642880474910974</v>
      </c>
      <c r="I343" s="550">
        <v>3.0763613826209646</v>
      </c>
      <c r="J343" s="550">
        <v>3.3031034551001781</v>
      </c>
      <c r="K343" s="550">
        <v>8.5503435121584315E-2</v>
      </c>
      <c r="L343" s="550">
        <v>2.1270657478735449E-2</v>
      </c>
      <c r="M343" s="550">
        <v>5.1320472742980797E-3</v>
      </c>
      <c r="N343" s="550">
        <v>7.5637990350774384E-2</v>
      </c>
      <c r="O343" s="550">
        <v>0.17016527179823346</v>
      </c>
      <c r="P343" s="550">
        <v>3.4213829445372136E-2</v>
      </c>
      <c r="Q343" s="551">
        <v>0.78707646714000024</v>
      </c>
      <c r="R343" s="551">
        <v>7.1971591448150005E-2</v>
      </c>
      <c r="S343" s="551">
        <v>7.7276230849999961E-2</v>
      </c>
      <c r="T343" s="551">
        <v>2.0003561137999998E-3</v>
      </c>
      <c r="U343" s="551">
        <v>4.9762784000000006E-4</v>
      </c>
      <c r="V343" s="551">
        <v>1.2006444099999999E-4</v>
      </c>
      <c r="W343" s="551">
        <v>1.7695536585000001E-3</v>
      </c>
      <c r="X343" s="551">
        <v>3.9810230000000002E-3</v>
      </c>
      <c r="Y343" s="551">
        <v>8.0043384000000003E-4</v>
      </c>
      <c r="AA343" s="547" t="s">
        <v>1265</v>
      </c>
      <c r="AB343" s="547" t="s">
        <v>444</v>
      </c>
      <c r="AC343">
        <v>1</v>
      </c>
      <c r="AD343" s="547" t="s">
        <v>690</v>
      </c>
      <c r="AE343">
        <v>61</v>
      </c>
      <c r="AF343" s="216">
        <v>2003</v>
      </c>
      <c r="AG343" s="549">
        <v>2.3395038E-2</v>
      </c>
      <c r="AH343" s="550">
        <v>33.642880474910974</v>
      </c>
      <c r="AI343" s="550">
        <v>3.0763613826209646</v>
      </c>
      <c r="AJ343" s="550">
        <v>3.3031034551001781</v>
      </c>
      <c r="AK343" s="550">
        <v>8.5503435121584315E-2</v>
      </c>
      <c r="AL343" s="550">
        <v>2.1270657478735449E-2</v>
      </c>
      <c r="AM343" s="550">
        <v>5.1320472742980797E-3</v>
      </c>
      <c r="AN343" s="550">
        <v>7.5637990350774384E-2</v>
      </c>
      <c r="AO343" s="550">
        <v>0.17016527179823346</v>
      </c>
      <c r="AP343" s="550">
        <v>3.4213829445372136E-2</v>
      </c>
      <c r="AQ343" s="551">
        <v>0.78707646714000024</v>
      </c>
      <c r="AR343" s="551">
        <v>7.1971591448150005E-2</v>
      </c>
      <c r="AS343" s="551">
        <v>7.7276230849999961E-2</v>
      </c>
      <c r="AT343" s="551">
        <v>2.0003561137999998E-3</v>
      </c>
      <c r="AU343" s="551">
        <v>4.9762784000000006E-4</v>
      </c>
      <c r="AV343" s="551">
        <v>1.2006444099999999E-4</v>
      </c>
      <c r="AW343" s="551">
        <v>1.7695536585000001E-3</v>
      </c>
      <c r="AX343" s="551">
        <v>3.9810230000000002E-3</v>
      </c>
      <c r="AY343" s="551">
        <v>8.0043384000000003E-4</v>
      </c>
    </row>
    <row r="344" spans="1:51" customFormat="1" x14ac:dyDescent="0.35">
      <c r="A344" s="547" t="s">
        <v>1266</v>
      </c>
      <c r="B344" s="547" t="s">
        <v>444</v>
      </c>
      <c r="C344">
        <v>1</v>
      </c>
      <c r="D344" s="547" t="s">
        <v>690</v>
      </c>
      <c r="E344">
        <v>61</v>
      </c>
      <c r="F344" s="216">
        <v>2008</v>
      </c>
      <c r="G344" s="549">
        <v>0.15085300799999998</v>
      </c>
      <c r="H344" s="550">
        <v>9.5292904148122854</v>
      </c>
      <c r="I344" s="550">
        <v>0.97742837638676783</v>
      </c>
      <c r="J344" s="550">
        <v>1.8446729574659855</v>
      </c>
      <c r="K344" s="550">
        <v>0.11349661304068923</v>
      </c>
      <c r="L344" s="550">
        <v>2.1270696836220866E-2</v>
      </c>
      <c r="M344" s="550">
        <v>5.1320762526657748E-3</v>
      </c>
      <c r="N344" s="550">
        <v>0.10040128406322536</v>
      </c>
      <c r="O344" s="550">
        <v>0.17016582460191981</v>
      </c>
      <c r="P344" s="550">
        <v>3.4213978683143006E-2</v>
      </c>
      <c r="Q344" s="551">
        <v>1.4375221231800008</v>
      </c>
      <c r="R344" s="551">
        <v>0.14744801068250007</v>
      </c>
      <c r="S344" s="551">
        <v>0.27827446440999992</v>
      </c>
      <c r="T344" s="551">
        <v>1.7121305474999994E-2</v>
      </c>
      <c r="U344" s="551">
        <v>3.2087486000000006E-3</v>
      </c>
      <c r="V344" s="551">
        <v>7.7418914000000009E-4</v>
      </c>
      <c r="W344" s="551">
        <v>1.5145835708000006E-2</v>
      </c>
      <c r="X344" s="551">
        <v>2.5670026500000005E-2</v>
      </c>
      <c r="Y344" s="551">
        <v>5.1612816000000013E-3</v>
      </c>
      <c r="AA344" s="547" t="s">
        <v>1266</v>
      </c>
      <c r="AB344" s="547" t="s">
        <v>444</v>
      </c>
      <c r="AC344">
        <v>1</v>
      </c>
      <c r="AD344" s="547" t="s">
        <v>690</v>
      </c>
      <c r="AE344">
        <v>61</v>
      </c>
      <c r="AF344" s="216">
        <v>2008</v>
      </c>
      <c r="AG344" s="549">
        <v>0.15085300799999998</v>
      </c>
      <c r="AH344" s="550">
        <v>9.5292904148122854</v>
      </c>
      <c r="AI344" s="550">
        <v>0.97742837638676783</v>
      </c>
      <c r="AJ344" s="550">
        <v>1.8446729574659855</v>
      </c>
      <c r="AK344" s="550">
        <v>0.11349661304068923</v>
      </c>
      <c r="AL344" s="550">
        <v>2.1270696836220866E-2</v>
      </c>
      <c r="AM344" s="550">
        <v>5.1320762526657748E-3</v>
      </c>
      <c r="AN344" s="550">
        <v>0.10040128406322536</v>
      </c>
      <c r="AO344" s="550">
        <v>0.17016582460191981</v>
      </c>
      <c r="AP344" s="550">
        <v>3.4213978683143006E-2</v>
      </c>
      <c r="AQ344" s="551">
        <v>1.4375221231800008</v>
      </c>
      <c r="AR344" s="551">
        <v>0.14744801068250007</v>
      </c>
      <c r="AS344" s="551">
        <v>0.27827446440999992</v>
      </c>
      <c r="AT344" s="551">
        <v>1.7121305474999994E-2</v>
      </c>
      <c r="AU344" s="551">
        <v>3.2087486000000006E-3</v>
      </c>
      <c r="AV344" s="551">
        <v>7.7418914000000009E-4</v>
      </c>
      <c r="AW344" s="551">
        <v>1.5145835708000006E-2</v>
      </c>
      <c r="AX344" s="551">
        <v>2.5670026500000005E-2</v>
      </c>
      <c r="AY344" s="551">
        <v>5.1612816000000013E-3</v>
      </c>
    </row>
    <row r="345" spans="1:51" customFormat="1" x14ac:dyDescent="0.35">
      <c r="A345" s="547" t="s">
        <v>693</v>
      </c>
      <c r="B345" s="547" t="s">
        <v>694</v>
      </c>
      <c r="C345">
        <v>2</v>
      </c>
      <c r="D345" s="547" t="s">
        <v>690</v>
      </c>
      <c r="E345">
        <v>61</v>
      </c>
      <c r="F345" s="216">
        <v>2</v>
      </c>
      <c r="G345" s="549">
        <v>3559900.8903104016</v>
      </c>
      <c r="H345" s="550">
        <v>1.5008164220397726</v>
      </c>
      <c r="I345" s="550">
        <v>2.0018761320295786</v>
      </c>
      <c r="J345" s="550">
        <v>0.186793120042508</v>
      </c>
      <c r="K345" s="550">
        <v>2.3891389842398747E-2</v>
      </c>
      <c r="L345" s="550">
        <v>1.1127328906596909E-2</v>
      </c>
      <c r="M345" s="550">
        <v>2.9469530435574185E-3</v>
      </c>
      <c r="N345" s="550">
        <v>2.1980010818520627E-2</v>
      </c>
      <c r="O345" s="550">
        <v>8.901863412925759E-2</v>
      </c>
      <c r="P345" s="550">
        <v>1.9646453827393415E-2</v>
      </c>
      <c r="Q345" s="551">
        <v>5342757.7170118578</v>
      </c>
      <c r="R345" s="551">
        <v>7126480.6247032396</v>
      </c>
      <c r="S345" s="551">
        <v>664964.99434318196</v>
      </c>
      <c r="T345" s="551">
        <v>85050.979970708184</v>
      </c>
      <c r="U345" s="551">
        <v>39612.188081371001</v>
      </c>
      <c r="V345" s="551">
        <v>10490.860763463003</v>
      </c>
      <c r="W345" s="551">
        <v>78246.660081883834</v>
      </c>
      <c r="X345" s="551">
        <v>316897.51489096001</v>
      </c>
      <c r="Y345" s="551">
        <v>69939.428471580017</v>
      </c>
      <c r="AA345" s="547" t="s">
        <v>693</v>
      </c>
      <c r="AB345" s="547" t="s">
        <v>694</v>
      </c>
      <c r="AC345">
        <v>2</v>
      </c>
      <c r="AD345" s="547" t="s">
        <v>690</v>
      </c>
      <c r="AE345">
        <v>61</v>
      </c>
      <c r="AF345" s="216">
        <v>2</v>
      </c>
      <c r="AG345" s="549">
        <v>3559900.8903104016</v>
      </c>
      <c r="AH345" s="550">
        <v>1.5008164220397726</v>
      </c>
      <c r="AI345" s="550">
        <v>2.0018761320295786</v>
      </c>
      <c r="AJ345" s="550">
        <v>0.186793120042508</v>
      </c>
      <c r="AK345" s="550">
        <v>2.3891389842398747E-2</v>
      </c>
      <c r="AL345" s="550">
        <v>1.1127328906596909E-2</v>
      </c>
      <c r="AM345" s="550">
        <v>2.9469530435574185E-3</v>
      </c>
      <c r="AN345" s="550">
        <v>2.1980010818520627E-2</v>
      </c>
      <c r="AO345" s="550">
        <v>8.901863412925759E-2</v>
      </c>
      <c r="AP345" s="550">
        <v>1.9646453827393415E-2</v>
      </c>
      <c r="AQ345" s="551">
        <v>5342757.7170118578</v>
      </c>
      <c r="AR345" s="551">
        <v>7126480.6247032396</v>
      </c>
      <c r="AS345" s="551">
        <v>664964.99434318196</v>
      </c>
      <c r="AT345" s="551">
        <v>85050.979970708184</v>
      </c>
      <c r="AU345" s="551">
        <v>39612.188081371001</v>
      </c>
      <c r="AV345" s="551">
        <v>10490.860763463003</v>
      </c>
      <c r="AW345" s="551">
        <v>78246.660081883834</v>
      </c>
      <c r="AX345" s="551">
        <v>316897.51489096001</v>
      </c>
      <c r="AY345" s="551">
        <v>69939.428471580017</v>
      </c>
    </row>
    <row r="346" spans="1:51" customFormat="1" x14ac:dyDescent="0.35">
      <c r="A346" s="547" t="s">
        <v>695</v>
      </c>
      <c r="B346" s="547" t="s">
        <v>694</v>
      </c>
      <c r="C346">
        <v>2</v>
      </c>
      <c r="D346" s="547" t="s">
        <v>475</v>
      </c>
      <c r="E346">
        <v>21</v>
      </c>
      <c r="F346" s="216">
        <v>21</v>
      </c>
      <c r="G346" s="549">
        <v>57795.495723</v>
      </c>
      <c r="H346" s="550">
        <v>1.75302291736755</v>
      </c>
      <c r="I346" s="550">
        <v>4.6201973454298211E-2</v>
      </c>
      <c r="J346" s="550">
        <v>0.19342442451413805</v>
      </c>
      <c r="K346" s="550">
        <v>2.561122637653044E-3</v>
      </c>
      <c r="L346" s="550">
        <v>3.121272047835568E-3</v>
      </c>
      <c r="M346" s="550">
        <v>1.3700310606988928E-3</v>
      </c>
      <c r="N346" s="550">
        <v>2.3562251021508377E-3</v>
      </c>
      <c r="O346" s="550">
        <v>2.4970181814457312E-2</v>
      </c>
      <c r="P346" s="550">
        <v>9.1335866812182649E-3</v>
      </c>
      <c r="Q346" s="551">
        <v>101316.82852303721</v>
      </c>
      <c r="R346" s="551">
        <v>2670.2659591720517</v>
      </c>
      <c r="S346" s="551">
        <v>11179.060499730602</v>
      </c>
      <c r="T346" s="551">
        <v>148.02135245055499</v>
      </c>
      <c r="U346" s="551">
        <v>180.39546529100002</v>
      </c>
      <c r="V346" s="551">
        <v>79.181624309000014</v>
      </c>
      <c r="W346" s="551">
        <v>136.17919781378399</v>
      </c>
      <c r="X346" s="551">
        <v>1443.1640362599999</v>
      </c>
      <c r="Y346" s="551">
        <v>527.88016997</v>
      </c>
      <c r="AA346" s="547" t="s">
        <v>695</v>
      </c>
      <c r="AB346" s="547" t="s">
        <v>694</v>
      </c>
      <c r="AC346">
        <v>2</v>
      </c>
      <c r="AD346" s="547" t="s">
        <v>475</v>
      </c>
      <c r="AE346">
        <v>21</v>
      </c>
      <c r="AF346" s="216">
        <v>21</v>
      </c>
      <c r="AG346" s="549">
        <v>57795.495723</v>
      </c>
      <c r="AH346" s="550">
        <v>1.75302291736755</v>
      </c>
      <c r="AI346" s="550">
        <v>4.6201973454298211E-2</v>
      </c>
      <c r="AJ346" s="550">
        <v>0.19342442451413805</v>
      </c>
      <c r="AK346" s="550">
        <v>2.561122637653044E-3</v>
      </c>
      <c r="AL346" s="550">
        <v>3.121272047835568E-3</v>
      </c>
      <c r="AM346" s="550">
        <v>1.3700310606988928E-3</v>
      </c>
      <c r="AN346" s="550">
        <v>2.3562251021508377E-3</v>
      </c>
      <c r="AO346" s="550">
        <v>2.4970181814457312E-2</v>
      </c>
      <c r="AP346" s="550">
        <v>9.1335866812182649E-3</v>
      </c>
      <c r="AQ346" s="551">
        <v>101316.82852303721</v>
      </c>
      <c r="AR346" s="551">
        <v>2670.2659591720517</v>
      </c>
      <c r="AS346" s="551">
        <v>11179.060499730602</v>
      </c>
      <c r="AT346" s="551">
        <v>148.02135245055499</v>
      </c>
      <c r="AU346" s="551">
        <v>180.39546529100002</v>
      </c>
      <c r="AV346" s="551">
        <v>79.181624309000014</v>
      </c>
      <c r="AW346" s="551">
        <v>136.17919781378399</v>
      </c>
      <c r="AX346" s="551">
        <v>1443.1640362599999</v>
      </c>
      <c r="AY346" s="551">
        <v>527.88016997</v>
      </c>
    </row>
    <row r="347" spans="1:51" customFormat="1" x14ac:dyDescent="0.35">
      <c r="A347" s="547" t="s">
        <v>696</v>
      </c>
      <c r="B347" s="547" t="s">
        <v>694</v>
      </c>
      <c r="C347">
        <v>2</v>
      </c>
      <c r="D347" s="547" t="s">
        <v>475</v>
      </c>
      <c r="E347">
        <v>21</v>
      </c>
      <c r="F347" s="216">
        <v>2000</v>
      </c>
      <c r="G347" s="549">
        <v>684.32970999999998</v>
      </c>
      <c r="H347" s="550">
        <v>9.3668533996573142</v>
      </c>
      <c r="I347" s="550">
        <v>0.97810833775724815</v>
      </c>
      <c r="J347" s="550">
        <v>0.52410780455520467</v>
      </c>
      <c r="K347" s="550">
        <v>1.5091080676593741E-2</v>
      </c>
      <c r="L347" s="550">
        <v>3.1212629362533453E-3</v>
      </c>
      <c r="M347" s="550">
        <v>1.370030697629656E-3</v>
      </c>
      <c r="N347" s="550">
        <v>1.3883739035676242E-2</v>
      </c>
      <c r="O347" s="550">
        <v>2.4970111117928819E-2</v>
      </c>
      <c r="P347" s="550">
        <v>9.1335835762559534E-3</v>
      </c>
      <c r="Q347" s="551">
        <v>6410.0160706000042</v>
      </c>
      <c r="R347" s="551">
        <v>669.34859512599962</v>
      </c>
      <c r="S347" s="551">
        <v>358.66254189999989</v>
      </c>
      <c r="T347" s="551">
        <v>10.327274862999998</v>
      </c>
      <c r="U347" s="551">
        <v>2.1359729600000001</v>
      </c>
      <c r="V347" s="551">
        <v>0.93755271000000018</v>
      </c>
      <c r="W347" s="551">
        <v>9.5010551080000027</v>
      </c>
      <c r="X347" s="551">
        <v>17.087788900000003</v>
      </c>
      <c r="Y347" s="551">
        <v>6.2503825999999991</v>
      </c>
      <c r="AA347" s="547" t="s">
        <v>696</v>
      </c>
      <c r="AB347" s="547" t="s">
        <v>694</v>
      </c>
      <c r="AC347">
        <v>2</v>
      </c>
      <c r="AD347" s="547" t="s">
        <v>475</v>
      </c>
      <c r="AE347">
        <v>21</v>
      </c>
      <c r="AF347" s="216">
        <v>2000</v>
      </c>
      <c r="AG347" s="549">
        <v>684.32970999999998</v>
      </c>
      <c r="AH347" s="550">
        <v>9.3668533996573142</v>
      </c>
      <c r="AI347" s="550">
        <v>0.97810833775724815</v>
      </c>
      <c r="AJ347" s="550">
        <v>0.52410780455520467</v>
      </c>
      <c r="AK347" s="550">
        <v>1.5091080676593741E-2</v>
      </c>
      <c r="AL347" s="550">
        <v>3.1212629362533453E-3</v>
      </c>
      <c r="AM347" s="550">
        <v>1.370030697629656E-3</v>
      </c>
      <c r="AN347" s="550">
        <v>1.3883739035676242E-2</v>
      </c>
      <c r="AO347" s="550">
        <v>2.4970111117928819E-2</v>
      </c>
      <c r="AP347" s="550">
        <v>9.1335835762559534E-3</v>
      </c>
      <c r="AQ347" s="551">
        <v>6410.0160706000042</v>
      </c>
      <c r="AR347" s="551">
        <v>669.34859512599962</v>
      </c>
      <c r="AS347" s="551">
        <v>358.66254189999989</v>
      </c>
      <c r="AT347" s="551">
        <v>10.327274862999998</v>
      </c>
      <c r="AU347" s="551">
        <v>2.1359729600000001</v>
      </c>
      <c r="AV347" s="551">
        <v>0.93755271000000018</v>
      </c>
      <c r="AW347" s="551">
        <v>9.5010551080000027</v>
      </c>
      <c r="AX347" s="551">
        <v>17.087788900000003</v>
      </c>
      <c r="AY347" s="551">
        <v>6.2503825999999991</v>
      </c>
    </row>
    <row r="348" spans="1:51" customFormat="1" x14ac:dyDescent="0.35">
      <c r="A348" s="547" t="s">
        <v>697</v>
      </c>
      <c r="B348" s="547" t="s">
        <v>694</v>
      </c>
      <c r="C348">
        <v>2</v>
      </c>
      <c r="D348" s="547" t="s">
        <v>475</v>
      </c>
      <c r="E348">
        <v>21</v>
      </c>
      <c r="F348" s="216">
        <v>2001</v>
      </c>
      <c r="G348" s="549">
        <v>32.88421799999999</v>
      </c>
      <c r="H348" s="550">
        <v>7.4026009833197239</v>
      </c>
      <c r="I348" s="550">
        <v>0.53023874496039436</v>
      </c>
      <c r="J348" s="550">
        <v>0.40011444342085323</v>
      </c>
      <c r="K348" s="550">
        <v>1.3385500951854777E-2</v>
      </c>
      <c r="L348" s="550">
        <v>3.1212672291614178E-3</v>
      </c>
      <c r="M348" s="550">
        <v>1.3700317276816496E-3</v>
      </c>
      <c r="N348" s="550">
        <v>1.2314614884866654E-2</v>
      </c>
      <c r="O348" s="550">
        <v>2.497012457465159E-2</v>
      </c>
      <c r="P348" s="550">
        <v>9.1335883371166104E-3</v>
      </c>
      <c r="Q348" s="551">
        <v>243.42874450250008</v>
      </c>
      <c r="R348" s="551">
        <v>17.436486481324003</v>
      </c>
      <c r="S348" s="551">
        <v>13.157450582399999</v>
      </c>
      <c r="T348" s="551">
        <v>0.44017173133999987</v>
      </c>
      <c r="U348" s="551">
        <v>0.10264043199999999</v>
      </c>
      <c r="V348" s="551">
        <v>4.5052421999999988E-2</v>
      </c>
      <c r="W348" s="551">
        <v>0.40495648045999982</v>
      </c>
      <c r="X348" s="551">
        <v>0.82112301999999993</v>
      </c>
      <c r="Y348" s="551">
        <v>0.30035091000000003</v>
      </c>
      <c r="AA348" s="547" t="s">
        <v>697</v>
      </c>
      <c r="AB348" s="547" t="s">
        <v>694</v>
      </c>
      <c r="AC348">
        <v>2</v>
      </c>
      <c r="AD348" s="547" t="s">
        <v>475</v>
      </c>
      <c r="AE348">
        <v>21</v>
      </c>
      <c r="AF348" s="216">
        <v>2001</v>
      </c>
      <c r="AG348" s="549">
        <v>32.88421799999999</v>
      </c>
      <c r="AH348" s="550">
        <v>7.4026009833197239</v>
      </c>
      <c r="AI348" s="550">
        <v>0.53023874496039436</v>
      </c>
      <c r="AJ348" s="550">
        <v>0.40011444342085323</v>
      </c>
      <c r="AK348" s="550">
        <v>1.3385500951854777E-2</v>
      </c>
      <c r="AL348" s="550">
        <v>3.1212672291614178E-3</v>
      </c>
      <c r="AM348" s="550">
        <v>1.3700317276816496E-3</v>
      </c>
      <c r="AN348" s="550">
        <v>1.2314614884866654E-2</v>
      </c>
      <c r="AO348" s="550">
        <v>2.497012457465159E-2</v>
      </c>
      <c r="AP348" s="550">
        <v>9.1335883371166104E-3</v>
      </c>
      <c r="AQ348" s="551">
        <v>243.42874450250008</v>
      </c>
      <c r="AR348" s="551">
        <v>17.436486481324003</v>
      </c>
      <c r="AS348" s="551">
        <v>13.157450582399999</v>
      </c>
      <c r="AT348" s="551">
        <v>0.44017173133999987</v>
      </c>
      <c r="AU348" s="551">
        <v>0.10264043199999999</v>
      </c>
      <c r="AV348" s="551">
        <v>4.5052421999999988E-2</v>
      </c>
      <c r="AW348" s="551">
        <v>0.40495648045999982</v>
      </c>
      <c r="AX348" s="551">
        <v>0.82112301999999993</v>
      </c>
      <c r="AY348" s="551">
        <v>0.30035091000000003</v>
      </c>
    </row>
    <row r="349" spans="1:51" customFormat="1" x14ac:dyDescent="0.35">
      <c r="A349" s="547" t="s">
        <v>698</v>
      </c>
      <c r="B349" s="547" t="s">
        <v>694</v>
      </c>
      <c r="C349">
        <v>2</v>
      </c>
      <c r="D349" s="547" t="s">
        <v>475</v>
      </c>
      <c r="E349">
        <v>21</v>
      </c>
      <c r="F349" s="216">
        <v>2002</v>
      </c>
      <c r="G349" s="549">
        <v>41.787885999999993</v>
      </c>
      <c r="H349" s="550">
        <v>6.9932011749984202</v>
      </c>
      <c r="I349" s="550">
        <v>0.52839970783523249</v>
      </c>
      <c r="J349" s="550">
        <v>0.37111223406946225</v>
      </c>
      <c r="K349" s="550">
        <v>1.1096839588391718E-2</v>
      </c>
      <c r="L349" s="550">
        <v>3.1212674170691471E-3</v>
      </c>
      <c r="M349" s="550">
        <v>1.3700331239536742E-3</v>
      </c>
      <c r="N349" s="550">
        <v>1.0209064857217235E-2</v>
      </c>
      <c r="O349" s="550">
        <v>2.4970150440249594E-2</v>
      </c>
      <c r="P349" s="550">
        <v>9.1335962771603232E-3</v>
      </c>
      <c r="Q349" s="551">
        <v>292.23109347589997</v>
      </c>
      <c r="R349" s="551">
        <v>22.080706753451999</v>
      </c>
      <c r="S349" s="551">
        <v>15.507995730500003</v>
      </c>
      <c r="T349" s="551">
        <v>0.46371346767999999</v>
      </c>
      <c r="U349" s="551">
        <v>0.13043116699999996</v>
      </c>
      <c r="V349" s="551">
        <v>5.7250788000000004E-2</v>
      </c>
      <c r="W349" s="551">
        <v>0.42661523842000004</v>
      </c>
      <c r="X349" s="551">
        <v>1.0434497999999996</v>
      </c>
      <c r="Y349" s="551">
        <v>0.3816736799999999</v>
      </c>
      <c r="AA349" s="547" t="s">
        <v>698</v>
      </c>
      <c r="AB349" s="547" t="s">
        <v>694</v>
      </c>
      <c r="AC349">
        <v>2</v>
      </c>
      <c r="AD349" s="547" t="s">
        <v>475</v>
      </c>
      <c r="AE349">
        <v>21</v>
      </c>
      <c r="AF349" s="216">
        <v>2002</v>
      </c>
      <c r="AG349" s="549">
        <v>41.787885999999993</v>
      </c>
      <c r="AH349" s="550">
        <v>6.9932011749984202</v>
      </c>
      <c r="AI349" s="550">
        <v>0.52839970783523249</v>
      </c>
      <c r="AJ349" s="550">
        <v>0.37111223406946225</v>
      </c>
      <c r="AK349" s="550">
        <v>1.1096839588391718E-2</v>
      </c>
      <c r="AL349" s="550">
        <v>3.1212674170691471E-3</v>
      </c>
      <c r="AM349" s="550">
        <v>1.3700331239536742E-3</v>
      </c>
      <c r="AN349" s="550">
        <v>1.0209064857217235E-2</v>
      </c>
      <c r="AO349" s="550">
        <v>2.4970150440249594E-2</v>
      </c>
      <c r="AP349" s="550">
        <v>9.1335962771603232E-3</v>
      </c>
      <c r="AQ349" s="551">
        <v>292.23109347589997</v>
      </c>
      <c r="AR349" s="551">
        <v>22.080706753451999</v>
      </c>
      <c r="AS349" s="551">
        <v>15.507995730500003</v>
      </c>
      <c r="AT349" s="551">
        <v>0.46371346767999999</v>
      </c>
      <c r="AU349" s="551">
        <v>0.13043116699999996</v>
      </c>
      <c r="AV349" s="551">
        <v>5.7250788000000004E-2</v>
      </c>
      <c r="AW349" s="551">
        <v>0.42661523842000004</v>
      </c>
      <c r="AX349" s="551">
        <v>1.0434497999999996</v>
      </c>
      <c r="AY349" s="551">
        <v>0.3816736799999999</v>
      </c>
    </row>
    <row r="350" spans="1:51" customFormat="1" x14ac:dyDescent="0.35">
      <c r="A350" s="547" t="s">
        <v>699</v>
      </c>
      <c r="B350" s="547" t="s">
        <v>694</v>
      </c>
      <c r="C350">
        <v>2</v>
      </c>
      <c r="D350" s="547" t="s">
        <v>475</v>
      </c>
      <c r="E350">
        <v>21</v>
      </c>
      <c r="F350" s="216">
        <v>2003</v>
      </c>
      <c r="G350" s="549">
        <v>53.884691000000011</v>
      </c>
      <c r="H350" s="550">
        <v>6.5962992066577861</v>
      </c>
      <c r="I350" s="550">
        <v>0.44654491364354287</v>
      </c>
      <c r="J350" s="550">
        <v>0.34585949326312349</v>
      </c>
      <c r="K350" s="550">
        <v>1.3012645277301489E-2</v>
      </c>
      <c r="L350" s="550">
        <v>3.1212682466713964E-3</v>
      </c>
      <c r="M350" s="550">
        <v>1.3700314992991234E-3</v>
      </c>
      <c r="N350" s="550">
        <v>1.1971595101473258E-2</v>
      </c>
      <c r="O350" s="550">
        <v>2.4970131498016745E-2</v>
      </c>
      <c r="P350" s="550">
        <v>9.1335902807719513E-3</v>
      </c>
      <c r="Q350" s="551">
        <v>355.43954449430004</v>
      </c>
      <c r="R350" s="551">
        <v>24.061934689303996</v>
      </c>
      <c r="S350" s="551">
        <v>18.636531923899994</v>
      </c>
      <c r="T350" s="551">
        <v>0.70118236986000015</v>
      </c>
      <c r="U350" s="551">
        <v>0.16818857500000001</v>
      </c>
      <c r="V350" s="551">
        <v>7.3823723999999993E-2</v>
      </c>
      <c r="W350" s="551">
        <v>0.64508570282000033</v>
      </c>
      <c r="X350" s="551">
        <v>1.3455078199999997</v>
      </c>
      <c r="Y350" s="551">
        <v>0.4921606899999999</v>
      </c>
      <c r="AA350" s="547" t="s">
        <v>699</v>
      </c>
      <c r="AB350" s="547" t="s">
        <v>694</v>
      </c>
      <c r="AC350">
        <v>2</v>
      </c>
      <c r="AD350" s="547" t="s">
        <v>475</v>
      </c>
      <c r="AE350">
        <v>21</v>
      </c>
      <c r="AF350" s="216">
        <v>2003</v>
      </c>
      <c r="AG350" s="549">
        <v>53.884691000000011</v>
      </c>
      <c r="AH350" s="550">
        <v>6.5962992066577861</v>
      </c>
      <c r="AI350" s="550">
        <v>0.44654491364354287</v>
      </c>
      <c r="AJ350" s="550">
        <v>0.34585949326312349</v>
      </c>
      <c r="AK350" s="550">
        <v>1.3012645277301489E-2</v>
      </c>
      <c r="AL350" s="550">
        <v>3.1212682466713964E-3</v>
      </c>
      <c r="AM350" s="550">
        <v>1.3700314992991234E-3</v>
      </c>
      <c r="AN350" s="550">
        <v>1.1971595101473258E-2</v>
      </c>
      <c r="AO350" s="550">
        <v>2.4970131498016745E-2</v>
      </c>
      <c r="AP350" s="550">
        <v>9.1335902807719513E-3</v>
      </c>
      <c r="AQ350" s="551">
        <v>355.43954449430004</v>
      </c>
      <c r="AR350" s="551">
        <v>24.061934689303996</v>
      </c>
      <c r="AS350" s="551">
        <v>18.636531923899994</v>
      </c>
      <c r="AT350" s="551">
        <v>0.70118236986000015</v>
      </c>
      <c r="AU350" s="551">
        <v>0.16818857500000001</v>
      </c>
      <c r="AV350" s="551">
        <v>7.3823723999999993E-2</v>
      </c>
      <c r="AW350" s="551">
        <v>0.64508570282000033</v>
      </c>
      <c r="AX350" s="551">
        <v>1.3455078199999997</v>
      </c>
      <c r="AY350" s="551">
        <v>0.4921606899999999</v>
      </c>
    </row>
    <row r="351" spans="1:51" customFormat="1" x14ac:dyDescent="0.35">
      <c r="A351" s="547" t="s">
        <v>700</v>
      </c>
      <c r="B351" s="547" t="s">
        <v>694</v>
      </c>
      <c r="C351">
        <v>2</v>
      </c>
      <c r="D351" s="547" t="s">
        <v>475</v>
      </c>
      <c r="E351">
        <v>21</v>
      </c>
      <c r="F351" s="216">
        <v>2004</v>
      </c>
      <c r="G351" s="549">
        <v>68.030615999999995</v>
      </c>
      <c r="H351" s="550">
        <v>6.3876179554422974</v>
      </c>
      <c r="I351" s="550">
        <v>0.32146855547322983</v>
      </c>
      <c r="J351" s="550">
        <v>0.32993861836999971</v>
      </c>
      <c r="K351" s="550">
        <v>3.5241248495383316E-3</v>
      </c>
      <c r="L351" s="550">
        <v>3.1212700911013359E-3</v>
      </c>
      <c r="M351" s="550">
        <v>1.3700321631660661E-3</v>
      </c>
      <c r="N351" s="550">
        <v>3.2421787664542101E-3</v>
      </c>
      <c r="O351" s="550">
        <v>2.4970148146240507E-2</v>
      </c>
      <c r="P351" s="550">
        <v>9.1335967029903126E-3</v>
      </c>
      <c r="Q351" s="551">
        <v>434.55358428139999</v>
      </c>
      <c r="R351" s="551">
        <v>21.869703853473997</v>
      </c>
      <c r="S351" s="551">
        <v>22.445927449899994</v>
      </c>
      <c r="T351" s="551">
        <v>0.23974838437499998</v>
      </c>
      <c r="U351" s="551">
        <v>0.21234192699999999</v>
      </c>
      <c r="V351" s="551">
        <v>9.3204131999999981E-2</v>
      </c>
      <c r="W351" s="551">
        <v>0.22056741866400004</v>
      </c>
      <c r="X351" s="551">
        <v>1.6987345599999997</v>
      </c>
      <c r="Y351" s="551">
        <v>0.62136420999999997</v>
      </c>
      <c r="AA351" s="547" t="s">
        <v>700</v>
      </c>
      <c r="AB351" s="547" t="s">
        <v>694</v>
      </c>
      <c r="AC351">
        <v>2</v>
      </c>
      <c r="AD351" s="547" t="s">
        <v>475</v>
      </c>
      <c r="AE351">
        <v>21</v>
      </c>
      <c r="AF351" s="216">
        <v>2004</v>
      </c>
      <c r="AG351" s="549">
        <v>68.030615999999995</v>
      </c>
      <c r="AH351" s="550">
        <v>6.3876179554422974</v>
      </c>
      <c r="AI351" s="550">
        <v>0.32146855547322983</v>
      </c>
      <c r="AJ351" s="550">
        <v>0.32993861836999971</v>
      </c>
      <c r="AK351" s="550">
        <v>3.5241248495383316E-3</v>
      </c>
      <c r="AL351" s="550">
        <v>3.1212700911013359E-3</v>
      </c>
      <c r="AM351" s="550">
        <v>1.3700321631660661E-3</v>
      </c>
      <c r="AN351" s="550">
        <v>3.2421787664542101E-3</v>
      </c>
      <c r="AO351" s="550">
        <v>2.4970148146240507E-2</v>
      </c>
      <c r="AP351" s="550">
        <v>9.1335967029903126E-3</v>
      </c>
      <c r="AQ351" s="551">
        <v>434.55358428139999</v>
      </c>
      <c r="AR351" s="551">
        <v>21.869703853473997</v>
      </c>
      <c r="AS351" s="551">
        <v>22.445927449899994</v>
      </c>
      <c r="AT351" s="551">
        <v>0.23974838437499998</v>
      </c>
      <c r="AU351" s="551">
        <v>0.21234192699999999</v>
      </c>
      <c r="AV351" s="551">
        <v>9.3204131999999981E-2</v>
      </c>
      <c r="AW351" s="551">
        <v>0.22056741866400004</v>
      </c>
      <c r="AX351" s="551">
        <v>1.6987345599999997</v>
      </c>
      <c r="AY351" s="551">
        <v>0.62136420999999997</v>
      </c>
    </row>
    <row r="352" spans="1:51" customFormat="1" x14ac:dyDescent="0.35">
      <c r="A352" s="547" t="s">
        <v>701</v>
      </c>
      <c r="B352" s="547" t="s">
        <v>694</v>
      </c>
      <c r="C352">
        <v>2</v>
      </c>
      <c r="D352" s="547" t="s">
        <v>475</v>
      </c>
      <c r="E352">
        <v>21</v>
      </c>
      <c r="F352" s="216">
        <v>2005</v>
      </c>
      <c r="G352" s="549">
        <v>94.197506000000018</v>
      </c>
      <c r="H352" s="550">
        <v>6.3607730623632399</v>
      </c>
      <c r="I352" s="550">
        <v>0.23958987953112049</v>
      </c>
      <c r="J352" s="550">
        <v>0.3216360501423467</v>
      </c>
      <c r="K352" s="550">
        <v>3.5241211462647419E-3</v>
      </c>
      <c r="L352" s="550">
        <v>3.1212674569112259E-3</v>
      </c>
      <c r="M352" s="550">
        <v>1.3700334592722655E-3</v>
      </c>
      <c r="N352" s="550">
        <v>3.2421827655394627E-3</v>
      </c>
      <c r="O352" s="550">
        <v>2.4970152182160747E-2</v>
      </c>
      <c r="P352" s="550">
        <v>9.1335950019738304E-3</v>
      </c>
      <c r="Q352" s="551">
        <v>599.16895870659982</v>
      </c>
      <c r="R352" s="551">
        <v>22.568769114672005</v>
      </c>
      <c r="S352" s="551">
        <v>30.297313763100007</v>
      </c>
      <c r="T352" s="551">
        <v>0.33196342281999996</v>
      </c>
      <c r="U352" s="551">
        <v>0.29401560999999998</v>
      </c>
      <c r="V352" s="551">
        <v>0.129053735</v>
      </c>
      <c r="W352" s="551">
        <v>0.30540553051000019</v>
      </c>
      <c r="X352" s="551">
        <v>2.3521260600000007</v>
      </c>
      <c r="Y352" s="551">
        <v>0.86036187000000008</v>
      </c>
      <c r="AA352" s="547" t="s">
        <v>701</v>
      </c>
      <c r="AB352" s="547" t="s">
        <v>694</v>
      </c>
      <c r="AC352">
        <v>2</v>
      </c>
      <c r="AD352" s="547" t="s">
        <v>475</v>
      </c>
      <c r="AE352">
        <v>21</v>
      </c>
      <c r="AF352" s="216">
        <v>2005</v>
      </c>
      <c r="AG352" s="549">
        <v>94.197506000000018</v>
      </c>
      <c r="AH352" s="550">
        <v>6.3607730623632399</v>
      </c>
      <c r="AI352" s="550">
        <v>0.23958987953112049</v>
      </c>
      <c r="AJ352" s="550">
        <v>0.3216360501423467</v>
      </c>
      <c r="AK352" s="550">
        <v>3.5241211462647419E-3</v>
      </c>
      <c r="AL352" s="550">
        <v>3.1212674569112259E-3</v>
      </c>
      <c r="AM352" s="550">
        <v>1.3700334592722655E-3</v>
      </c>
      <c r="AN352" s="550">
        <v>3.2421827655394627E-3</v>
      </c>
      <c r="AO352" s="550">
        <v>2.4970152182160747E-2</v>
      </c>
      <c r="AP352" s="550">
        <v>9.1335950019738304E-3</v>
      </c>
      <c r="AQ352" s="551">
        <v>599.16895870659982</v>
      </c>
      <c r="AR352" s="551">
        <v>22.568769114672005</v>
      </c>
      <c r="AS352" s="551">
        <v>30.297313763100007</v>
      </c>
      <c r="AT352" s="551">
        <v>0.33196342281999996</v>
      </c>
      <c r="AU352" s="551">
        <v>0.29401560999999998</v>
      </c>
      <c r="AV352" s="551">
        <v>0.129053735</v>
      </c>
      <c r="AW352" s="551">
        <v>0.30540553051000019</v>
      </c>
      <c r="AX352" s="551">
        <v>2.3521260600000007</v>
      </c>
      <c r="AY352" s="551">
        <v>0.86036187000000008</v>
      </c>
    </row>
    <row r="353" spans="1:51" customFormat="1" x14ac:dyDescent="0.35">
      <c r="A353" s="547" t="s">
        <v>702</v>
      </c>
      <c r="B353" s="547" t="s">
        <v>694</v>
      </c>
      <c r="C353">
        <v>2</v>
      </c>
      <c r="D353" s="547" t="s">
        <v>475</v>
      </c>
      <c r="E353">
        <v>21</v>
      </c>
      <c r="F353" s="216">
        <v>2006</v>
      </c>
      <c r="G353" s="549">
        <v>115.26384400000002</v>
      </c>
      <c r="H353" s="550">
        <v>6.35366915518191</v>
      </c>
      <c r="I353" s="550">
        <v>0.19903464544511448</v>
      </c>
      <c r="J353" s="550">
        <v>0.3215391136348012</v>
      </c>
      <c r="K353" s="550">
        <v>3.524120135712286E-3</v>
      </c>
      <c r="L353" s="550">
        <v>3.1212715758464553E-3</v>
      </c>
      <c r="M353" s="550">
        <v>1.3700330434928058E-3</v>
      </c>
      <c r="N353" s="550">
        <v>3.2421803138024791E-3</v>
      </c>
      <c r="O353" s="550">
        <v>2.4970172780286595E-2</v>
      </c>
      <c r="P353" s="550">
        <v>9.1335959609328988E-3</v>
      </c>
      <c r="Q353" s="551">
        <v>732.34833033049961</v>
      </c>
      <c r="R353" s="551">
        <v>22.941498323180991</v>
      </c>
      <c r="S353" s="551">
        <v>37.061834233900008</v>
      </c>
      <c r="T353" s="551">
        <v>0.40620363355999983</v>
      </c>
      <c r="U353" s="551">
        <v>0.35976976000000005</v>
      </c>
      <c r="V353" s="551">
        <v>0.15791527500000002</v>
      </c>
      <c r="W353" s="551">
        <v>0.37370616591000005</v>
      </c>
      <c r="X353" s="551">
        <v>2.8781581000000007</v>
      </c>
      <c r="Y353" s="551">
        <v>1.0527733799999999</v>
      </c>
      <c r="AA353" s="547" t="s">
        <v>702</v>
      </c>
      <c r="AB353" s="547" t="s">
        <v>694</v>
      </c>
      <c r="AC353">
        <v>2</v>
      </c>
      <c r="AD353" s="547" t="s">
        <v>475</v>
      </c>
      <c r="AE353">
        <v>21</v>
      </c>
      <c r="AF353" s="216">
        <v>2006</v>
      </c>
      <c r="AG353" s="549">
        <v>115.26384400000002</v>
      </c>
      <c r="AH353" s="550">
        <v>6.35366915518191</v>
      </c>
      <c r="AI353" s="550">
        <v>0.19903464544511448</v>
      </c>
      <c r="AJ353" s="550">
        <v>0.3215391136348012</v>
      </c>
      <c r="AK353" s="550">
        <v>3.524120135712286E-3</v>
      </c>
      <c r="AL353" s="550">
        <v>3.1212715758464553E-3</v>
      </c>
      <c r="AM353" s="550">
        <v>1.3700330434928058E-3</v>
      </c>
      <c r="AN353" s="550">
        <v>3.2421803138024791E-3</v>
      </c>
      <c r="AO353" s="550">
        <v>2.4970172780286595E-2</v>
      </c>
      <c r="AP353" s="550">
        <v>9.1335959609328988E-3</v>
      </c>
      <c r="AQ353" s="551">
        <v>732.34833033049961</v>
      </c>
      <c r="AR353" s="551">
        <v>22.941498323180991</v>
      </c>
      <c r="AS353" s="551">
        <v>37.061834233900008</v>
      </c>
      <c r="AT353" s="551">
        <v>0.40620363355999983</v>
      </c>
      <c r="AU353" s="551">
        <v>0.35976976000000005</v>
      </c>
      <c r="AV353" s="551">
        <v>0.15791527500000002</v>
      </c>
      <c r="AW353" s="551">
        <v>0.37370616591000005</v>
      </c>
      <c r="AX353" s="551">
        <v>2.8781581000000007</v>
      </c>
      <c r="AY353" s="551">
        <v>1.0527733799999999</v>
      </c>
    </row>
    <row r="354" spans="1:51" customFormat="1" x14ac:dyDescent="0.35">
      <c r="A354" s="547" t="s">
        <v>703</v>
      </c>
      <c r="B354" s="547" t="s">
        <v>694</v>
      </c>
      <c r="C354">
        <v>2</v>
      </c>
      <c r="D354" s="547" t="s">
        <v>475</v>
      </c>
      <c r="E354">
        <v>21</v>
      </c>
      <c r="F354" s="216">
        <v>2007</v>
      </c>
      <c r="G354" s="549">
        <v>160.63542599999997</v>
      </c>
      <c r="H354" s="550">
        <v>6.4818540563835541</v>
      </c>
      <c r="I354" s="550">
        <v>0.1542093032477718</v>
      </c>
      <c r="J354" s="550">
        <v>0.15214225029228612</v>
      </c>
      <c r="K354" s="550">
        <v>3.2553981770496875E-3</v>
      </c>
      <c r="L354" s="550">
        <v>3.1212681566269206E-3</v>
      </c>
      <c r="M354" s="550">
        <v>1.3700341729102773E-3</v>
      </c>
      <c r="N354" s="550">
        <v>2.994955104423852E-3</v>
      </c>
      <c r="O354" s="550">
        <v>2.4970142638399081E-2</v>
      </c>
      <c r="P354" s="550">
        <v>9.1336006417413861E-3</v>
      </c>
      <c r="Q354" s="551">
        <v>1041.215387617</v>
      </c>
      <c r="R354" s="551">
        <v>24.771477120369003</v>
      </c>
      <c r="S354" s="551">
        <v>24.439435188299999</v>
      </c>
      <c r="T354" s="551">
        <v>0.52293227296999989</v>
      </c>
      <c r="U354" s="551">
        <v>0.50138623999999998</v>
      </c>
      <c r="V354" s="551">
        <v>0.22007602300000001</v>
      </c>
      <c r="W354" s="551">
        <v>0.48109588904999989</v>
      </c>
      <c r="X354" s="551">
        <v>4.0110894999999998</v>
      </c>
      <c r="Y354" s="551">
        <v>1.4671798300000005</v>
      </c>
      <c r="AA354" s="547" t="s">
        <v>703</v>
      </c>
      <c r="AB354" s="547" t="s">
        <v>694</v>
      </c>
      <c r="AC354">
        <v>2</v>
      </c>
      <c r="AD354" s="547" t="s">
        <v>475</v>
      </c>
      <c r="AE354">
        <v>21</v>
      </c>
      <c r="AF354" s="216">
        <v>2007</v>
      </c>
      <c r="AG354" s="549">
        <v>160.63542599999997</v>
      </c>
      <c r="AH354" s="550">
        <v>6.4818540563835541</v>
      </c>
      <c r="AI354" s="550">
        <v>0.1542093032477718</v>
      </c>
      <c r="AJ354" s="550">
        <v>0.15214225029228612</v>
      </c>
      <c r="AK354" s="550">
        <v>3.2553981770496875E-3</v>
      </c>
      <c r="AL354" s="550">
        <v>3.1212681566269206E-3</v>
      </c>
      <c r="AM354" s="550">
        <v>1.3700341729102773E-3</v>
      </c>
      <c r="AN354" s="550">
        <v>2.994955104423852E-3</v>
      </c>
      <c r="AO354" s="550">
        <v>2.4970142638399081E-2</v>
      </c>
      <c r="AP354" s="550">
        <v>9.1336006417413861E-3</v>
      </c>
      <c r="AQ354" s="551">
        <v>1041.215387617</v>
      </c>
      <c r="AR354" s="551">
        <v>24.771477120369003</v>
      </c>
      <c r="AS354" s="551">
        <v>24.439435188299999</v>
      </c>
      <c r="AT354" s="551">
        <v>0.52293227296999989</v>
      </c>
      <c r="AU354" s="551">
        <v>0.50138623999999998</v>
      </c>
      <c r="AV354" s="551">
        <v>0.22007602300000001</v>
      </c>
      <c r="AW354" s="551">
        <v>0.48109588904999989</v>
      </c>
      <c r="AX354" s="551">
        <v>4.0110894999999998</v>
      </c>
      <c r="AY354" s="551">
        <v>1.4671798300000005</v>
      </c>
    </row>
    <row r="355" spans="1:51" customFormat="1" x14ac:dyDescent="0.35">
      <c r="A355" s="547" t="s">
        <v>704</v>
      </c>
      <c r="B355" s="547" t="s">
        <v>694</v>
      </c>
      <c r="C355">
        <v>2</v>
      </c>
      <c r="D355" s="547" t="s">
        <v>475</v>
      </c>
      <c r="E355">
        <v>21</v>
      </c>
      <c r="F355" s="216">
        <v>2008</v>
      </c>
      <c r="G355" s="549">
        <v>193.83848799999993</v>
      </c>
      <c r="H355" s="550">
        <v>6.3621542114948859</v>
      </c>
      <c r="I355" s="550">
        <v>0.1476191809037172</v>
      </c>
      <c r="J355" s="550">
        <v>0.15096795791968831</v>
      </c>
      <c r="K355" s="550">
        <v>3.545689891163412E-3</v>
      </c>
      <c r="L355" s="550">
        <v>3.1212667630795814E-3</v>
      </c>
      <c r="M355" s="550">
        <v>1.3700303935511517E-3</v>
      </c>
      <c r="N355" s="550">
        <v>3.2620226536744347E-3</v>
      </c>
      <c r="O355" s="550">
        <v>2.4970142152573965E-2</v>
      </c>
      <c r="P355" s="550">
        <v>9.133601423882344E-3</v>
      </c>
      <c r="Q355" s="551">
        <v>1233.2303527790004</v>
      </c>
      <c r="R355" s="551">
        <v>28.614278826175003</v>
      </c>
      <c r="S355" s="551">
        <v>29.263400699599995</v>
      </c>
      <c r="T355" s="551">
        <v>0.68729116742000007</v>
      </c>
      <c r="U355" s="551">
        <v>0.60502163000000009</v>
      </c>
      <c r="V355" s="551">
        <v>0.26556462000000008</v>
      </c>
      <c r="W355" s="551">
        <v>0.63230553900999986</v>
      </c>
      <c r="X355" s="551">
        <v>4.840174600000001</v>
      </c>
      <c r="Y355" s="551">
        <v>1.7704434899999999</v>
      </c>
      <c r="AA355" s="547" t="s">
        <v>704</v>
      </c>
      <c r="AB355" s="547" t="s">
        <v>694</v>
      </c>
      <c r="AC355">
        <v>2</v>
      </c>
      <c r="AD355" s="547" t="s">
        <v>475</v>
      </c>
      <c r="AE355">
        <v>21</v>
      </c>
      <c r="AF355" s="216">
        <v>2008</v>
      </c>
      <c r="AG355" s="549">
        <v>193.83848799999993</v>
      </c>
      <c r="AH355" s="550">
        <v>6.3621542114948859</v>
      </c>
      <c r="AI355" s="550">
        <v>0.1476191809037172</v>
      </c>
      <c r="AJ355" s="550">
        <v>0.15096795791968831</v>
      </c>
      <c r="AK355" s="550">
        <v>3.545689891163412E-3</v>
      </c>
      <c r="AL355" s="550">
        <v>3.1212667630795814E-3</v>
      </c>
      <c r="AM355" s="550">
        <v>1.3700303935511517E-3</v>
      </c>
      <c r="AN355" s="550">
        <v>3.2620226536744347E-3</v>
      </c>
      <c r="AO355" s="550">
        <v>2.4970142152573965E-2</v>
      </c>
      <c r="AP355" s="550">
        <v>9.133601423882344E-3</v>
      </c>
      <c r="AQ355" s="551">
        <v>1233.2303527790004</v>
      </c>
      <c r="AR355" s="551">
        <v>28.614278826175003</v>
      </c>
      <c r="AS355" s="551">
        <v>29.263400699599995</v>
      </c>
      <c r="AT355" s="551">
        <v>0.68729116742000007</v>
      </c>
      <c r="AU355" s="551">
        <v>0.60502163000000009</v>
      </c>
      <c r="AV355" s="551">
        <v>0.26556462000000008</v>
      </c>
      <c r="AW355" s="551">
        <v>0.63230553900999986</v>
      </c>
      <c r="AX355" s="551">
        <v>4.840174600000001</v>
      </c>
      <c r="AY355" s="551">
        <v>1.7704434899999999</v>
      </c>
    </row>
    <row r="356" spans="1:51" customFormat="1" x14ac:dyDescent="0.35">
      <c r="A356" s="547" t="s">
        <v>705</v>
      </c>
      <c r="B356" s="547" t="s">
        <v>694</v>
      </c>
      <c r="C356">
        <v>2</v>
      </c>
      <c r="D356" s="547" t="s">
        <v>475</v>
      </c>
      <c r="E356">
        <v>21</v>
      </c>
      <c r="F356" s="216">
        <v>2009</v>
      </c>
      <c r="G356" s="549">
        <v>191.421908</v>
      </c>
      <c r="H356" s="550">
        <v>6.2823440707685343</v>
      </c>
      <c r="I356" s="550">
        <v>0.13937439976469157</v>
      </c>
      <c r="J356" s="550">
        <v>0.14844647984649695</v>
      </c>
      <c r="K356" s="550">
        <v>3.6515039685530658E-3</v>
      </c>
      <c r="L356" s="550">
        <v>3.1212675510475011E-3</v>
      </c>
      <c r="M356" s="550">
        <v>1.3700327341842186E-3</v>
      </c>
      <c r="N356" s="550">
        <v>3.3593731103129551E-3</v>
      </c>
      <c r="O356" s="550">
        <v>2.4970141871117488E-2</v>
      </c>
      <c r="P356" s="550">
        <v>9.1335904456662318E-3</v>
      </c>
      <c r="Q356" s="551">
        <v>1202.5782887389998</v>
      </c>
      <c r="R356" s="551">
        <v>26.679313529312012</v>
      </c>
      <c r="S356" s="551">
        <v>28.415908408099991</v>
      </c>
      <c r="T356" s="551">
        <v>0.6989778567299999</v>
      </c>
      <c r="U356" s="551">
        <v>0.59747899000000004</v>
      </c>
      <c r="V356" s="551">
        <v>0.26225427999999995</v>
      </c>
      <c r="W356" s="551">
        <v>0.64305761046000032</v>
      </c>
      <c r="X356" s="551">
        <v>4.7798321999999995</v>
      </c>
      <c r="Y356" s="551">
        <v>1.7483693100000004</v>
      </c>
      <c r="AA356" s="547" t="s">
        <v>705</v>
      </c>
      <c r="AB356" s="547" t="s">
        <v>694</v>
      </c>
      <c r="AC356">
        <v>2</v>
      </c>
      <c r="AD356" s="547" t="s">
        <v>475</v>
      </c>
      <c r="AE356">
        <v>21</v>
      </c>
      <c r="AF356" s="216">
        <v>2009</v>
      </c>
      <c r="AG356" s="549">
        <v>191.421908</v>
      </c>
      <c r="AH356" s="550">
        <v>6.2823440707685343</v>
      </c>
      <c r="AI356" s="550">
        <v>0.13937439976469157</v>
      </c>
      <c r="AJ356" s="550">
        <v>0.14844647984649695</v>
      </c>
      <c r="AK356" s="550">
        <v>3.6515039685530658E-3</v>
      </c>
      <c r="AL356" s="550">
        <v>3.1212675510475011E-3</v>
      </c>
      <c r="AM356" s="550">
        <v>1.3700327341842186E-3</v>
      </c>
      <c r="AN356" s="550">
        <v>3.3593731103129551E-3</v>
      </c>
      <c r="AO356" s="550">
        <v>2.4970141871117488E-2</v>
      </c>
      <c r="AP356" s="550">
        <v>9.1335904456662318E-3</v>
      </c>
      <c r="AQ356" s="551">
        <v>1202.5782887389998</v>
      </c>
      <c r="AR356" s="551">
        <v>26.679313529312012</v>
      </c>
      <c r="AS356" s="551">
        <v>28.415908408099991</v>
      </c>
      <c r="AT356" s="551">
        <v>0.6989778567299999</v>
      </c>
      <c r="AU356" s="551">
        <v>0.59747899000000004</v>
      </c>
      <c r="AV356" s="551">
        <v>0.26225427999999995</v>
      </c>
      <c r="AW356" s="551">
        <v>0.64305761046000032</v>
      </c>
      <c r="AX356" s="551">
        <v>4.7798321999999995</v>
      </c>
      <c r="AY356" s="551">
        <v>1.7483693100000004</v>
      </c>
    </row>
    <row r="357" spans="1:51" customFormat="1" x14ac:dyDescent="0.35">
      <c r="A357" s="547" t="s">
        <v>706</v>
      </c>
      <c r="B357" s="547" t="s">
        <v>694</v>
      </c>
      <c r="C357">
        <v>2</v>
      </c>
      <c r="D357" s="547" t="s">
        <v>475</v>
      </c>
      <c r="E357">
        <v>21</v>
      </c>
      <c r="F357" s="216">
        <v>2010</v>
      </c>
      <c r="G357" s="549">
        <v>291.54437000000007</v>
      </c>
      <c r="H357" s="550">
        <v>6.3665726522930264</v>
      </c>
      <c r="I357" s="550">
        <v>0.11766335398035288</v>
      </c>
      <c r="J357" s="550">
        <v>0.26328688248687493</v>
      </c>
      <c r="K357" s="550">
        <v>4.1243969924372051E-3</v>
      </c>
      <c r="L357" s="550">
        <v>3.1212657956660238E-3</v>
      </c>
      <c r="M357" s="550">
        <v>1.3700313952212488E-3</v>
      </c>
      <c r="N357" s="550">
        <v>3.7944326650862759E-3</v>
      </c>
      <c r="O357" s="550">
        <v>2.4970127874532438E-2</v>
      </c>
      <c r="P357" s="550">
        <v>9.1335775065730113E-3</v>
      </c>
      <c r="Q357" s="551">
        <v>1856.138412972</v>
      </c>
      <c r="R357" s="551">
        <v>34.304088408288983</v>
      </c>
      <c r="S357" s="551">
        <v>76.7598082839</v>
      </c>
      <c r="T357" s="551">
        <v>1.2024447227899999</v>
      </c>
      <c r="U357" s="551">
        <v>0.90998746999999991</v>
      </c>
      <c r="V357" s="551">
        <v>0.39942494000000006</v>
      </c>
      <c r="W357" s="551">
        <v>1.1062454808499995</v>
      </c>
      <c r="X357" s="551">
        <v>7.2799002000000002</v>
      </c>
      <c r="Y357" s="551">
        <v>2.6628431000000004</v>
      </c>
      <c r="AA357" s="547" t="s">
        <v>706</v>
      </c>
      <c r="AB357" s="547" t="s">
        <v>694</v>
      </c>
      <c r="AC357">
        <v>2</v>
      </c>
      <c r="AD357" s="547" t="s">
        <v>475</v>
      </c>
      <c r="AE357">
        <v>21</v>
      </c>
      <c r="AF357" s="216">
        <v>2010</v>
      </c>
      <c r="AG357" s="549">
        <v>291.54437000000007</v>
      </c>
      <c r="AH357" s="550">
        <v>6.3665726522930264</v>
      </c>
      <c r="AI357" s="550">
        <v>0.11766335398035288</v>
      </c>
      <c r="AJ357" s="550">
        <v>0.26328688248687493</v>
      </c>
      <c r="AK357" s="550">
        <v>4.1243969924372051E-3</v>
      </c>
      <c r="AL357" s="550">
        <v>3.1212657956660238E-3</v>
      </c>
      <c r="AM357" s="550">
        <v>1.3700313952212488E-3</v>
      </c>
      <c r="AN357" s="550">
        <v>3.7944326650862759E-3</v>
      </c>
      <c r="AO357" s="550">
        <v>2.4970127874532438E-2</v>
      </c>
      <c r="AP357" s="550">
        <v>9.1335775065730113E-3</v>
      </c>
      <c r="AQ357" s="551">
        <v>1856.138412972</v>
      </c>
      <c r="AR357" s="551">
        <v>34.304088408288983</v>
      </c>
      <c r="AS357" s="551">
        <v>76.7598082839</v>
      </c>
      <c r="AT357" s="551">
        <v>1.2024447227899999</v>
      </c>
      <c r="AU357" s="551">
        <v>0.90998746999999991</v>
      </c>
      <c r="AV357" s="551">
        <v>0.39942494000000006</v>
      </c>
      <c r="AW357" s="551">
        <v>1.1062454808499995</v>
      </c>
      <c r="AX357" s="551">
        <v>7.2799002000000002</v>
      </c>
      <c r="AY357" s="551">
        <v>2.6628431000000004</v>
      </c>
    </row>
    <row r="358" spans="1:51" customFormat="1" x14ac:dyDescent="0.35">
      <c r="A358" s="547" t="s">
        <v>707</v>
      </c>
      <c r="B358" s="547" t="s">
        <v>694</v>
      </c>
      <c r="C358">
        <v>2</v>
      </c>
      <c r="D358" s="547" t="s">
        <v>475</v>
      </c>
      <c r="E358">
        <v>21</v>
      </c>
      <c r="F358" s="216">
        <v>2011</v>
      </c>
      <c r="G358" s="549">
        <v>385.59350999999998</v>
      </c>
      <c r="H358" s="550">
        <v>5.6545619555941204</v>
      </c>
      <c r="I358" s="550">
        <v>0.11642434626506031</v>
      </c>
      <c r="J358" s="550">
        <v>0.26222765507126933</v>
      </c>
      <c r="K358" s="550">
        <v>3.3621027205826153E-3</v>
      </c>
      <c r="L358" s="550">
        <v>3.1212633480267866E-3</v>
      </c>
      <c r="M358" s="550">
        <v>1.3700314873038189E-3</v>
      </c>
      <c r="N358" s="550">
        <v>3.0931235894763884E-3</v>
      </c>
      <c r="O358" s="550">
        <v>2.4970129554307084E-2</v>
      </c>
      <c r="P358" s="550">
        <v>9.1335855211878442E-3</v>
      </c>
      <c r="Q358" s="551">
        <v>2180.3623919700008</v>
      </c>
      <c r="R358" s="551">
        <v>44.892472325799993</v>
      </c>
      <c r="S358" s="551">
        <v>101.11328193800003</v>
      </c>
      <c r="T358" s="551">
        <v>1.2964049890099998</v>
      </c>
      <c r="U358" s="551">
        <v>1.2035388900000001</v>
      </c>
      <c r="V358" s="551">
        <v>0.52827524999999997</v>
      </c>
      <c r="W358" s="551">
        <v>1.1926883817299996</v>
      </c>
      <c r="X358" s="551">
        <v>9.6283199000000028</v>
      </c>
      <c r="Y358" s="551">
        <v>3.5218512999999998</v>
      </c>
      <c r="AA358" s="547" t="s">
        <v>707</v>
      </c>
      <c r="AB358" s="547" t="s">
        <v>694</v>
      </c>
      <c r="AC358">
        <v>2</v>
      </c>
      <c r="AD358" s="547" t="s">
        <v>475</v>
      </c>
      <c r="AE358">
        <v>21</v>
      </c>
      <c r="AF358" s="216">
        <v>2011</v>
      </c>
      <c r="AG358" s="549">
        <v>385.59350999999998</v>
      </c>
      <c r="AH358" s="550">
        <v>5.6545619555941204</v>
      </c>
      <c r="AI358" s="550">
        <v>0.11642434626506031</v>
      </c>
      <c r="AJ358" s="550">
        <v>0.26222765507126933</v>
      </c>
      <c r="AK358" s="550">
        <v>3.3621027205826153E-3</v>
      </c>
      <c r="AL358" s="550">
        <v>3.1212633480267866E-3</v>
      </c>
      <c r="AM358" s="550">
        <v>1.3700314873038189E-3</v>
      </c>
      <c r="AN358" s="550">
        <v>3.0931235894763884E-3</v>
      </c>
      <c r="AO358" s="550">
        <v>2.4970129554307084E-2</v>
      </c>
      <c r="AP358" s="550">
        <v>9.1335855211878442E-3</v>
      </c>
      <c r="AQ358" s="551">
        <v>2180.3623919700008</v>
      </c>
      <c r="AR358" s="551">
        <v>44.892472325799993</v>
      </c>
      <c r="AS358" s="551">
        <v>101.11328193800003</v>
      </c>
      <c r="AT358" s="551">
        <v>1.2964049890099998</v>
      </c>
      <c r="AU358" s="551">
        <v>1.2035388900000001</v>
      </c>
      <c r="AV358" s="551">
        <v>0.52827524999999997</v>
      </c>
      <c r="AW358" s="551">
        <v>1.1926883817299996</v>
      </c>
      <c r="AX358" s="551">
        <v>9.6283199000000028</v>
      </c>
      <c r="AY358" s="551">
        <v>3.5218512999999998</v>
      </c>
    </row>
    <row r="359" spans="1:51" customFormat="1" x14ac:dyDescent="0.35">
      <c r="A359" s="547" t="s">
        <v>708</v>
      </c>
      <c r="B359" s="547" t="s">
        <v>694</v>
      </c>
      <c r="C359">
        <v>2</v>
      </c>
      <c r="D359" s="547" t="s">
        <v>475</v>
      </c>
      <c r="E359">
        <v>21</v>
      </c>
      <c r="F359" s="216">
        <v>2012</v>
      </c>
      <c r="G359" s="549">
        <v>681.17325000000005</v>
      </c>
      <c r="H359" s="550">
        <v>5.6545627606442252</v>
      </c>
      <c r="I359" s="550">
        <v>0.11642437703105631</v>
      </c>
      <c r="J359" s="550">
        <v>0.26092905791881882</v>
      </c>
      <c r="K359" s="550">
        <v>3.9489977799333723E-3</v>
      </c>
      <c r="L359" s="550">
        <v>3.121271335889951E-3</v>
      </c>
      <c r="M359" s="550">
        <v>1.3700326752408433E-3</v>
      </c>
      <c r="N359" s="550">
        <v>3.6330665772620996E-3</v>
      </c>
      <c r="O359" s="550">
        <v>2.4970145700818399E-2</v>
      </c>
      <c r="P359" s="550">
        <v>9.1335910504412796E-3</v>
      </c>
      <c r="Q359" s="551">
        <v>3851.7368929969994</v>
      </c>
      <c r="R359" s="551">
        <v>79.305171281469981</v>
      </c>
      <c r="S359" s="551">
        <v>177.73789440200008</v>
      </c>
      <c r="T359" s="551">
        <v>2.689951652</v>
      </c>
      <c r="U359" s="551">
        <v>2.1261265399999996</v>
      </c>
      <c r="V359" s="551">
        <v>0.93322960999999982</v>
      </c>
      <c r="W359" s="551">
        <v>2.4747477679000007</v>
      </c>
      <c r="X359" s="551">
        <v>17.008995299999999</v>
      </c>
      <c r="Y359" s="551">
        <v>6.2215579000000005</v>
      </c>
      <c r="AA359" s="547" t="s">
        <v>708</v>
      </c>
      <c r="AB359" s="547" t="s">
        <v>694</v>
      </c>
      <c r="AC359">
        <v>2</v>
      </c>
      <c r="AD359" s="547" t="s">
        <v>475</v>
      </c>
      <c r="AE359">
        <v>21</v>
      </c>
      <c r="AF359" s="216">
        <v>2012</v>
      </c>
      <c r="AG359" s="549">
        <v>681.17325000000005</v>
      </c>
      <c r="AH359" s="550">
        <v>5.6545627606442252</v>
      </c>
      <c r="AI359" s="550">
        <v>0.11642437703105631</v>
      </c>
      <c r="AJ359" s="550">
        <v>0.26092905791881882</v>
      </c>
      <c r="AK359" s="550">
        <v>3.9489977799333723E-3</v>
      </c>
      <c r="AL359" s="550">
        <v>3.121271335889951E-3</v>
      </c>
      <c r="AM359" s="550">
        <v>1.3700326752408433E-3</v>
      </c>
      <c r="AN359" s="550">
        <v>3.6330665772620996E-3</v>
      </c>
      <c r="AO359" s="550">
        <v>2.4970145700818399E-2</v>
      </c>
      <c r="AP359" s="550">
        <v>9.1335910504412796E-3</v>
      </c>
      <c r="AQ359" s="551">
        <v>3851.7368929969994</v>
      </c>
      <c r="AR359" s="551">
        <v>79.305171281469981</v>
      </c>
      <c r="AS359" s="551">
        <v>177.73789440200008</v>
      </c>
      <c r="AT359" s="551">
        <v>2.689951652</v>
      </c>
      <c r="AU359" s="551">
        <v>2.1261265399999996</v>
      </c>
      <c r="AV359" s="551">
        <v>0.93322960999999982</v>
      </c>
      <c r="AW359" s="551">
        <v>2.4747477679000007</v>
      </c>
      <c r="AX359" s="551">
        <v>17.008995299999999</v>
      </c>
      <c r="AY359" s="551">
        <v>6.2215579000000005</v>
      </c>
    </row>
    <row r="360" spans="1:51" customFormat="1" x14ac:dyDescent="0.35">
      <c r="A360" s="547" t="s">
        <v>709</v>
      </c>
      <c r="B360" s="547" t="s">
        <v>694</v>
      </c>
      <c r="C360">
        <v>2</v>
      </c>
      <c r="D360" s="547" t="s">
        <v>475</v>
      </c>
      <c r="E360">
        <v>21</v>
      </c>
      <c r="F360" s="216">
        <v>2013</v>
      </c>
      <c r="G360" s="549">
        <v>1080.2222400000001</v>
      </c>
      <c r="H360" s="550">
        <v>5.6545619944531023</v>
      </c>
      <c r="I360" s="550">
        <v>0.11642439028402157</v>
      </c>
      <c r="J360" s="550">
        <v>0.26077821915331051</v>
      </c>
      <c r="K360" s="550">
        <v>4.5945083951428366E-3</v>
      </c>
      <c r="L360" s="550">
        <v>3.1212647501129022E-3</v>
      </c>
      <c r="M360" s="550">
        <v>1.370031855667034E-3</v>
      </c>
      <c r="N360" s="550">
        <v>4.2269350601409576E-3</v>
      </c>
      <c r="O360" s="550">
        <v>2.4970111613328756E-2</v>
      </c>
      <c r="P360" s="550">
        <v>9.133588751144393E-3</v>
      </c>
      <c r="Q360" s="551">
        <v>6108.1836238669976</v>
      </c>
      <c r="R360" s="551">
        <v>125.76421566324002</v>
      </c>
      <c r="S360" s="551">
        <v>281.69843203699998</v>
      </c>
      <c r="T360" s="551">
        <v>4.9630901503000002</v>
      </c>
      <c r="U360" s="551">
        <v>3.3716595999999996</v>
      </c>
      <c r="V360" s="551">
        <v>1.4799388800000002</v>
      </c>
      <c r="W360" s="551">
        <v>4.5660292590000005</v>
      </c>
      <c r="X360" s="551">
        <v>26.973269900000005</v>
      </c>
      <c r="Y360" s="551">
        <v>9.8663056999999998</v>
      </c>
      <c r="AA360" s="547" t="s">
        <v>709</v>
      </c>
      <c r="AB360" s="547" t="s">
        <v>694</v>
      </c>
      <c r="AC360">
        <v>2</v>
      </c>
      <c r="AD360" s="547" t="s">
        <v>475</v>
      </c>
      <c r="AE360">
        <v>21</v>
      </c>
      <c r="AF360" s="216">
        <v>2013</v>
      </c>
      <c r="AG360" s="549">
        <v>1080.2222400000001</v>
      </c>
      <c r="AH360" s="550">
        <v>5.6545619944531023</v>
      </c>
      <c r="AI360" s="550">
        <v>0.11642439028402157</v>
      </c>
      <c r="AJ360" s="550">
        <v>0.26077821915331051</v>
      </c>
      <c r="AK360" s="550">
        <v>4.5945083951428366E-3</v>
      </c>
      <c r="AL360" s="550">
        <v>3.1212647501129022E-3</v>
      </c>
      <c r="AM360" s="550">
        <v>1.370031855667034E-3</v>
      </c>
      <c r="AN360" s="550">
        <v>4.2269350601409576E-3</v>
      </c>
      <c r="AO360" s="550">
        <v>2.4970111613328756E-2</v>
      </c>
      <c r="AP360" s="550">
        <v>9.133588751144393E-3</v>
      </c>
      <c r="AQ360" s="551">
        <v>6108.1836238669976</v>
      </c>
      <c r="AR360" s="551">
        <v>125.76421566324002</v>
      </c>
      <c r="AS360" s="551">
        <v>281.69843203699998</v>
      </c>
      <c r="AT360" s="551">
        <v>4.9630901503000002</v>
      </c>
      <c r="AU360" s="551">
        <v>3.3716595999999996</v>
      </c>
      <c r="AV360" s="551">
        <v>1.4799388800000002</v>
      </c>
      <c r="AW360" s="551">
        <v>4.5660292590000005</v>
      </c>
      <c r="AX360" s="551">
        <v>26.973269900000005</v>
      </c>
      <c r="AY360" s="551">
        <v>9.8663056999999998</v>
      </c>
    </row>
    <row r="361" spans="1:51" customFormat="1" x14ac:dyDescent="0.35">
      <c r="A361" s="547" t="s">
        <v>710</v>
      </c>
      <c r="B361" s="547" t="s">
        <v>694</v>
      </c>
      <c r="C361">
        <v>2</v>
      </c>
      <c r="D361" s="547" t="s">
        <v>475</v>
      </c>
      <c r="E361">
        <v>21</v>
      </c>
      <c r="F361" s="216">
        <v>2014</v>
      </c>
      <c r="G361" s="549">
        <v>1044.6622600000001</v>
      </c>
      <c r="H361" s="550">
        <v>5.6545642503779181</v>
      </c>
      <c r="I361" s="550">
        <v>0.11642435199215483</v>
      </c>
      <c r="J361" s="550">
        <v>0.26063354188654231</v>
      </c>
      <c r="K361" s="550">
        <v>4.9506756068703013E-3</v>
      </c>
      <c r="L361" s="550">
        <v>3.12126629328028E-3</v>
      </c>
      <c r="M361" s="550">
        <v>1.3700316119393456E-3</v>
      </c>
      <c r="N361" s="550">
        <v>4.5546039368742942E-3</v>
      </c>
      <c r="O361" s="550">
        <v>2.4970107276585257E-2</v>
      </c>
      <c r="P361" s="550">
        <v>9.133588017241092E-3</v>
      </c>
      <c r="Q361" s="551">
        <v>5907.1098691150019</v>
      </c>
      <c r="R361" s="551">
        <v>121.62412667115997</v>
      </c>
      <c r="S361" s="551">
        <v>272.27402489899998</v>
      </c>
      <c r="T361" s="551">
        <v>5.1717839680000006</v>
      </c>
      <c r="U361" s="551">
        <v>3.2606691000000003</v>
      </c>
      <c r="V361" s="551">
        <v>1.4312203199999998</v>
      </c>
      <c r="W361" s="551">
        <v>4.7580228420999982</v>
      </c>
      <c r="X361" s="551">
        <v>26.085328700000002</v>
      </c>
      <c r="Y361" s="551">
        <v>9.5415146999999987</v>
      </c>
      <c r="AA361" s="547" t="s">
        <v>710</v>
      </c>
      <c r="AB361" s="547" t="s">
        <v>694</v>
      </c>
      <c r="AC361">
        <v>2</v>
      </c>
      <c r="AD361" s="547" t="s">
        <v>475</v>
      </c>
      <c r="AE361">
        <v>21</v>
      </c>
      <c r="AF361" s="216">
        <v>2014</v>
      </c>
      <c r="AG361" s="549">
        <v>1044.6622600000001</v>
      </c>
      <c r="AH361" s="550">
        <v>5.6545642503779181</v>
      </c>
      <c r="AI361" s="550">
        <v>0.11642435199215483</v>
      </c>
      <c r="AJ361" s="550">
        <v>0.26063354188654231</v>
      </c>
      <c r="AK361" s="550">
        <v>4.9506756068703013E-3</v>
      </c>
      <c r="AL361" s="550">
        <v>3.12126629328028E-3</v>
      </c>
      <c r="AM361" s="550">
        <v>1.3700316119393456E-3</v>
      </c>
      <c r="AN361" s="550">
        <v>4.5546039368742942E-3</v>
      </c>
      <c r="AO361" s="550">
        <v>2.4970107276585257E-2</v>
      </c>
      <c r="AP361" s="550">
        <v>9.133588017241092E-3</v>
      </c>
      <c r="AQ361" s="551">
        <v>5907.1098691150019</v>
      </c>
      <c r="AR361" s="551">
        <v>121.62412667115997</v>
      </c>
      <c r="AS361" s="551">
        <v>272.27402489899998</v>
      </c>
      <c r="AT361" s="551">
        <v>5.1717839680000006</v>
      </c>
      <c r="AU361" s="551">
        <v>3.2606691000000003</v>
      </c>
      <c r="AV361" s="551">
        <v>1.4312203199999998</v>
      </c>
      <c r="AW361" s="551">
        <v>4.7580228420999982</v>
      </c>
      <c r="AX361" s="551">
        <v>26.085328700000002</v>
      </c>
      <c r="AY361" s="551">
        <v>9.5415146999999987</v>
      </c>
    </row>
    <row r="362" spans="1:51" customFormat="1" x14ac:dyDescent="0.35">
      <c r="A362" s="547" t="s">
        <v>711</v>
      </c>
      <c r="B362" s="547" t="s">
        <v>694</v>
      </c>
      <c r="C362">
        <v>2</v>
      </c>
      <c r="D362" s="547" t="s">
        <v>475</v>
      </c>
      <c r="E362">
        <v>21</v>
      </c>
      <c r="F362" s="216">
        <v>2015</v>
      </c>
      <c r="G362" s="549">
        <v>1383.8169200000002</v>
      </c>
      <c r="H362" s="550">
        <v>5.6545634707588341</v>
      </c>
      <c r="I362" s="550">
        <v>0.11642441699810263</v>
      </c>
      <c r="J362" s="550">
        <v>0.26041351848624605</v>
      </c>
      <c r="K362" s="550">
        <v>5.0256944006003357E-3</v>
      </c>
      <c r="L362" s="550">
        <v>3.1212704062037323E-3</v>
      </c>
      <c r="M362" s="550">
        <v>1.3700308130355859E-3</v>
      </c>
      <c r="N362" s="550">
        <v>4.623625296473464E-3</v>
      </c>
      <c r="O362" s="550">
        <v>2.4970135500294345E-2</v>
      </c>
      <c r="P362" s="550">
        <v>9.1335918916210408E-3</v>
      </c>
      <c r="Q362" s="551">
        <v>7824.880606050001</v>
      </c>
      <c r="R362" s="551">
        <v>161.11007814311006</v>
      </c>
      <c r="S362" s="551">
        <v>360.36463307800011</v>
      </c>
      <c r="T362" s="551">
        <v>6.9546409463000032</v>
      </c>
      <c r="U362" s="551">
        <v>4.3192667999999985</v>
      </c>
      <c r="V362" s="551">
        <v>1.8958718200000004</v>
      </c>
      <c r="W362" s="551">
        <v>6.3982509169999968</v>
      </c>
      <c r="X362" s="551">
        <v>34.554095999999987</v>
      </c>
      <c r="Y362" s="551">
        <v>12.639219000000004</v>
      </c>
      <c r="AA362" s="547" t="s">
        <v>711</v>
      </c>
      <c r="AB362" s="547" t="s">
        <v>694</v>
      </c>
      <c r="AC362">
        <v>2</v>
      </c>
      <c r="AD362" s="547" t="s">
        <v>475</v>
      </c>
      <c r="AE362">
        <v>21</v>
      </c>
      <c r="AF362" s="216">
        <v>2015</v>
      </c>
      <c r="AG362" s="549">
        <v>1383.8169200000002</v>
      </c>
      <c r="AH362" s="550">
        <v>5.6545634707588341</v>
      </c>
      <c r="AI362" s="550">
        <v>0.11642441699810263</v>
      </c>
      <c r="AJ362" s="550">
        <v>0.26041351848624605</v>
      </c>
      <c r="AK362" s="550">
        <v>5.0256944006003357E-3</v>
      </c>
      <c r="AL362" s="550">
        <v>3.1212704062037323E-3</v>
      </c>
      <c r="AM362" s="550">
        <v>1.3700308130355859E-3</v>
      </c>
      <c r="AN362" s="550">
        <v>4.623625296473464E-3</v>
      </c>
      <c r="AO362" s="550">
        <v>2.4970135500294345E-2</v>
      </c>
      <c r="AP362" s="550">
        <v>9.1335918916210408E-3</v>
      </c>
      <c r="AQ362" s="551">
        <v>7824.880606050001</v>
      </c>
      <c r="AR362" s="551">
        <v>161.11007814311006</v>
      </c>
      <c r="AS362" s="551">
        <v>360.36463307800011</v>
      </c>
      <c r="AT362" s="551">
        <v>6.9546409463000032</v>
      </c>
      <c r="AU362" s="551">
        <v>4.3192667999999985</v>
      </c>
      <c r="AV362" s="551">
        <v>1.8958718200000004</v>
      </c>
      <c r="AW362" s="551">
        <v>6.3982509169999968</v>
      </c>
      <c r="AX362" s="551">
        <v>34.554095999999987</v>
      </c>
      <c r="AY362" s="551">
        <v>12.639219000000004</v>
      </c>
    </row>
    <row r="363" spans="1:51" customFormat="1" x14ac:dyDescent="0.35">
      <c r="A363" s="547" t="s">
        <v>712</v>
      </c>
      <c r="B363" s="547" t="s">
        <v>694</v>
      </c>
      <c r="C363">
        <v>2</v>
      </c>
      <c r="D363" s="547" t="s">
        <v>475</v>
      </c>
      <c r="E363">
        <v>21</v>
      </c>
      <c r="F363" s="216">
        <v>2016</v>
      </c>
      <c r="G363" s="549">
        <v>1426.72749</v>
      </c>
      <c r="H363" s="550">
        <v>4.4607729681440409</v>
      </c>
      <c r="I363" s="550">
        <v>0.11454989487698877</v>
      </c>
      <c r="J363" s="550">
        <v>0.25799031317396154</v>
      </c>
      <c r="K363" s="550">
        <v>3.667112307410575E-3</v>
      </c>
      <c r="L363" s="550">
        <v>3.1212748974227735E-3</v>
      </c>
      <c r="M363" s="550">
        <v>1.3700313085016674E-3</v>
      </c>
      <c r="N363" s="550">
        <v>3.3737302620418419E-3</v>
      </c>
      <c r="O363" s="550">
        <v>2.4970190347982989E-2</v>
      </c>
      <c r="P363" s="550">
        <v>9.1335864005816555E-3</v>
      </c>
      <c r="Q363" s="551">
        <v>6364.3074202999969</v>
      </c>
      <c r="R363" s="551">
        <v>163.43148399761006</v>
      </c>
      <c r="S363" s="551">
        <v>368.08187195900007</v>
      </c>
      <c r="T363" s="551">
        <v>5.231969937899998</v>
      </c>
      <c r="U363" s="551">
        <v>4.4532087000000011</v>
      </c>
      <c r="V363" s="551">
        <v>1.9546613299999998</v>
      </c>
      <c r="W363" s="551">
        <v>4.8133937086999996</v>
      </c>
      <c r="X363" s="551">
        <v>35.625656999999997</v>
      </c>
      <c r="Y363" s="551">
        <v>13.031138799999999</v>
      </c>
      <c r="AA363" s="547" t="s">
        <v>712</v>
      </c>
      <c r="AB363" s="547" t="s">
        <v>694</v>
      </c>
      <c r="AC363">
        <v>2</v>
      </c>
      <c r="AD363" s="547" t="s">
        <v>475</v>
      </c>
      <c r="AE363">
        <v>21</v>
      </c>
      <c r="AF363" s="216">
        <v>2016</v>
      </c>
      <c r="AG363" s="549">
        <v>1426.72749</v>
      </c>
      <c r="AH363" s="550">
        <v>4.4607729681440409</v>
      </c>
      <c r="AI363" s="550">
        <v>0.11454989487698877</v>
      </c>
      <c r="AJ363" s="550">
        <v>0.25799031317396154</v>
      </c>
      <c r="AK363" s="550">
        <v>3.667112307410575E-3</v>
      </c>
      <c r="AL363" s="550">
        <v>3.1212748974227735E-3</v>
      </c>
      <c r="AM363" s="550">
        <v>1.3700313085016674E-3</v>
      </c>
      <c r="AN363" s="550">
        <v>3.3737302620418419E-3</v>
      </c>
      <c r="AO363" s="550">
        <v>2.4970190347982989E-2</v>
      </c>
      <c r="AP363" s="550">
        <v>9.1335864005816555E-3</v>
      </c>
      <c r="AQ363" s="551">
        <v>6364.3074202999969</v>
      </c>
      <c r="AR363" s="551">
        <v>163.43148399761006</v>
      </c>
      <c r="AS363" s="551">
        <v>368.08187195900007</v>
      </c>
      <c r="AT363" s="551">
        <v>5.231969937899998</v>
      </c>
      <c r="AU363" s="551">
        <v>4.4532087000000011</v>
      </c>
      <c r="AV363" s="551">
        <v>1.9546613299999998</v>
      </c>
      <c r="AW363" s="551">
        <v>4.8133937086999996</v>
      </c>
      <c r="AX363" s="551">
        <v>35.625656999999997</v>
      </c>
      <c r="AY363" s="551">
        <v>13.031138799999999</v>
      </c>
    </row>
    <row r="364" spans="1:51" customFormat="1" x14ac:dyDescent="0.35">
      <c r="A364" s="547" t="s">
        <v>713</v>
      </c>
      <c r="B364" s="547" t="s">
        <v>694</v>
      </c>
      <c r="C364">
        <v>2</v>
      </c>
      <c r="D364" s="547" t="s">
        <v>475</v>
      </c>
      <c r="E364">
        <v>21</v>
      </c>
      <c r="F364" s="216">
        <v>2017</v>
      </c>
      <c r="G364" s="549">
        <v>1055.0458799999997</v>
      </c>
      <c r="H364" s="550">
        <v>2.768896551860855</v>
      </c>
      <c r="I364" s="550">
        <v>5.9218718658168717E-2</v>
      </c>
      <c r="J364" s="550">
        <v>0.21572430791350994</v>
      </c>
      <c r="K364" s="550">
        <v>3.5890492740467384E-3</v>
      </c>
      <c r="L364" s="550">
        <v>3.1212743089428499E-3</v>
      </c>
      <c r="M364" s="550">
        <v>1.3700338984310337E-3</v>
      </c>
      <c r="N364" s="550">
        <v>3.3019135881559975E-3</v>
      </c>
      <c r="O364" s="550">
        <v>2.4970190585455881E-2</v>
      </c>
      <c r="P364" s="550">
        <v>9.1335965408442729E-3</v>
      </c>
      <c r="Q364" s="551">
        <v>2921.3128991870003</v>
      </c>
      <c r="R364" s="551">
        <v>62.478465139180017</v>
      </c>
      <c r="S364" s="551">
        <v>227.59904227999999</v>
      </c>
      <c r="T364" s="551">
        <v>3.7866116497000011</v>
      </c>
      <c r="U364" s="551">
        <v>3.2930875999999998</v>
      </c>
      <c r="V364" s="551">
        <v>1.4454486200000001</v>
      </c>
      <c r="W364" s="551">
        <v>3.4836703273000009</v>
      </c>
      <c r="X364" s="551">
        <v>26.344696700000007</v>
      </c>
      <c r="Y364" s="551">
        <v>9.6363633999999987</v>
      </c>
      <c r="AA364" s="547" t="s">
        <v>713</v>
      </c>
      <c r="AB364" s="547" t="s">
        <v>694</v>
      </c>
      <c r="AC364">
        <v>2</v>
      </c>
      <c r="AD364" s="547" t="s">
        <v>475</v>
      </c>
      <c r="AE364">
        <v>21</v>
      </c>
      <c r="AF364" s="216">
        <v>2017</v>
      </c>
      <c r="AG364" s="549">
        <v>1055.0458799999997</v>
      </c>
      <c r="AH364" s="550">
        <v>2.768896551860855</v>
      </c>
      <c r="AI364" s="550">
        <v>5.9218718658168717E-2</v>
      </c>
      <c r="AJ364" s="550">
        <v>0.21572430791350994</v>
      </c>
      <c r="AK364" s="550">
        <v>3.5890492740467384E-3</v>
      </c>
      <c r="AL364" s="550">
        <v>3.1212743089428499E-3</v>
      </c>
      <c r="AM364" s="550">
        <v>1.3700338984310337E-3</v>
      </c>
      <c r="AN364" s="550">
        <v>3.3019135881559975E-3</v>
      </c>
      <c r="AO364" s="550">
        <v>2.4970190585455881E-2</v>
      </c>
      <c r="AP364" s="550">
        <v>9.1335965408442729E-3</v>
      </c>
      <c r="AQ364" s="551">
        <v>2921.3128991870003</v>
      </c>
      <c r="AR364" s="551">
        <v>62.478465139180017</v>
      </c>
      <c r="AS364" s="551">
        <v>227.59904227999999</v>
      </c>
      <c r="AT364" s="551">
        <v>3.7866116497000011</v>
      </c>
      <c r="AU364" s="551">
        <v>3.2930875999999998</v>
      </c>
      <c r="AV364" s="551">
        <v>1.4454486200000001</v>
      </c>
      <c r="AW364" s="551">
        <v>3.4836703273000009</v>
      </c>
      <c r="AX364" s="551">
        <v>26.344696700000007</v>
      </c>
      <c r="AY364" s="551">
        <v>9.6363633999999987</v>
      </c>
    </row>
    <row r="365" spans="1:51" customFormat="1" x14ac:dyDescent="0.35">
      <c r="A365" s="547" t="s">
        <v>714</v>
      </c>
      <c r="B365" s="547" t="s">
        <v>694</v>
      </c>
      <c r="C365">
        <v>2</v>
      </c>
      <c r="D365" s="547" t="s">
        <v>475</v>
      </c>
      <c r="E365">
        <v>21</v>
      </c>
      <c r="F365" s="216">
        <v>2018</v>
      </c>
      <c r="G365" s="549">
        <v>1252.53522</v>
      </c>
      <c r="H365" s="550">
        <v>2.6124500696060275</v>
      </c>
      <c r="I365" s="550">
        <v>5.3918293389586272E-2</v>
      </c>
      <c r="J365" s="550">
        <v>0.21131348686386636</v>
      </c>
      <c r="K365" s="550">
        <v>3.7507184644276874E-3</v>
      </c>
      <c r="L365" s="550">
        <v>3.1212707934871482E-3</v>
      </c>
      <c r="M365" s="550">
        <v>1.3700302415448249E-3</v>
      </c>
      <c r="N365" s="550">
        <v>3.4506487547711438E-3</v>
      </c>
      <c r="O365" s="550">
        <v>2.4970180080045971E-2</v>
      </c>
      <c r="P365" s="550">
        <v>9.1335877165992976E-3</v>
      </c>
      <c r="Q365" s="551">
        <v>3272.1857226730008</v>
      </c>
      <c r="R365" s="551">
        <v>67.534561472749985</v>
      </c>
      <c r="S365" s="551">
        <v>264.67758475799997</v>
      </c>
      <c r="T365" s="551">
        <v>4.6979069769999953</v>
      </c>
      <c r="U365" s="551">
        <v>3.9095015999999996</v>
      </c>
      <c r="V365" s="551">
        <v>1.7160111300000003</v>
      </c>
      <c r="W365" s="551">
        <v>4.3220590972000004</v>
      </c>
      <c r="X365" s="551">
        <v>31.276029999999999</v>
      </c>
      <c r="Y365" s="551">
        <v>11.440140299999999</v>
      </c>
      <c r="AA365" s="547" t="s">
        <v>714</v>
      </c>
      <c r="AB365" s="547" t="s">
        <v>694</v>
      </c>
      <c r="AC365">
        <v>2</v>
      </c>
      <c r="AD365" s="547" t="s">
        <v>475</v>
      </c>
      <c r="AE365">
        <v>21</v>
      </c>
      <c r="AF365" s="216">
        <v>2018</v>
      </c>
      <c r="AG365" s="549">
        <v>1252.53522</v>
      </c>
      <c r="AH365" s="550">
        <v>2.6124500696060275</v>
      </c>
      <c r="AI365" s="550">
        <v>5.3918293389586272E-2</v>
      </c>
      <c r="AJ365" s="550">
        <v>0.21131348686386636</v>
      </c>
      <c r="AK365" s="550">
        <v>3.7507184644276874E-3</v>
      </c>
      <c r="AL365" s="550">
        <v>3.1212707934871482E-3</v>
      </c>
      <c r="AM365" s="550">
        <v>1.3700302415448249E-3</v>
      </c>
      <c r="AN365" s="550">
        <v>3.4506487547711438E-3</v>
      </c>
      <c r="AO365" s="550">
        <v>2.4970180080045971E-2</v>
      </c>
      <c r="AP365" s="550">
        <v>9.1335877165992976E-3</v>
      </c>
      <c r="AQ365" s="551">
        <v>3272.1857226730008</v>
      </c>
      <c r="AR365" s="551">
        <v>67.534561472749985</v>
      </c>
      <c r="AS365" s="551">
        <v>264.67758475799997</v>
      </c>
      <c r="AT365" s="551">
        <v>4.6979069769999953</v>
      </c>
      <c r="AU365" s="551">
        <v>3.9095015999999996</v>
      </c>
      <c r="AV365" s="551">
        <v>1.7160111300000003</v>
      </c>
      <c r="AW365" s="551">
        <v>4.3220590972000004</v>
      </c>
      <c r="AX365" s="551">
        <v>31.276029999999999</v>
      </c>
      <c r="AY365" s="551">
        <v>11.440140299999999</v>
      </c>
    </row>
    <row r="366" spans="1:51" customFormat="1" x14ac:dyDescent="0.35">
      <c r="A366" s="547" t="s">
        <v>715</v>
      </c>
      <c r="B366" s="547" t="s">
        <v>694</v>
      </c>
      <c r="C366">
        <v>2</v>
      </c>
      <c r="D366" s="547" t="s">
        <v>475</v>
      </c>
      <c r="E366">
        <v>21</v>
      </c>
      <c r="F366" s="216">
        <v>2019</v>
      </c>
      <c r="G366" s="549">
        <v>1763.7149899999999</v>
      </c>
      <c r="H366" s="550">
        <v>2.4561810482055253</v>
      </c>
      <c r="I366" s="550">
        <v>4.8624194962832407E-2</v>
      </c>
      <c r="J366" s="550">
        <v>0.20693198715967148</v>
      </c>
      <c r="K366" s="550">
        <v>3.709978290143127E-3</v>
      </c>
      <c r="L366" s="550">
        <v>3.1212706878450927E-3</v>
      </c>
      <c r="M366" s="550">
        <v>1.3700322975652662E-3</v>
      </c>
      <c r="N366" s="550">
        <v>3.4131687107790587E-3</v>
      </c>
      <c r="O366" s="550">
        <v>2.4970164822378703E-2</v>
      </c>
      <c r="P366" s="550">
        <v>9.1335855800601887E-3</v>
      </c>
      <c r="Q366" s="551">
        <v>4332.0033328739974</v>
      </c>
      <c r="R366" s="551">
        <v>85.759221532630008</v>
      </c>
      <c r="S366" s="551">
        <v>364.96904766400013</v>
      </c>
      <c r="T366" s="551">
        <v>6.5433443229000021</v>
      </c>
      <c r="U366" s="551">
        <v>5.5050319000000005</v>
      </c>
      <c r="V366" s="551">
        <v>2.4163465000000004</v>
      </c>
      <c r="W366" s="551">
        <v>6.0198568186000001</v>
      </c>
      <c r="X366" s="551">
        <v>44.040254000000004</v>
      </c>
      <c r="Y366" s="551">
        <v>16.1090418</v>
      </c>
      <c r="AA366" s="547" t="s">
        <v>715</v>
      </c>
      <c r="AB366" s="547" t="s">
        <v>694</v>
      </c>
      <c r="AC366">
        <v>2</v>
      </c>
      <c r="AD366" s="547" t="s">
        <v>475</v>
      </c>
      <c r="AE366">
        <v>21</v>
      </c>
      <c r="AF366" s="216">
        <v>2019</v>
      </c>
      <c r="AG366" s="549">
        <v>1763.7149899999999</v>
      </c>
      <c r="AH366" s="550">
        <v>2.4561810482055253</v>
      </c>
      <c r="AI366" s="550">
        <v>4.8624194962832407E-2</v>
      </c>
      <c r="AJ366" s="550">
        <v>0.20693198715967148</v>
      </c>
      <c r="AK366" s="550">
        <v>3.709978290143127E-3</v>
      </c>
      <c r="AL366" s="550">
        <v>3.1212706878450927E-3</v>
      </c>
      <c r="AM366" s="550">
        <v>1.3700322975652662E-3</v>
      </c>
      <c r="AN366" s="550">
        <v>3.4131687107790587E-3</v>
      </c>
      <c r="AO366" s="550">
        <v>2.4970164822378703E-2</v>
      </c>
      <c r="AP366" s="550">
        <v>9.1335855800601887E-3</v>
      </c>
      <c r="AQ366" s="551">
        <v>4332.0033328739974</v>
      </c>
      <c r="AR366" s="551">
        <v>85.759221532630008</v>
      </c>
      <c r="AS366" s="551">
        <v>364.96904766400013</v>
      </c>
      <c r="AT366" s="551">
        <v>6.5433443229000021</v>
      </c>
      <c r="AU366" s="551">
        <v>5.5050319000000005</v>
      </c>
      <c r="AV366" s="551">
        <v>2.4163465000000004</v>
      </c>
      <c r="AW366" s="551">
        <v>6.0198568186000001</v>
      </c>
      <c r="AX366" s="551">
        <v>44.040254000000004</v>
      </c>
      <c r="AY366" s="551">
        <v>16.1090418</v>
      </c>
    </row>
    <row r="367" spans="1:51" customFormat="1" x14ac:dyDescent="0.35">
      <c r="A367" s="547" t="s">
        <v>716</v>
      </c>
      <c r="B367" s="547" t="s">
        <v>694</v>
      </c>
      <c r="C367">
        <v>2</v>
      </c>
      <c r="D367" s="547" t="s">
        <v>475</v>
      </c>
      <c r="E367">
        <v>21</v>
      </c>
      <c r="F367" s="216">
        <v>2020</v>
      </c>
      <c r="G367" s="549">
        <v>3211.5787</v>
      </c>
      <c r="H367" s="550">
        <v>2.2997971162406818</v>
      </c>
      <c r="I367" s="550">
        <v>4.3326010218846606E-2</v>
      </c>
      <c r="J367" s="550">
        <v>0.20258545296492342</v>
      </c>
      <c r="K367" s="550">
        <v>3.4239597027468129E-3</v>
      </c>
      <c r="L367" s="550">
        <v>3.1212770217961651E-3</v>
      </c>
      <c r="M367" s="550">
        <v>1.3700326260103789E-3</v>
      </c>
      <c r="N367" s="550">
        <v>3.150033623650573E-3</v>
      </c>
      <c r="O367" s="550">
        <v>2.4970210756473134E-2</v>
      </c>
      <c r="P367" s="550">
        <v>9.1335961967863363E-3</v>
      </c>
      <c r="Q367" s="551">
        <v>7385.9794328399985</v>
      </c>
      <c r="R367" s="551">
        <v>139.1448915748301</v>
      </c>
      <c r="S367" s="551">
        <v>650.61912567199988</v>
      </c>
      <c r="T367" s="551">
        <v>10.996316050999996</v>
      </c>
      <c r="U367" s="551">
        <v>10.024226799999999</v>
      </c>
      <c r="V367" s="551">
        <v>4.3999675999999992</v>
      </c>
      <c r="W367" s="551">
        <v>10.116580889999996</v>
      </c>
      <c r="X367" s="551">
        <v>80.193797000000004</v>
      </c>
      <c r="Y367" s="551">
        <v>29.333263000000006</v>
      </c>
      <c r="AA367" s="547" t="s">
        <v>716</v>
      </c>
      <c r="AB367" s="547" t="s">
        <v>694</v>
      </c>
      <c r="AC367">
        <v>2</v>
      </c>
      <c r="AD367" s="547" t="s">
        <v>475</v>
      </c>
      <c r="AE367">
        <v>21</v>
      </c>
      <c r="AF367" s="216">
        <v>2020</v>
      </c>
      <c r="AG367" s="549">
        <v>3211.5787</v>
      </c>
      <c r="AH367" s="550">
        <v>2.2997971162406818</v>
      </c>
      <c r="AI367" s="550">
        <v>4.3326010218846606E-2</v>
      </c>
      <c r="AJ367" s="550">
        <v>0.20258545296492342</v>
      </c>
      <c r="AK367" s="550">
        <v>3.4239597027468129E-3</v>
      </c>
      <c r="AL367" s="550">
        <v>3.1212770217961651E-3</v>
      </c>
      <c r="AM367" s="550">
        <v>1.3700326260103789E-3</v>
      </c>
      <c r="AN367" s="550">
        <v>3.150033623650573E-3</v>
      </c>
      <c r="AO367" s="550">
        <v>2.4970210756473134E-2</v>
      </c>
      <c r="AP367" s="550">
        <v>9.1335961967863363E-3</v>
      </c>
      <c r="AQ367" s="551">
        <v>7385.9794328399985</v>
      </c>
      <c r="AR367" s="551">
        <v>139.1448915748301</v>
      </c>
      <c r="AS367" s="551">
        <v>650.61912567199988</v>
      </c>
      <c r="AT367" s="551">
        <v>10.996316050999996</v>
      </c>
      <c r="AU367" s="551">
        <v>10.024226799999999</v>
      </c>
      <c r="AV367" s="551">
        <v>4.3999675999999992</v>
      </c>
      <c r="AW367" s="551">
        <v>10.116580889999996</v>
      </c>
      <c r="AX367" s="551">
        <v>80.193797000000004</v>
      </c>
      <c r="AY367" s="551">
        <v>29.333263000000006</v>
      </c>
    </row>
    <row r="368" spans="1:51" customFormat="1" x14ac:dyDescent="0.35">
      <c r="A368" s="547" t="s">
        <v>717</v>
      </c>
      <c r="B368" s="547" t="s">
        <v>694</v>
      </c>
      <c r="C368">
        <v>2</v>
      </c>
      <c r="D368" s="547" t="s">
        <v>475</v>
      </c>
      <c r="E368">
        <v>21</v>
      </c>
      <c r="F368" s="216">
        <v>2021</v>
      </c>
      <c r="G368" s="549">
        <v>3422.0058000000004</v>
      </c>
      <c r="H368" s="550">
        <v>1.525735165787854</v>
      </c>
      <c r="I368" s="550">
        <v>3.298846608833917E-2</v>
      </c>
      <c r="J368" s="550">
        <v>0.19038855549280473</v>
      </c>
      <c r="K368" s="550">
        <v>2.4295068186909554E-3</v>
      </c>
      <c r="L368" s="550">
        <v>3.1212691690937528E-3</v>
      </c>
      <c r="M368" s="550">
        <v>1.3700301150863041E-3</v>
      </c>
      <c r="N368" s="550">
        <v>2.2351390656614317E-3</v>
      </c>
      <c r="O368" s="550">
        <v>2.4970166619822796E-2</v>
      </c>
      <c r="P368" s="550">
        <v>9.1335742329834747E-3</v>
      </c>
      <c r="Q368" s="551">
        <v>5221.074586589998</v>
      </c>
      <c r="R368" s="551">
        <v>112.88672228739996</v>
      </c>
      <c r="S368" s="551">
        <v>651.51074114999972</v>
      </c>
      <c r="T368" s="551">
        <v>8.3137864246999982</v>
      </c>
      <c r="U368" s="551">
        <v>10.681001200000004</v>
      </c>
      <c r="V368" s="551">
        <v>4.6882510000000011</v>
      </c>
      <c r="W368" s="551">
        <v>7.6486588465000009</v>
      </c>
      <c r="X368" s="551">
        <v>85.448055000000011</v>
      </c>
      <c r="Y368" s="551">
        <v>31.255144000000005</v>
      </c>
      <c r="AA368" s="547" t="s">
        <v>717</v>
      </c>
      <c r="AB368" s="547" t="s">
        <v>694</v>
      </c>
      <c r="AC368">
        <v>2</v>
      </c>
      <c r="AD368" s="547" t="s">
        <v>475</v>
      </c>
      <c r="AE368">
        <v>21</v>
      </c>
      <c r="AF368" s="216">
        <v>2021</v>
      </c>
      <c r="AG368" s="549">
        <v>3422.0058000000004</v>
      </c>
      <c r="AH368" s="550">
        <v>1.525735165787854</v>
      </c>
      <c r="AI368" s="550">
        <v>3.298846608833917E-2</v>
      </c>
      <c r="AJ368" s="550">
        <v>0.19038855549280473</v>
      </c>
      <c r="AK368" s="550">
        <v>2.4295068186909554E-3</v>
      </c>
      <c r="AL368" s="550">
        <v>3.1212691690937528E-3</v>
      </c>
      <c r="AM368" s="550">
        <v>1.3700301150863041E-3</v>
      </c>
      <c r="AN368" s="550">
        <v>2.2351390656614317E-3</v>
      </c>
      <c r="AO368" s="550">
        <v>2.4970166619822796E-2</v>
      </c>
      <c r="AP368" s="550">
        <v>9.1335742329834747E-3</v>
      </c>
      <c r="AQ368" s="551">
        <v>5221.074586589998</v>
      </c>
      <c r="AR368" s="551">
        <v>112.88672228739996</v>
      </c>
      <c r="AS368" s="551">
        <v>651.51074114999972</v>
      </c>
      <c r="AT368" s="551">
        <v>8.3137864246999982</v>
      </c>
      <c r="AU368" s="551">
        <v>10.681001200000004</v>
      </c>
      <c r="AV368" s="551">
        <v>4.6882510000000011</v>
      </c>
      <c r="AW368" s="551">
        <v>7.6486588465000009</v>
      </c>
      <c r="AX368" s="551">
        <v>85.448055000000011</v>
      </c>
      <c r="AY368" s="551">
        <v>31.255144000000005</v>
      </c>
    </row>
    <row r="369" spans="1:51" customFormat="1" x14ac:dyDescent="0.35">
      <c r="A369" s="547" t="s">
        <v>718</v>
      </c>
      <c r="B369" s="547" t="s">
        <v>694</v>
      </c>
      <c r="C369">
        <v>2</v>
      </c>
      <c r="D369" s="547" t="s">
        <v>475</v>
      </c>
      <c r="E369">
        <v>21</v>
      </c>
      <c r="F369" s="216">
        <v>2022</v>
      </c>
      <c r="G369" s="549">
        <v>3629.0727999999999</v>
      </c>
      <c r="H369" s="550">
        <v>1.4145362332714853</v>
      </c>
      <c r="I369" s="550">
        <v>2.8458830861706617E-2</v>
      </c>
      <c r="J369" s="550">
        <v>0.18685171377135235</v>
      </c>
      <c r="K369" s="550">
        <v>2.4303711801813405E-3</v>
      </c>
      <c r="L369" s="550">
        <v>3.1212731251905445E-3</v>
      </c>
      <c r="M369" s="550">
        <v>1.3700307417365671E-3</v>
      </c>
      <c r="N369" s="550">
        <v>2.2359348819621372E-3</v>
      </c>
      <c r="O369" s="550">
        <v>2.4970183017546523E-2</v>
      </c>
      <c r="P369" s="550">
        <v>9.1335910924685779E-3</v>
      </c>
      <c r="Q369" s="551">
        <v>5133.4549687800018</v>
      </c>
      <c r="R369" s="551">
        <v>103.27916900002005</v>
      </c>
      <c r="S369" s="551">
        <v>678.09847208100018</v>
      </c>
      <c r="T369" s="551">
        <v>8.8199939439000019</v>
      </c>
      <c r="U369" s="551">
        <v>11.3273274</v>
      </c>
      <c r="V369" s="551">
        <v>4.9719413000000001</v>
      </c>
      <c r="W369" s="551">
        <v>8.114370462700002</v>
      </c>
      <c r="X369" s="551">
        <v>90.618612000000013</v>
      </c>
      <c r="Y369" s="551">
        <v>33.146467000000001</v>
      </c>
      <c r="AA369" s="547" t="s">
        <v>718</v>
      </c>
      <c r="AB369" s="547" t="s">
        <v>694</v>
      </c>
      <c r="AC369">
        <v>2</v>
      </c>
      <c r="AD369" s="547" t="s">
        <v>475</v>
      </c>
      <c r="AE369">
        <v>21</v>
      </c>
      <c r="AF369" s="216">
        <v>2022</v>
      </c>
      <c r="AG369" s="549">
        <v>3629.0727999999999</v>
      </c>
      <c r="AH369" s="550">
        <v>1.4145362332714853</v>
      </c>
      <c r="AI369" s="550">
        <v>2.8458830861706617E-2</v>
      </c>
      <c r="AJ369" s="550">
        <v>0.18685171377135235</v>
      </c>
      <c r="AK369" s="550">
        <v>2.4303711801813405E-3</v>
      </c>
      <c r="AL369" s="550">
        <v>3.1212731251905445E-3</v>
      </c>
      <c r="AM369" s="550">
        <v>1.3700307417365671E-3</v>
      </c>
      <c r="AN369" s="550">
        <v>2.2359348819621372E-3</v>
      </c>
      <c r="AO369" s="550">
        <v>2.4970183017546523E-2</v>
      </c>
      <c r="AP369" s="550">
        <v>9.1335910924685779E-3</v>
      </c>
      <c r="AQ369" s="551">
        <v>5133.4549687800018</v>
      </c>
      <c r="AR369" s="551">
        <v>103.27916900002005</v>
      </c>
      <c r="AS369" s="551">
        <v>678.09847208100018</v>
      </c>
      <c r="AT369" s="551">
        <v>8.8199939439000019</v>
      </c>
      <c r="AU369" s="551">
        <v>11.3273274</v>
      </c>
      <c r="AV369" s="551">
        <v>4.9719413000000001</v>
      </c>
      <c r="AW369" s="551">
        <v>8.114370462700002</v>
      </c>
      <c r="AX369" s="551">
        <v>90.618612000000013</v>
      </c>
      <c r="AY369" s="551">
        <v>33.146467000000001</v>
      </c>
    </row>
    <row r="370" spans="1:51" customFormat="1" x14ac:dyDescent="0.35">
      <c r="A370" s="547" t="s">
        <v>719</v>
      </c>
      <c r="B370" s="547" t="s">
        <v>694</v>
      </c>
      <c r="C370">
        <v>2</v>
      </c>
      <c r="D370" s="547" t="s">
        <v>475</v>
      </c>
      <c r="E370">
        <v>21</v>
      </c>
      <c r="F370" s="216">
        <v>2023</v>
      </c>
      <c r="G370" s="549">
        <v>3818.9663</v>
      </c>
      <c r="H370" s="550">
        <v>1.1285629114098232</v>
      </c>
      <c r="I370" s="550">
        <v>2.2497462348248527E-2</v>
      </c>
      <c r="J370" s="550">
        <v>0.18156096862651028</v>
      </c>
      <c r="K370" s="550">
        <v>2.1350182220251585E-3</v>
      </c>
      <c r="L370" s="550">
        <v>3.1212689674690241E-3</v>
      </c>
      <c r="M370" s="550">
        <v>1.3700302618538426E-3</v>
      </c>
      <c r="N370" s="550">
        <v>1.9642111694203749E-3</v>
      </c>
      <c r="O370" s="550">
        <v>2.4970174520785898E-2</v>
      </c>
      <c r="P370" s="550">
        <v>9.1335838705882289E-3</v>
      </c>
      <c r="Q370" s="551">
        <v>4309.9437261040002</v>
      </c>
      <c r="R370" s="551">
        <v>85.917050543479988</v>
      </c>
      <c r="S370" s="551">
        <v>693.37522058000002</v>
      </c>
      <c r="T370" s="551">
        <v>8.1535626397999987</v>
      </c>
      <c r="U370" s="551">
        <v>11.920021</v>
      </c>
      <c r="V370" s="551">
        <v>5.2320994000000001</v>
      </c>
      <c r="W370" s="551">
        <v>7.5012562621000018</v>
      </c>
      <c r="X370" s="551">
        <v>95.360254999999995</v>
      </c>
      <c r="Y370" s="551">
        <v>34.880849000000005</v>
      </c>
      <c r="AA370" s="547" t="s">
        <v>719</v>
      </c>
      <c r="AB370" s="547" t="s">
        <v>694</v>
      </c>
      <c r="AC370">
        <v>2</v>
      </c>
      <c r="AD370" s="547" t="s">
        <v>475</v>
      </c>
      <c r="AE370">
        <v>21</v>
      </c>
      <c r="AF370" s="216">
        <v>2023</v>
      </c>
      <c r="AG370" s="549">
        <v>3818.9663</v>
      </c>
      <c r="AH370" s="550">
        <v>1.1285629114098232</v>
      </c>
      <c r="AI370" s="550">
        <v>2.2497462348248527E-2</v>
      </c>
      <c r="AJ370" s="550">
        <v>0.18156096862651028</v>
      </c>
      <c r="AK370" s="550">
        <v>2.1350182220251585E-3</v>
      </c>
      <c r="AL370" s="550">
        <v>3.1212689674690241E-3</v>
      </c>
      <c r="AM370" s="550">
        <v>1.3700302618538426E-3</v>
      </c>
      <c r="AN370" s="550">
        <v>1.9642111694203749E-3</v>
      </c>
      <c r="AO370" s="550">
        <v>2.4970174520785898E-2</v>
      </c>
      <c r="AP370" s="550">
        <v>9.1335838705882289E-3</v>
      </c>
      <c r="AQ370" s="551">
        <v>4309.9437261040002</v>
      </c>
      <c r="AR370" s="551">
        <v>85.917050543479988</v>
      </c>
      <c r="AS370" s="551">
        <v>693.37522058000002</v>
      </c>
      <c r="AT370" s="551">
        <v>8.1535626397999987</v>
      </c>
      <c r="AU370" s="551">
        <v>11.920021</v>
      </c>
      <c r="AV370" s="551">
        <v>5.2320994000000001</v>
      </c>
      <c r="AW370" s="551">
        <v>7.5012562621000018</v>
      </c>
      <c r="AX370" s="551">
        <v>95.360254999999995</v>
      </c>
      <c r="AY370" s="551">
        <v>34.880849000000005</v>
      </c>
    </row>
    <row r="371" spans="1:51" customFormat="1" x14ac:dyDescent="0.35">
      <c r="A371" s="547" t="s">
        <v>720</v>
      </c>
      <c r="B371" s="547" t="s">
        <v>694</v>
      </c>
      <c r="C371">
        <v>2</v>
      </c>
      <c r="D371" s="547" t="s">
        <v>475</v>
      </c>
      <c r="E371">
        <v>21</v>
      </c>
      <c r="F371" s="216">
        <v>2024</v>
      </c>
      <c r="G371" s="549">
        <v>3987.3084999999996</v>
      </c>
      <c r="H371" s="550">
        <v>1.0459965168983043</v>
      </c>
      <c r="I371" s="550">
        <v>1.8873583288794942E-2</v>
      </c>
      <c r="J371" s="550">
        <v>0.17870667525449813</v>
      </c>
      <c r="K371" s="550">
        <v>2.135382527361502E-3</v>
      </c>
      <c r="L371" s="550">
        <v>3.1212709776532212E-3</v>
      </c>
      <c r="M371" s="550">
        <v>1.3700305607153298E-3</v>
      </c>
      <c r="N371" s="550">
        <v>1.9645454928054855E-3</v>
      </c>
      <c r="O371" s="550">
        <v>2.4970183019447829E-2</v>
      </c>
      <c r="P371" s="550">
        <v>9.1335847226268023E-3</v>
      </c>
      <c r="Q371" s="551">
        <v>4170.7108027990016</v>
      </c>
      <c r="R371" s="551">
        <v>75.254799072870014</v>
      </c>
      <c r="S371" s="551">
        <v>712.55864524899994</v>
      </c>
      <c r="T371" s="551">
        <v>8.5144289020999988</v>
      </c>
      <c r="U371" s="551">
        <v>12.445470299999998</v>
      </c>
      <c r="V371" s="551">
        <v>5.4627344999999998</v>
      </c>
      <c r="W371" s="551">
        <v>7.8332489421000009</v>
      </c>
      <c r="X371" s="551">
        <v>99.563822999999985</v>
      </c>
      <c r="Y371" s="551">
        <v>36.41841999999999</v>
      </c>
      <c r="AA371" s="547" t="s">
        <v>720</v>
      </c>
      <c r="AB371" s="547" t="s">
        <v>694</v>
      </c>
      <c r="AC371">
        <v>2</v>
      </c>
      <c r="AD371" s="547" t="s">
        <v>475</v>
      </c>
      <c r="AE371">
        <v>21</v>
      </c>
      <c r="AF371" s="216">
        <v>2024</v>
      </c>
      <c r="AG371" s="549">
        <v>3987.3084999999996</v>
      </c>
      <c r="AH371" s="550">
        <v>1.0459965168983043</v>
      </c>
      <c r="AI371" s="550">
        <v>1.8873583288794942E-2</v>
      </c>
      <c r="AJ371" s="550">
        <v>0.17870667525449813</v>
      </c>
      <c r="AK371" s="550">
        <v>2.135382527361502E-3</v>
      </c>
      <c r="AL371" s="550">
        <v>3.1212709776532212E-3</v>
      </c>
      <c r="AM371" s="550">
        <v>1.3700305607153298E-3</v>
      </c>
      <c r="AN371" s="550">
        <v>1.9645454928054855E-3</v>
      </c>
      <c r="AO371" s="550">
        <v>2.4970183019447829E-2</v>
      </c>
      <c r="AP371" s="550">
        <v>9.1335847226268023E-3</v>
      </c>
      <c r="AQ371" s="551">
        <v>4170.7108027990016</v>
      </c>
      <c r="AR371" s="551">
        <v>75.254799072870014</v>
      </c>
      <c r="AS371" s="551">
        <v>712.55864524899994</v>
      </c>
      <c r="AT371" s="551">
        <v>8.5144289020999988</v>
      </c>
      <c r="AU371" s="551">
        <v>12.445470299999998</v>
      </c>
      <c r="AV371" s="551">
        <v>5.4627344999999998</v>
      </c>
      <c r="AW371" s="551">
        <v>7.8332489421000009</v>
      </c>
      <c r="AX371" s="551">
        <v>99.563822999999985</v>
      </c>
      <c r="AY371" s="551">
        <v>36.41841999999999</v>
      </c>
    </row>
    <row r="372" spans="1:51" customFormat="1" x14ac:dyDescent="0.35">
      <c r="A372" s="547" t="s">
        <v>721</v>
      </c>
      <c r="B372" s="547" t="s">
        <v>694</v>
      </c>
      <c r="C372">
        <v>2</v>
      </c>
      <c r="D372" s="547" t="s">
        <v>475</v>
      </c>
      <c r="E372">
        <v>21</v>
      </c>
      <c r="F372" s="216">
        <v>2025</v>
      </c>
      <c r="G372" s="549">
        <v>4211.6658999999991</v>
      </c>
      <c r="H372" s="550">
        <v>0.77620287095279794</v>
      </c>
      <c r="I372" s="550">
        <v>1.3054282444550029E-2</v>
      </c>
      <c r="J372" s="550">
        <v>0.17250989459087912</v>
      </c>
      <c r="K372" s="550">
        <v>1.880065417273484E-3</v>
      </c>
      <c r="L372" s="550">
        <v>3.1212733184747639E-3</v>
      </c>
      <c r="M372" s="550">
        <v>1.3700304195544096E-3</v>
      </c>
      <c r="N372" s="550">
        <v>1.7296547653981764E-3</v>
      </c>
      <c r="O372" s="550">
        <v>2.4970163706480142E-2</v>
      </c>
      <c r="P372" s="550">
        <v>9.1335822720410957E-3</v>
      </c>
      <c r="Q372" s="551">
        <v>3269.1071630739989</v>
      </c>
      <c r="R372" s="551">
        <v>54.98027622067999</v>
      </c>
      <c r="S372" s="551">
        <v>726.55404046099989</v>
      </c>
      <c r="T372" s="551">
        <v>7.9182074077000015</v>
      </c>
      <c r="U372" s="551">
        <v>13.1457604</v>
      </c>
      <c r="V372" s="551">
        <v>5.7701103999999992</v>
      </c>
      <c r="W372" s="551">
        <v>7.2847279941999981</v>
      </c>
      <c r="X372" s="551">
        <v>105.165987</v>
      </c>
      <c r="Y372" s="551">
        <v>38.467596999999998</v>
      </c>
      <c r="AA372" s="547" t="s">
        <v>721</v>
      </c>
      <c r="AB372" s="547" t="s">
        <v>694</v>
      </c>
      <c r="AC372">
        <v>2</v>
      </c>
      <c r="AD372" s="547" t="s">
        <v>475</v>
      </c>
      <c r="AE372">
        <v>21</v>
      </c>
      <c r="AF372" s="216">
        <v>2025</v>
      </c>
      <c r="AG372" s="549">
        <v>4211.6658999999991</v>
      </c>
      <c r="AH372" s="550">
        <v>0.77620287095279794</v>
      </c>
      <c r="AI372" s="550">
        <v>1.3054282444550029E-2</v>
      </c>
      <c r="AJ372" s="550">
        <v>0.17250989459087912</v>
      </c>
      <c r="AK372" s="550">
        <v>1.880065417273484E-3</v>
      </c>
      <c r="AL372" s="550">
        <v>3.1212733184747639E-3</v>
      </c>
      <c r="AM372" s="550">
        <v>1.3700304195544096E-3</v>
      </c>
      <c r="AN372" s="550">
        <v>1.7296547653981764E-3</v>
      </c>
      <c r="AO372" s="550">
        <v>2.4970163706480142E-2</v>
      </c>
      <c r="AP372" s="550">
        <v>9.1335822720410957E-3</v>
      </c>
      <c r="AQ372" s="551">
        <v>3269.1071630739989</v>
      </c>
      <c r="AR372" s="551">
        <v>54.98027622067999</v>
      </c>
      <c r="AS372" s="551">
        <v>726.55404046099989</v>
      </c>
      <c r="AT372" s="551">
        <v>7.9182074077000015</v>
      </c>
      <c r="AU372" s="551">
        <v>13.1457604</v>
      </c>
      <c r="AV372" s="551">
        <v>5.7701103999999992</v>
      </c>
      <c r="AW372" s="551">
        <v>7.2847279941999981</v>
      </c>
      <c r="AX372" s="551">
        <v>105.165987</v>
      </c>
      <c r="AY372" s="551">
        <v>38.467596999999998</v>
      </c>
    </row>
    <row r="373" spans="1:51" customFormat="1" x14ac:dyDescent="0.35">
      <c r="A373" s="547" t="s">
        <v>722</v>
      </c>
      <c r="B373" s="547" t="s">
        <v>694</v>
      </c>
      <c r="C373">
        <v>2</v>
      </c>
      <c r="D373" s="547" t="s">
        <v>475</v>
      </c>
      <c r="E373">
        <v>21</v>
      </c>
      <c r="F373" s="216">
        <v>2026</v>
      </c>
      <c r="G373" s="549">
        <v>4381.1649000000007</v>
      </c>
      <c r="H373" s="550">
        <v>0.77620385472274711</v>
      </c>
      <c r="I373" s="550">
        <v>1.3054299537661776E-2</v>
      </c>
      <c r="J373" s="550">
        <v>0.17244989500874525</v>
      </c>
      <c r="K373" s="550">
        <v>1.8802198074534928E-3</v>
      </c>
      <c r="L373" s="550">
        <v>3.1212727464332603E-3</v>
      </c>
      <c r="M373" s="550">
        <v>1.3700314498548093E-3</v>
      </c>
      <c r="N373" s="550">
        <v>1.7297965205555262E-3</v>
      </c>
      <c r="O373" s="550">
        <v>2.4970190690608327E-2</v>
      </c>
      <c r="P373" s="550">
        <v>9.1335913879890679E-3</v>
      </c>
      <c r="Q373" s="551">
        <v>3400.6770835559996</v>
      </c>
      <c r="R373" s="551">
        <v>57.193038928490012</v>
      </c>
      <c r="S373" s="551">
        <v>755.53142702100001</v>
      </c>
      <c r="T373" s="551">
        <v>8.2375530247000022</v>
      </c>
      <c r="U373" s="551">
        <v>13.674810600000002</v>
      </c>
      <c r="V373" s="551">
        <v>6.0023337000000012</v>
      </c>
      <c r="W373" s="551">
        <v>7.578523800000001</v>
      </c>
      <c r="X373" s="551">
        <v>109.39852299999998</v>
      </c>
      <c r="Y373" s="551">
        <v>40.015769999999989</v>
      </c>
      <c r="AA373" s="547" t="s">
        <v>722</v>
      </c>
      <c r="AB373" s="547" t="s">
        <v>694</v>
      </c>
      <c r="AC373">
        <v>2</v>
      </c>
      <c r="AD373" s="547" t="s">
        <v>475</v>
      </c>
      <c r="AE373">
        <v>21</v>
      </c>
      <c r="AF373" s="216">
        <v>2026</v>
      </c>
      <c r="AG373" s="549">
        <v>4381.1649000000007</v>
      </c>
      <c r="AH373" s="550">
        <v>0.77620385472274711</v>
      </c>
      <c r="AI373" s="550">
        <v>1.3054299537661776E-2</v>
      </c>
      <c r="AJ373" s="550">
        <v>0.17244989500874525</v>
      </c>
      <c r="AK373" s="550">
        <v>1.8802198074534928E-3</v>
      </c>
      <c r="AL373" s="550">
        <v>3.1212727464332603E-3</v>
      </c>
      <c r="AM373" s="550">
        <v>1.3700314498548093E-3</v>
      </c>
      <c r="AN373" s="550">
        <v>1.7297965205555262E-3</v>
      </c>
      <c r="AO373" s="550">
        <v>2.4970190690608327E-2</v>
      </c>
      <c r="AP373" s="550">
        <v>9.1335913879890679E-3</v>
      </c>
      <c r="AQ373" s="551">
        <v>3400.6770835559996</v>
      </c>
      <c r="AR373" s="551">
        <v>57.193038928490012</v>
      </c>
      <c r="AS373" s="551">
        <v>755.53142702100001</v>
      </c>
      <c r="AT373" s="551">
        <v>8.2375530247000022</v>
      </c>
      <c r="AU373" s="551">
        <v>13.674810600000002</v>
      </c>
      <c r="AV373" s="551">
        <v>6.0023337000000012</v>
      </c>
      <c r="AW373" s="551">
        <v>7.578523800000001</v>
      </c>
      <c r="AX373" s="551">
        <v>109.39852299999998</v>
      </c>
      <c r="AY373" s="551">
        <v>40.015769999999989</v>
      </c>
    </row>
    <row r="374" spans="1:51" customFormat="1" x14ac:dyDescent="0.35">
      <c r="A374" s="547" t="s">
        <v>1267</v>
      </c>
      <c r="B374" s="547" t="s">
        <v>694</v>
      </c>
      <c r="C374">
        <v>2</v>
      </c>
      <c r="D374" s="547" t="s">
        <v>475</v>
      </c>
      <c r="E374">
        <v>21</v>
      </c>
      <c r="F374" s="216">
        <v>2027</v>
      </c>
      <c r="G374" s="549">
        <v>4574.0608999999995</v>
      </c>
      <c r="H374" s="550">
        <v>0.58871022825428498</v>
      </c>
      <c r="I374" s="550">
        <v>1.1239212418804921E-2</v>
      </c>
      <c r="J374" s="550">
        <v>0.16922319404885933</v>
      </c>
      <c r="K374" s="550">
        <v>1.5527811358611344E-3</v>
      </c>
      <c r="L374" s="550">
        <v>3.1212761509143878E-3</v>
      </c>
      <c r="M374" s="550">
        <v>1.3700307313354748E-3</v>
      </c>
      <c r="N374" s="550">
        <v>1.4285542927729713E-3</v>
      </c>
      <c r="O374" s="550">
        <v>2.4970196395942168E-2</v>
      </c>
      <c r="P374" s="550">
        <v>9.1335852130871309E-3</v>
      </c>
      <c r="Q374" s="551">
        <v>2692.7964364879999</v>
      </c>
      <c r="R374" s="551">
        <v>51.408842071650007</v>
      </c>
      <c r="S374" s="551">
        <v>774.03719527200008</v>
      </c>
      <c r="T374" s="551">
        <v>7.1025154798000019</v>
      </c>
      <c r="U374" s="551">
        <v>14.276907199999998</v>
      </c>
      <c r="V374" s="551">
        <v>6.2666039999999992</v>
      </c>
      <c r="W374" s="551">
        <v>6.5342943341000002</v>
      </c>
      <c r="X374" s="551">
        <v>114.21519899999998</v>
      </c>
      <c r="Y374" s="551">
        <v>41.777575000000006</v>
      </c>
      <c r="AA374" s="547" t="s">
        <v>1267</v>
      </c>
      <c r="AB374" s="547" t="s">
        <v>694</v>
      </c>
      <c r="AC374">
        <v>2</v>
      </c>
      <c r="AD374" s="547" t="s">
        <v>475</v>
      </c>
      <c r="AE374">
        <v>21</v>
      </c>
      <c r="AF374" s="216">
        <v>2027</v>
      </c>
      <c r="AG374" s="549">
        <v>4574.0608999999995</v>
      </c>
      <c r="AH374" s="550">
        <v>0.58871022825428498</v>
      </c>
      <c r="AI374" s="550">
        <v>1.1239212418804921E-2</v>
      </c>
      <c r="AJ374" s="550">
        <v>0.16922319404885933</v>
      </c>
      <c r="AK374" s="550">
        <v>1.5527811358611344E-3</v>
      </c>
      <c r="AL374" s="550">
        <v>3.1212761509143878E-3</v>
      </c>
      <c r="AM374" s="550">
        <v>1.3700307313354748E-3</v>
      </c>
      <c r="AN374" s="550">
        <v>1.4285542927729713E-3</v>
      </c>
      <c r="AO374" s="550">
        <v>2.4970196395942168E-2</v>
      </c>
      <c r="AP374" s="550">
        <v>9.1335852130871309E-3</v>
      </c>
      <c r="AQ374" s="551">
        <v>2692.7964364879999</v>
      </c>
      <c r="AR374" s="551">
        <v>51.408842071650007</v>
      </c>
      <c r="AS374" s="551">
        <v>774.03719527200008</v>
      </c>
      <c r="AT374" s="551">
        <v>7.1025154798000019</v>
      </c>
      <c r="AU374" s="551">
        <v>14.276907199999998</v>
      </c>
      <c r="AV374" s="551">
        <v>6.2666039999999992</v>
      </c>
      <c r="AW374" s="551">
        <v>6.5342943341000002</v>
      </c>
      <c r="AX374" s="551">
        <v>114.21519899999998</v>
      </c>
      <c r="AY374" s="551">
        <v>41.777575000000006</v>
      </c>
    </row>
    <row r="375" spans="1:51" customFormat="1" x14ac:dyDescent="0.35">
      <c r="A375" s="547" t="s">
        <v>1268</v>
      </c>
      <c r="B375" s="547" t="s">
        <v>694</v>
      </c>
      <c r="C375">
        <v>2</v>
      </c>
      <c r="D375" s="547" t="s">
        <v>475</v>
      </c>
      <c r="E375">
        <v>21</v>
      </c>
      <c r="F375" s="216">
        <v>2028</v>
      </c>
      <c r="G375" s="549">
        <v>4719.8029999999999</v>
      </c>
      <c r="H375" s="550">
        <v>0.58871006893614009</v>
      </c>
      <c r="I375" s="550">
        <v>1.1239217779095872E-2</v>
      </c>
      <c r="J375" s="550">
        <v>0.16922312656418076</v>
      </c>
      <c r="K375" s="550">
        <v>1.5528418020625014E-3</v>
      </c>
      <c r="L375" s="550">
        <v>3.1212750828795185E-3</v>
      </c>
      <c r="M375" s="550">
        <v>1.3700308466264371E-3</v>
      </c>
      <c r="N375" s="550">
        <v>1.4286095064349089E-3</v>
      </c>
      <c r="O375" s="550">
        <v>2.4970198120557154E-2</v>
      </c>
      <c r="P375" s="550">
        <v>9.1335869314884549E-3</v>
      </c>
      <c r="Q375" s="551">
        <v>2778.5955494950008</v>
      </c>
      <c r="R375" s="551">
        <v>53.04689379143003</v>
      </c>
      <c r="S375" s="551">
        <v>798.69982042699996</v>
      </c>
      <c r="T375" s="551">
        <v>7.3291073959000004</v>
      </c>
      <c r="U375" s="551">
        <v>14.7318035</v>
      </c>
      <c r="V375" s="551">
        <v>6.466275699999998</v>
      </c>
      <c r="W375" s="551">
        <v>6.742755434300002</v>
      </c>
      <c r="X375" s="551">
        <v>117.85441600000001</v>
      </c>
      <c r="Y375" s="551">
        <v>43.108731000000006</v>
      </c>
      <c r="AA375" s="547" t="s">
        <v>1268</v>
      </c>
      <c r="AB375" s="547" t="s">
        <v>694</v>
      </c>
      <c r="AC375">
        <v>2</v>
      </c>
      <c r="AD375" s="547" t="s">
        <v>475</v>
      </c>
      <c r="AE375">
        <v>21</v>
      </c>
      <c r="AF375" s="216">
        <v>2028</v>
      </c>
      <c r="AG375" s="549">
        <v>4719.8029999999999</v>
      </c>
      <c r="AH375" s="550">
        <v>0.58871006893614009</v>
      </c>
      <c r="AI375" s="550">
        <v>1.1239217779095872E-2</v>
      </c>
      <c r="AJ375" s="550">
        <v>0.16922312656418076</v>
      </c>
      <c r="AK375" s="550">
        <v>1.5528418020625014E-3</v>
      </c>
      <c r="AL375" s="550">
        <v>3.1212750828795185E-3</v>
      </c>
      <c r="AM375" s="550">
        <v>1.3700308466264371E-3</v>
      </c>
      <c r="AN375" s="550">
        <v>1.4286095064349089E-3</v>
      </c>
      <c r="AO375" s="550">
        <v>2.4970198120557154E-2</v>
      </c>
      <c r="AP375" s="550">
        <v>9.1335869314884549E-3</v>
      </c>
      <c r="AQ375" s="551">
        <v>2778.5955494950008</v>
      </c>
      <c r="AR375" s="551">
        <v>53.04689379143003</v>
      </c>
      <c r="AS375" s="551">
        <v>798.69982042699996</v>
      </c>
      <c r="AT375" s="551">
        <v>7.3291073959000004</v>
      </c>
      <c r="AU375" s="551">
        <v>14.7318035</v>
      </c>
      <c r="AV375" s="551">
        <v>6.466275699999998</v>
      </c>
      <c r="AW375" s="551">
        <v>6.742755434300002</v>
      </c>
      <c r="AX375" s="551">
        <v>117.85441600000001</v>
      </c>
      <c r="AY375" s="551">
        <v>43.108731000000006</v>
      </c>
    </row>
    <row r="376" spans="1:51" customFormat="1" x14ac:dyDescent="0.35">
      <c r="A376" s="547" t="s">
        <v>1513</v>
      </c>
      <c r="B376" s="547" t="s">
        <v>694</v>
      </c>
      <c r="C376">
        <v>2</v>
      </c>
      <c r="D376" s="547" t="s">
        <v>475</v>
      </c>
      <c r="E376">
        <v>21</v>
      </c>
      <c r="F376" s="216">
        <v>2029</v>
      </c>
      <c r="G376" s="549">
        <v>4849.4830999999995</v>
      </c>
      <c r="H376" s="550">
        <v>0.58871044797990935</v>
      </c>
      <c r="I376" s="550">
        <v>1.1239216750622354E-2</v>
      </c>
      <c r="J376" s="550">
        <v>0.16922320903066979</v>
      </c>
      <c r="K376" s="550">
        <v>1.5528831065521195E-3</v>
      </c>
      <c r="L376" s="550">
        <v>3.1212742652923153E-3</v>
      </c>
      <c r="M376" s="550">
        <v>1.3700316844077675E-3</v>
      </c>
      <c r="N376" s="550">
        <v>1.4286486112303396E-3</v>
      </c>
      <c r="O376" s="550">
        <v>2.497022703306255E-2</v>
      </c>
      <c r="P376" s="550">
        <v>9.1335899283781392E-3</v>
      </c>
      <c r="Q376" s="551">
        <v>2854.9413682719992</v>
      </c>
      <c r="R376" s="551">
        <v>54.504391689380014</v>
      </c>
      <c r="S376" s="551">
        <v>820.64509232200044</v>
      </c>
      <c r="T376" s="551">
        <v>7.5306803815000016</v>
      </c>
      <c r="U376" s="551">
        <v>15.136566799999999</v>
      </c>
      <c r="V376" s="551">
        <v>6.6439455000000009</v>
      </c>
      <c r="W376" s="551">
        <v>6.928207296000001</v>
      </c>
      <c r="X376" s="551">
        <v>121.09269399999997</v>
      </c>
      <c r="Y376" s="551">
        <v>44.293189999999996</v>
      </c>
      <c r="AA376" s="547" t="s">
        <v>1513</v>
      </c>
      <c r="AB376" s="547" t="s">
        <v>694</v>
      </c>
      <c r="AC376">
        <v>2</v>
      </c>
      <c r="AD376" s="547" t="s">
        <v>475</v>
      </c>
      <c r="AE376">
        <v>21</v>
      </c>
      <c r="AF376" s="216">
        <v>2029</v>
      </c>
      <c r="AG376" s="549">
        <v>4849.4830999999995</v>
      </c>
      <c r="AH376" s="550">
        <v>0.58871044797990935</v>
      </c>
      <c r="AI376" s="550">
        <v>1.1239216750622354E-2</v>
      </c>
      <c r="AJ376" s="550">
        <v>0.16922320903066979</v>
      </c>
      <c r="AK376" s="550">
        <v>1.5528831065521195E-3</v>
      </c>
      <c r="AL376" s="550">
        <v>3.1212742652923153E-3</v>
      </c>
      <c r="AM376" s="550">
        <v>1.3700316844077675E-3</v>
      </c>
      <c r="AN376" s="550">
        <v>1.4286486112303396E-3</v>
      </c>
      <c r="AO376" s="550">
        <v>2.497022703306255E-2</v>
      </c>
      <c r="AP376" s="550">
        <v>9.1335899283781392E-3</v>
      </c>
      <c r="AQ376" s="551">
        <v>2854.9413682719992</v>
      </c>
      <c r="AR376" s="551">
        <v>54.504391689380014</v>
      </c>
      <c r="AS376" s="551">
        <v>820.64509232200044</v>
      </c>
      <c r="AT376" s="551">
        <v>7.5306803815000016</v>
      </c>
      <c r="AU376" s="551">
        <v>15.136566799999999</v>
      </c>
      <c r="AV376" s="551">
        <v>6.6439455000000009</v>
      </c>
      <c r="AW376" s="551">
        <v>6.928207296000001</v>
      </c>
      <c r="AX376" s="551">
        <v>121.09269399999997</v>
      </c>
      <c r="AY376" s="551">
        <v>44.293189999999996</v>
      </c>
    </row>
    <row r="377" spans="1:51" customFormat="1" x14ac:dyDescent="0.35">
      <c r="A377" s="547" t="s">
        <v>1514</v>
      </c>
      <c r="B377" s="547" t="s">
        <v>694</v>
      </c>
      <c r="C377">
        <v>2</v>
      </c>
      <c r="D377" s="547" t="s">
        <v>475</v>
      </c>
      <c r="E377">
        <v>21</v>
      </c>
      <c r="F377" s="216">
        <v>2030</v>
      </c>
      <c r="G377" s="549">
        <v>4989.0753999999997</v>
      </c>
      <c r="H377" s="550">
        <v>0.58870945857182277</v>
      </c>
      <c r="I377" s="550">
        <v>1.1239203869181853E-2</v>
      </c>
      <c r="J377" s="550">
        <v>0.16922309057846668</v>
      </c>
      <c r="K377" s="550">
        <v>1.5529114500454333E-3</v>
      </c>
      <c r="L377" s="550">
        <v>3.1212686422818943E-3</v>
      </c>
      <c r="M377" s="550">
        <v>1.3700304268802995E-3</v>
      </c>
      <c r="N377" s="550">
        <v>1.428673190246834E-3</v>
      </c>
      <c r="O377" s="550">
        <v>2.4970186459799752E-2</v>
      </c>
      <c r="P377" s="550">
        <v>9.1335817454272182E-3</v>
      </c>
      <c r="Q377" s="551">
        <v>2937.1158775079998</v>
      </c>
      <c r="R377" s="551">
        <v>56.073235539319995</v>
      </c>
      <c r="S377" s="551">
        <v>844.26675831699981</v>
      </c>
      <c r="T377" s="551">
        <v>7.7475923138000002</v>
      </c>
      <c r="U377" s="551">
        <v>15.572244599999998</v>
      </c>
      <c r="V377" s="551">
        <v>6.8351851000000003</v>
      </c>
      <c r="W377" s="551">
        <v>7.1277582680999991</v>
      </c>
      <c r="X377" s="551">
        <v>124.57814300000003</v>
      </c>
      <c r="Y377" s="551">
        <v>45.568127999999994</v>
      </c>
      <c r="AA377" s="547" t="s">
        <v>1514</v>
      </c>
      <c r="AB377" s="547" t="s">
        <v>694</v>
      </c>
      <c r="AC377">
        <v>2</v>
      </c>
      <c r="AD377" s="547" t="s">
        <v>475</v>
      </c>
      <c r="AE377">
        <v>21</v>
      </c>
      <c r="AF377" s="216">
        <v>2030</v>
      </c>
      <c r="AG377" s="549">
        <v>4989.0753999999997</v>
      </c>
      <c r="AH377" s="550">
        <v>0.58870945857182277</v>
      </c>
      <c r="AI377" s="550">
        <v>1.1239203869181853E-2</v>
      </c>
      <c r="AJ377" s="550">
        <v>0.16922309057846668</v>
      </c>
      <c r="AK377" s="550">
        <v>1.5529114500454333E-3</v>
      </c>
      <c r="AL377" s="550">
        <v>3.1212686422818943E-3</v>
      </c>
      <c r="AM377" s="550">
        <v>1.3700304268802995E-3</v>
      </c>
      <c r="AN377" s="550">
        <v>1.428673190246834E-3</v>
      </c>
      <c r="AO377" s="550">
        <v>2.4970186459799752E-2</v>
      </c>
      <c r="AP377" s="550">
        <v>9.1335817454272182E-3</v>
      </c>
      <c r="AQ377" s="551">
        <v>2937.1158775079998</v>
      </c>
      <c r="AR377" s="551">
        <v>56.073235539319995</v>
      </c>
      <c r="AS377" s="551">
        <v>844.26675831699981</v>
      </c>
      <c r="AT377" s="551">
        <v>7.7475923138000002</v>
      </c>
      <c r="AU377" s="551">
        <v>15.572244599999998</v>
      </c>
      <c r="AV377" s="551">
        <v>6.8351851000000003</v>
      </c>
      <c r="AW377" s="551">
        <v>7.1277582680999991</v>
      </c>
      <c r="AX377" s="551">
        <v>124.57814300000003</v>
      </c>
      <c r="AY377" s="551">
        <v>45.568127999999994</v>
      </c>
    </row>
    <row r="378" spans="1:51" customFormat="1" x14ac:dyDescent="0.35">
      <c r="A378" s="547" t="s">
        <v>723</v>
      </c>
      <c r="B378" s="547" t="s">
        <v>694</v>
      </c>
      <c r="C378">
        <v>2</v>
      </c>
      <c r="D378" s="547" t="s">
        <v>504</v>
      </c>
      <c r="E378">
        <v>31</v>
      </c>
      <c r="F378" s="216">
        <v>31</v>
      </c>
      <c r="G378" s="549">
        <v>1329429.9236900001</v>
      </c>
      <c r="H378" s="550">
        <v>1.0988423180187876</v>
      </c>
      <c r="I378" s="550">
        <v>0.46339833050086388</v>
      </c>
      <c r="J378" s="550">
        <v>0.16187432274498362</v>
      </c>
      <c r="K378" s="550">
        <v>1.0882107688452975E-2</v>
      </c>
      <c r="L378" s="550">
        <v>3.8920514177523029E-3</v>
      </c>
      <c r="M378" s="550">
        <v>1.6959752234565709E-3</v>
      </c>
      <c r="N378" s="550">
        <v>1.0011508999212257E-2</v>
      </c>
      <c r="O378" s="550">
        <v>3.1136406302715563E-2</v>
      </c>
      <c r="P378" s="550">
        <v>1.1306554769414856E-2</v>
      </c>
      <c r="Q378" s="551">
        <v>1460833.8589910597</v>
      </c>
      <c r="R378" s="551">
        <v>616055.60715583689</v>
      </c>
      <c r="S378" s="551">
        <v>215200.56853423401</v>
      </c>
      <c r="T378" s="551">
        <v>14466.999593846402</v>
      </c>
      <c r="U378" s="551">
        <v>5174.2096193000007</v>
      </c>
      <c r="V378" s="551">
        <v>2254.6802118999999</v>
      </c>
      <c r="W378" s="551">
        <v>13309.5996448445</v>
      </c>
      <c r="X378" s="551">
        <v>41393.67025499999</v>
      </c>
      <c r="Y378" s="551">
        <v>15031.272244299998</v>
      </c>
      <c r="AA378" s="547" t="s">
        <v>723</v>
      </c>
      <c r="AB378" s="547" t="s">
        <v>694</v>
      </c>
      <c r="AC378">
        <v>2</v>
      </c>
      <c r="AD378" s="547" t="s">
        <v>504</v>
      </c>
      <c r="AE378">
        <v>31</v>
      </c>
      <c r="AF378" s="216">
        <v>31</v>
      </c>
      <c r="AG378" s="549">
        <v>1329429.9236900001</v>
      </c>
      <c r="AH378" s="550">
        <v>1.0988423180187876</v>
      </c>
      <c r="AI378" s="550">
        <v>0.46339833050086388</v>
      </c>
      <c r="AJ378" s="550">
        <v>0.16187432274498362</v>
      </c>
      <c r="AK378" s="550">
        <v>1.0882107688452975E-2</v>
      </c>
      <c r="AL378" s="550">
        <v>3.8920514177523029E-3</v>
      </c>
      <c r="AM378" s="550">
        <v>1.6959752234565709E-3</v>
      </c>
      <c r="AN378" s="550">
        <v>1.0011508999212257E-2</v>
      </c>
      <c r="AO378" s="550">
        <v>3.1136406302715563E-2</v>
      </c>
      <c r="AP378" s="550">
        <v>1.1306554769414856E-2</v>
      </c>
      <c r="AQ378" s="551">
        <v>1460833.8589910597</v>
      </c>
      <c r="AR378" s="551">
        <v>616055.60715583689</v>
      </c>
      <c r="AS378" s="551">
        <v>215200.56853423401</v>
      </c>
      <c r="AT378" s="551">
        <v>14466.999593846402</v>
      </c>
      <c r="AU378" s="551">
        <v>5174.2096193000007</v>
      </c>
      <c r="AV378" s="551">
        <v>2254.6802118999999</v>
      </c>
      <c r="AW378" s="551">
        <v>13309.5996448445</v>
      </c>
      <c r="AX378" s="551">
        <v>41393.67025499999</v>
      </c>
      <c r="AY378" s="551">
        <v>15031.272244299998</v>
      </c>
    </row>
    <row r="379" spans="1:51" customFormat="1" x14ac:dyDescent="0.35">
      <c r="A379" s="547" t="s">
        <v>724</v>
      </c>
      <c r="B379" s="547" t="s">
        <v>694</v>
      </c>
      <c r="C379">
        <v>2</v>
      </c>
      <c r="D379" s="547" t="s">
        <v>504</v>
      </c>
      <c r="E379">
        <v>31</v>
      </c>
      <c r="F379" s="216">
        <v>2000</v>
      </c>
      <c r="G379" s="549">
        <v>13977.017900000001</v>
      </c>
      <c r="H379" s="550">
        <v>5.1913988834413685</v>
      </c>
      <c r="I379" s="550">
        <v>6.6743449986030301</v>
      </c>
      <c r="J379" s="550">
        <v>1.5167837110661497</v>
      </c>
      <c r="K379" s="550">
        <v>0.43694580871217159</v>
      </c>
      <c r="L379" s="550">
        <v>3.9965991601112558E-3</v>
      </c>
      <c r="M379" s="550">
        <v>1.8905713786057324E-3</v>
      </c>
      <c r="N379" s="550">
        <v>0.40198894090276577</v>
      </c>
      <c r="O379" s="550">
        <v>3.1972771530900036E-2</v>
      </c>
      <c r="P379" s="550">
        <v>1.2603873963701511E-2</v>
      </c>
      <c r="Q379" s="551">
        <v>72560.275119900019</v>
      </c>
      <c r="R379" s="551">
        <v>93287.43951625003</v>
      </c>
      <c r="S379" s="551">
        <v>21200.113080000003</v>
      </c>
      <c r="T379" s="551">
        <v>6107.1993896999984</v>
      </c>
      <c r="U379" s="551">
        <v>55.860537999999991</v>
      </c>
      <c r="V379" s="551">
        <v>26.42455</v>
      </c>
      <c r="W379" s="551">
        <v>5618.6066225999994</v>
      </c>
      <c r="X379" s="551">
        <v>446.88400000000019</v>
      </c>
      <c r="Y379" s="551">
        <v>176.16457199999996</v>
      </c>
      <c r="AA379" s="547" t="s">
        <v>724</v>
      </c>
      <c r="AB379" s="547" t="s">
        <v>694</v>
      </c>
      <c r="AC379">
        <v>2</v>
      </c>
      <c r="AD379" s="547" t="s">
        <v>504</v>
      </c>
      <c r="AE379">
        <v>31</v>
      </c>
      <c r="AF379" s="216">
        <v>2000</v>
      </c>
      <c r="AG379" s="549">
        <v>13977.017900000001</v>
      </c>
      <c r="AH379" s="550">
        <v>5.1913988834413685</v>
      </c>
      <c r="AI379" s="550">
        <v>6.6743449986030301</v>
      </c>
      <c r="AJ379" s="550">
        <v>1.5167837110661497</v>
      </c>
      <c r="AK379" s="550">
        <v>0.43694580871217159</v>
      </c>
      <c r="AL379" s="550">
        <v>3.9965991601112558E-3</v>
      </c>
      <c r="AM379" s="550">
        <v>1.8905713786057324E-3</v>
      </c>
      <c r="AN379" s="550">
        <v>0.40198894090276577</v>
      </c>
      <c r="AO379" s="550">
        <v>3.1972771530900036E-2</v>
      </c>
      <c r="AP379" s="550">
        <v>1.2603873963701511E-2</v>
      </c>
      <c r="AQ379" s="551">
        <v>72560.275119900019</v>
      </c>
      <c r="AR379" s="551">
        <v>93287.43951625003</v>
      </c>
      <c r="AS379" s="551">
        <v>21200.113080000003</v>
      </c>
      <c r="AT379" s="551">
        <v>6107.1993896999984</v>
      </c>
      <c r="AU379" s="551">
        <v>55.860537999999991</v>
      </c>
      <c r="AV379" s="551">
        <v>26.42455</v>
      </c>
      <c r="AW379" s="551">
        <v>5618.6066225999994</v>
      </c>
      <c r="AX379" s="551">
        <v>446.88400000000019</v>
      </c>
      <c r="AY379" s="551">
        <v>176.16457199999996</v>
      </c>
    </row>
    <row r="380" spans="1:51" customFormat="1" x14ac:dyDescent="0.35">
      <c r="A380" s="547" t="s">
        <v>725</v>
      </c>
      <c r="B380" s="547" t="s">
        <v>694</v>
      </c>
      <c r="C380">
        <v>2</v>
      </c>
      <c r="D380" s="547" t="s">
        <v>504</v>
      </c>
      <c r="E380">
        <v>31</v>
      </c>
      <c r="F380" s="216">
        <v>2001</v>
      </c>
      <c r="G380" s="549">
        <v>1630.7556400000003</v>
      </c>
      <c r="H380" s="550">
        <v>5.1226032902691667</v>
      </c>
      <c r="I380" s="550">
        <v>6.670465742187468</v>
      </c>
      <c r="J380" s="550">
        <v>1.468485909535165</v>
      </c>
      <c r="K380" s="550">
        <v>0.36728381896928469</v>
      </c>
      <c r="L380" s="550">
        <v>3.9969851644971162E-3</v>
      </c>
      <c r="M380" s="550">
        <v>1.8909455373706384E-3</v>
      </c>
      <c r="N380" s="550">
        <v>0.33790000988351609</v>
      </c>
      <c r="O380" s="550">
        <v>3.1975890023596666E-2</v>
      </c>
      <c r="P380" s="550">
        <v>1.260636958459331E-2</v>
      </c>
      <c r="Q380" s="551">
        <v>8353.7142070890022</v>
      </c>
      <c r="R380" s="551">
        <v>10877.899630499001</v>
      </c>
      <c r="S380" s="551">
        <v>2394.7416792350004</v>
      </c>
      <c r="T380" s="551">
        <v>598.95015926490009</v>
      </c>
      <c r="U380" s="551">
        <v>6.5181061000000007</v>
      </c>
      <c r="V380" s="551">
        <v>3.0836701</v>
      </c>
      <c r="W380" s="551">
        <v>551.03234687359975</v>
      </c>
      <c r="X380" s="551">
        <v>52.144863000000008</v>
      </c>
      <c r="Y380" s="551">
        <v>20.557908300000001</v>
      </c>
      <c r="AA380" s="547" t="s">
        <v>725</v>
      </c>
      <c r="AB380" s="547" t="s">
        <v>694</v>
      </c>
      <c r="AC380">
        <v>2</v>
      </c>
      <c r="AD380" s="547" t="s">
        <v>504</v>
      </c>
      <c r="AE380">
        <v>31</v>
      </c>
      <c r="AF380" s="216">
        <v>2001</v>
      </c>
      <c r="AG380" s="549">
        <v>1630.7556400000003</v>
      </c>
      <c r="AH380" s="550">
        <v>5.1226032902691667</v>
      </c>
      <c r="AI380" s="550">
        <v>6.670465742187468</v>
      </c>
      <c r="AJ380" s="550">
        <v>1.468485909535165</v>
      </c>
      <c r="AK380" s="550">
        <v>0.36728381896928469</v>
      </c>
      <c r="AL380" s="550">
        <v>3.9969851644971162E-3</v>
      </c>
      <c r="AM380" s="550">
        <v>1.8909455373706384E-3</v>
      </c>
      <c r="AN380" s="550">
        <v>0.33790000988351609</v>
      </c>
      <c r="AO380" s="550">
        <v>3.1975890023596666E-2</v>
      </c>
      <c r="AP380" s="550">
        <v>1.260636958459331E-2</v>
      </c>
      <c r="AQ380" s="551">
        <v>8353.7142070890022</v>
      </c>
      <c r="AR380" s="551">
        <v>10877.899630499001</v>
      </c>
      <c r="AS380" s="551">
        <v>2394.7416792350004</v>
      </c>
      <c r="AT380" s="551">
        <v>598.95015926490009</v>
      </c>
      <c r="AU380" s="551">
        <v>6.5181061000000007</v>
      </c>
      <c r="AV380" s="551">
        <v>3.0836701</v>
      </c>
      <c r="AW380" s="551">
        <v>551.03234687359975</v>
      </c>
      <c r="AX380" s="551">
        <v>52.144863000000008</v>
      </c>
      <c r="AY380" s="551">
        <v>20.557908300000001</v>
      </c>
    </row>
    <row r="381" spans="1:51" customFormat="1" x14ac:dyDescent="0.35">
      <c r="A381" s="547" t="s">
        <v>726</v>
      </c>
      <c r="B381" s="547" t="s">
        <v>694</v>
      </c>
      <c r="C381">
        <v>2</v>
      </c>
      <c r="D381" s="547" t="s">
        <v>504</v>
      </c>
      <c r="E381">
        <v>31</v>
      </c>
      <c r="F381" s="216">
        <v>2002</v>
      </c>
      <c r="G381" s="549">
        <v>1832.8191499999998</v>
      </c>
      <c r="H381" s="550">
        <v>5.1210634073525494</v>
      </c>
      <c r="I381" s="550">
        <v>6.6726495315636019</v>
      </c>
      <c r="J381" s="550">
        <v>1.4687255987853474</v>
      </c>
      <c r="K381" s="550">
        <v>0.36741860392276016</v>
      </c>
      <c r="L381" s="550">
        <v>3.9971837919742393E-3</v>
      </c>
      <c r="M381" s="550">
        <v>1.8911452883935663E-3</v>
      </c>
      <c r="N381" s="550">
        <v>0.33802418988965727</v>
      </c>
      <c r="O381" s="550">
        <v>3.1977466516540924E-2</v>
      </c>
      <c r="P381" s="550">
        <v>1.2607714187185355E-2</v>
      </c>
      <c r="Q381" s="551">
        <v>9385.983081360002</v>
      </c>
      <c r="R381" s="551">
        <v>12229.759842688298</v>
      </c>
      <c r="S381" s="551">
        <v>2691.9084035490009</v>
      </c>
      <c r="T381" s="551">
        <v>673.41185333589988</v>
      </c>
      <c r="U381" s="551">
        <v>7.3261150000000006</v>
      </c>
      <c r="V381" s="551">
        <v>3.4661273000000006</v>
      </c>
      <c r="W381" s="551">
        <v>619.53720839300013</v>
      </c>
      <c r="X381" s="551">
        <v>58.608912999999994</v>
      </c>
      <c r="Y381" s="551">
        <v>23.107659999999999</v>
      </c>
      <c r="AA381" s="547" t="s">
        <v>726</v>
      </c>
      <c r="AB381" s="547" t="s">
        <v>694</v>
      </c>
      <c r="AC381">
        <v>2</v>
      </c>
      <c r="AD381" s="547" t="s">
        <v>504</v>
      </c>
      <c r="AE381">
        <v>31</v>
      </c>
      <c r="AF381" s="216">
        <v>2002</v>
      </c>
      <c r="AG381" s="549">
        <v>1832.8191499999998</v>
      </c>
      <c r="AH381" s="550">
        <v>5.1210634073525494</v>
      </c>
      <c r="AI381" s="550">
        <v>6.6726495315636019</v>
      </c>
      <c r="AJ381" s="550">
        <v>1.4687255987853474</v>
      </c>
      <c r="AK381" s="550">
        <v>0.36741860392276016</v>
      </c>
      <c r="AL381" s="550">
        <v>3.9971837919742393E-3</v>
      </c>
      <c r="AM381" s="550">
        <v>1.8911452883935663E-3</v>
      </c>
      <c r="AN381" s="550">
        <v>0.33802418988965727</v>
      </c>
      <c r="AO381" s="550">
        <v>3.1977466516540924E-2</v>
      </c>
      <c r="AP381" s="550">
        <v>1.2607714187185355E-2</v>
      </c>
      <c r="AQ381" s="551">
        <v>9385.983081360002</v>
      </c>
      <c r="AR381" s="551">
        <v>12229.759842688298</v>
      </c>
      <c r="AS381" s="551">
        <v>2691.9084035490009</v>
      </c>
      <c r="AT381" s="551">
        <v>673.41185333589988</v>
      </c>
      <c r="AU381" s="551">
        <v>7.3261150000000006</v>
      </c>
      <c r="AV381" s="551">
        <v>3.4661273000000006</v>
      </c>
      <c r="AW381" s="551">
        <v>619.53720839300013</v>
      </c>
      <c r="AX381" s="551">
        <v>58.608912999999994</v>
      </c>
      <c r="AY381" s="551">
        <v>23.107659999999999</v>
      </c>
    </row>
    <row r="382" spans="1:51" customFormat="1" x14ac:dyDescent="0.35">
      <c r="A382" s="547" t="s">
        <v>727</v>
      </c>
      <c r="B382" s="547" t="s">
        <v>694</v>
      </c>
      <c r="C382">
        <v>2</v>
      </c>
      <c r="D382" s="547" t="s">
        <v>504</v>
      </c>
      <c r="E382">
        <v>31</v>
      </c>
      <c r="F382" s="216">
        <v>2003</v>
      </c>
      <c r="G382" s="549">
        <v>2145.6501000000003</v>
      </c>
      <c r="H382" s="550">
        <v>3.2682575279016834</v>
      </c>
      <c r="I382" s="550">
        <v>4.3126936896794605</v>
      </c>
      <c r="J382" s="550">
        <v>0.98274524275836017</v>
      </c>
      <c r="K382" s="550">
        <v>0.31078606987038576</v>
      </c>
      <c r="L382" s="550">
        <v>3.993394123300905E-3</v>
      </c>
      <c r="M382" s="550">
        <v>1.8873920309746682E-3</v>
      </c>
      <c r="N382" s="550">
        <v>0.28592235684867706</v>
      </c>
      <c r="O382" s="550">
        <v>3.1947161841532311E-2</v>
      </c>
      <c r="P382" s="550">
        <v>1.2582678788121138E-2</v>
      </c>
      <c r="Q382" s="551">
        <v>7012.5370915680005</v>
      </c>
      <c r="R382" s="551">
        <v>9253.5316465301039</v>
      </c>
      <c r="S382" s="551">
        <v>2108.6274283990001</v>
      </c>
      <c r="T382" s="551">
        <v>666.83816189600032</v>
      </c>
      <c r="U382" s="551">
        <v>8.5684265000000011</v>
      </c>
      <c r="V382" s="551">
        <v>4.0496829000000005</v>
      </c>
      <c r="W382" s="551">
        <v>613.48933356459975</v>
      </c>
      <c r="X382" s="551">
        <v>68.547431000000003</v>
      </c>
      <c r="Y382" s="551">
        <v>26.998026000000003</v>
      </c>
      <c r="AA382" s="547" t="s">
        <v>727</v>
      </c>
      <c r="AB382" s="547" t="s">
        <v>694</v>
      </c>
      <c r="AC382">
        <v>2</v>
      </c>
      <c r="AD382" s="547" t="s">
        <v>504</v>
      </c>
      <c r="AE382">
        <v>31</v>
      </c>
      <c r="AF382" s="216">
        <v>2003</v>
      </c>
      <c r="AG382" s="549">
        <v>2145.6501000000003</v>
      </c>
      <c r="AH382" s="550">
        <v>3.2682575279016834</v>
      </c>
      <c r="AI382" s="550">
        <v>4.3126936896794605</v>
      </c>
      <c r="AJ382" s="550">
        <v>0.98274524275836017</v>
      </c>
      <c r="AK382" s="550">
        <v>0.31078606987038576</v>
      </c>
      <c r="AL382" s="550">
        <v>3.993394123300905E-3</v>
      </c>
      <c r="AM382" s="550">
        <v>1.8873920309746682E-3</v>
      </c>
      <c r="AN382" s="550">
        <v>0.28592235684867706</v>
      </c>
      <c r="AO382" s="550">
        <v>3.1947161841532311E-2</v>
      </c>
      <c r="AP382" s="550">
        <v>1.2582678788121138E-2</v>
      </c>
      <c r="AQ382" s="551">
        <v>7012.5370915680005</v>
      </c>
      <c r="AR382" s="551">
        <v>9253.5316465301039</v>
      </c>
      <c r="AS382" s="551">
        <v>2108.6274283990001</v>
      </c>
      <c r="AT382" s="551">
        <v>666.83816189600032</v>
      </c>
      <c r="AU382" s="551">
        <v>8.5684265000000011</v>
      </c>
      <c r="AV382" s="551">
        <v>4.0496829000000005</v>
      </c>
      <c r="AW382" s="551">
        <v>613.48933356459975</v>
      </c>
      <c r="AX382" s="551">
        <v>68.547431000000003</v>
      </c>
      <c r="AY382" s="551">
        <v>26.998026000000003</v>
      </c>
    </row>
    <row r="383" spans="1:51" customFormat="1" x14ac:dyDescent="0.35">
      <c r="A383" s="547" t="s">
        <v>728</v>
      </c>
      <c r="B383" s="547" t="s">
        <v>694</v>
      </c>
      <c r="C383">
        <v>2</v>
      </c>
      <c r="D383" s="547" t="s">
        <v>504</v>
      </c>
      <c r="E383">
        <v>31</v>
      </c>
      <c r="F383" s="216">
        <v>2004</v>
      </c>
      <c r="G383" s="549">
        <v>2803.1350000000002</v>
      </c>
      <c r="H383" s="550">
        <v>3.2784055492107926</v>
      </c>
      <c r="I383" s="550">
        <v>4.2875990711435215</v>
      </c>
      <c r="J383" s="550">
        <v>0.97807074712063435</v>
      </c>
      <c r="K383" s="550">
        <v>0.3089200683477607</v>
      </c>
      <c r="L383" s="550">
        <v>3.9902856266287564E-3</v>
      </c>
      <c r="M383" s="550">
        <v>1.8843194494735356E-3</v>
      </c>
      <c r="N383" s="550">
        <v>0.28420540639462599</v>
      </c>
      <c r="O383" s="550">
        <v>3.1922255974114702E-2</v>
      </c>
      <c r="P383" s="550">
        <v>1.2562199465955083E-2</v>
      </c>
      <c r="Q383" s="551">
        <v>9189.813339186996</v>
      </c>
      <c r="R383" s="551">
        <v>12018.719022289897</v>
      </c>
      <c r="S383" s="551">
        <v>2741.6643437299995</v>
      </c>
      <c r="T383" s="551">
        <v>865.9446557880002</v>
      </c>
      <c r="U383" s="551">
        <v>11.1853093</v>
      </c>
      <c r="V383" s="551">
        <v>5.2820017999999997</v>
      </c>
      <c r="W383" s="551">
        <v>796.66612185399993</v>
      </c>
      <c r="X383" s="551">
        <v>89.482393000000016</v>
      </c>
      <c r="Y383" s="551">
        <v>35.213541000000006</v>
      </c>
      <c r="AA383" s="547" t="s">
        <v>728</v>
      </c>
      <c r="AB383" s="547" t="s">
        <v>694</v>
      </c>
      <c r="AC383">
        <v>2</v>
      </c>
      <c r="AD383" s="547" t="s">
        <v>504</v>
      </c>
      <c r="AE383">
        <v>31</v>
      </c>
      <c r="AF383" s="216">
        <v>2004</v>
      </c>
      <c r="AG383" s="549">
        <v>2803.1350000000002</v>
      </c>
      <c r="AH383" s="550">
        <v>3.2784055492107926</v>
      </c>
      <c r="AI383" s="550">
        <v>4.2875990711435215</v>
      </c>
      <c r="AJ383" s="550">
        <v>0.97807074712063435</v>
      </c>
      <c r="AK383" s="550">
        <v>0.3089200683477607</v>
      </c>
      <c r="AL383" s="550">
        <v>3.9902856266287564E-3</v>
      </c>
      <c r="AM383" s="550">
        <v>1.8843194494735356E-3</v>
      </c>
      <c r="AN383" s="550">
        <v>0.28420540639462599</v>
      </c>
      <c r="AO383" s="550">
        <v>3.1922255974114702E-2</v>
      </c>
      <c r="AP383" s="550">
        <v>1.2562199465955083E-2</v>
      </c>
      <c r="AQ383" s="551">
        <v>9189.813339186996</v>
      </c>
      <c r="AR383" s="551">
        <v>12018.719022289897</v>
      </c>
      <c r="AS383" s="551">
        <v>2741.6643437299995</v>
      </c>
      <c r="AT383" s="551">
        <v>865.9446557880002</v>
      </c>
      <c r="AU383" s="551">
        <v>11.1853093</v>
      </c>
      <c r="AV383" s="551">
        <v>5.2820017999999997</v>
      </c>
      <c r="AW383" s="551">
        <v>796.66612185399993</v>
      </c>
      <c r="AX383" s="551">
        <v>89.482393000000016</v>
      </c>
      <c r="AY383" s="551">
        <v>35.213541000000006</v>
      </c>
    </row>
    <row r="384" spans="1:51" customFormat="1" x14ac:dyDescent="0.35">
      <c r="A384" s="547" t="s">
        <v>729</v>
      </c>
      <c r="B384" s="547" t="s">
        <v>694</v>
      </c>
      <c r="C384">
        <v>2</v>
      </c>
      <c r="D384" s="547" t="s">
        <v>504</v>
      </c>
      <c r="E384">
        <v>31</v>
      </c>
      <c r="F384" s="216">
        <v>2005</v>
      </c>
      <c r="G384" s="549">
        <v>3129.8653999999997</v>
      </c>
      <c r="H384" s="550">
        <v>3.3505881548270438</v>
      </c>
      <c r="I384" s="550">
        <v>4.2049359683628245</v>
      </c>
      <c r="J384" s="550">
        <v>0.96444247467638744</v>
      </c>
      <c r="K384" s="550">
        <v>0.30269435339296064</v>
      </c>
      <c r="L384" s="550">
        <v>3.9796288683852038E-3</v>
      </c>
      <c r="M384" s="550">
        <v>1.8737902275286346E-3</v>
      </c>
      <c r="N384" s="550">
        <v>0.27847815412445542</v>
      </c>
      <c r="O384" s="550">
        <v>3.1836988261539946E-2</v>
      </c>
      <c r="P384" s="550">
        <v>1.2492005566756963E-2</v>
      </c>
      <c r="Q384" s="551">
        <v>10486.889935443007</v>
      </c>
      <c r="R384" s="551">
        <v>13160.883596594298</v>
      </c>
      <c r="S384" s="551">
        <v>3018.5751317800009</v>
      </c>
      <c r="T384" s="551">
        <v>947.39258346000008</v>
      </c>
      <c r="U384" s="551">
        <v>12.455702700000003</v>
      </c>
      <c r="V384" s="551">
        <v>5.8647112000000003</v>
      </c>
      <c r="W384" s="551">
        <v>871.59913925000023</v>
      </c>
      <c r="X384" s="551">
        <v>99.645488000000014</v>
      </c>
      <c r="Y384" s="551">
        <v>39.098296000000005</v>
      </c>
      <c r="AA384" s="547" t="s">
        <v>729</v>
      </c>
      <c r="AB384" s="547" t="s">
        <v>694</v>
      </c>
      <c r="AC384">
        <v>2</v>
      </c>
      <c r="AD384" s="547" t="s">
        <v>504</v>
      </c>
      <c r="AE384">
        <v>31</v>
      </c>
      <c r="AF384" s="216">
        <v>2005</v>
      </c>
      <c r="AG384" s="549">
        <v>3129.8653999999997</v>
      </c>
      <c r="AH384" s="550">
        <v>3.3505881548270438</v>
      </c>
      <c r="AI384" s="550">
        <v>4.2049359683628245</v>
      </c>
      <c r="AJ384" s="550">
        <v>0.96444247467638744</v>
      </c>
      <c r="AK384" s="550">
        <v>0.30269435339296064</v>
      </c>
      <c r="AL384" s="550">
        <v>3.9796288683852038E-3</v>
      </c>
      <c r="AM384" s="550">
        <v>1.8737902275286346E-3</v>
      </c>
      <c r="AN384" s="550">
        <v>0.27847815412445542</v>
      </c>
      <c r="AO384" s="550">
        <v>3.1836988261539946E-2</v>
      </c>
      <c r="AP384" s="550">
        <v>1.2492005566756963E-2</v>
      </c>
      <c r="AQ384" s="551">
        <v>10486.889935443007</v>
      </c>
      <c r="AR384" s="551">
        <v>13160.883596594298</v>
      </c>
      <c r="AS384" s="551">
        <v>3018.5751317800009</v>
      </c>
      <c r="AT384" s="551">
        <v>947.39258346000008</v>
      </c>
      <c r="AU384" s="551">
        <v>12.455702700000003</v>
      </c>
      <c r="AV384" s="551">
        <v>5.8647112000000003</v>
      </c>
      <c r="AW384" s="551">
        <v>871.59913925000023</v>
      </c>
      <c r="AX384" s="551">
        <v>99.645488000000014</v>
      </c>
      <c r="AY384" s="551">
        <v>39.098296000000005</v>
      </c>
    </row>
    <row r="385" spans="1:51" customFormat="1" x14ac:dyDescent="0.35">
      <c r="A385" s="547" t="s">
        <v>730</v>
      </c>
      <c r="B385" s="547" t="s">
        <v>694</v>
      </c>
      <c r="C385">
        <v>2</v>
      </c>
      <c r="D385" s="547" t="s">
        <v>504</v>
      </c>
      <c r="E385">
        <v>31</v>
      </c>
      <c r="F385" s="216">
        <v>2006</v>
      </c>
      <c r="G385" s="549">
        <v>4166.5605999999998</v>
      </c>
      <c r="H385" s="550">
        <v>3.3000346431349161</v>
      </c>
      <c r="I385" s="550">
        <v>4.2581575114424375</v>
      </c>
      <c r="J385" s="550">
        <v>0.97310573961410773</v>
      </c>
      <c r="K385" s="550">
        <v>0.30685931489655993</v>
      </c>
      <c r="L385" s="550">
        <v>3.9867587429305608E-3</v>
      </c>
      <c r="M385" s="550">
        <v>1.8808391026401969E-3</v>
      </c>
      <c r="N385" s="550">
        <v>0.28230983168707563</v>
      </c>
      <c r="O385" s="550">
        <v>3.1894077095626548E-2</v>
      </c>
      <c r="P385" s="550">
        <v>1.2538981672317451E-2</v>
      </c>
      <c r="Q385" s="551">
        <v>13749.794322721002</v>
      </c>
      <c r="R385" s="551">
        <v>17741.87131577011</v>
      </c>
      <c r="S385" s="551">
        <v>4054.5040343100004</v>
      </c>
      <c r="T385" s="551">
        <v>1278.5479311909996</v>
      </c>
      <c r="U385" s="551">
        <v>16.611071900000002</v>
      </c>
      <c r="V385" s="551">
        <v>7.8366300999999998</v>
      </c>
      <c r="W385" s="551">
        <v>1176.2610217000008</v>
      </c>
      <c r="X385" s="551">
        <v>132.88860500000001</v>
      </c>
      <c r="Y385" s="551">
        <v>52.244427000000002</v>
      </c>
      <c r="AA385" s="547" t="s">
        <v>730</v>
      </c>
      <c r="AB385" s="547" t="s">
        <v>694</v>
      </c>
      <c r="AC385">
        <v>2</v>
      </c>
      <c r="AD385" s="547" t="s">
        <v>504</v>
      </c>
      <c r="AE385">
        <v>31</v>
      </c>
      <c r="AF385" s="216">
        <v>2006</v>
      </c>
      <c r="AG385" s="549">
        <v>4166.5605999999998</v>
      </c>
      <c r="AH385" s="550">
        <v>3.3000346431349161</v>
      </c>
      <c r="AI385" s="550">
        <v>4.2581575114424375</v>
      </c>
      <c r="AJ385" s="550">
        <v>0.97310573961410773</v>
      </c>
      <c r="AK385" s="550">
        <v>0.30685931489655993</v>
      </c>
      <c r="AL385" s="550">
        <v>3.9867587429305608E-3</v>
      </c>
      <c r="AM385" s="550">
        <v>1.8808391026401969E-3</v>
      </c>
      <c r="AN385" s="550">
        <v>0.28230983168707563</v>
      </c>
      <c r="AO385" s="550">
        <v>3.1894077095626548E-2</v>
      </c>
      <c r="AP385" s="550">
        <v>1.2538981672317451E-2</v>
      </c>
      <c r="AQ385" s="551">
        <v>13749.794322721002</v>
      </c>
      <c r="AR385" s="551">
        <v>17741.87131577011</v>
      </c>
      <c r="AS385" s="551">
        <v>4054.5040343100004</v>
      </c>
      <c r="AT385" s="551">
        <v>1278.5479311909996</v>
      </c>
      <c r="AU385" s="551">
        <v>16.611071900000002</v>
      </c>
      <c r="AV385" s="551">
        <v>7.8366300999999998</v>
      </c>
      <c r="AW385" s="551">
        <v>1176.2610217000008</v>
      </c>
      <c r="AX385" s="551">
        <v>132.88860500000001</v>
      </c>
      <c r="AY385" s="551">
        <v>52.244427000000002</v>
      </c>
    </row>
    <row r="386" spans="1:51" customFormat="1" x14ac:dyDescent="0.35">
      <c r="A386" s="547" t="s">
        <v>731</v>
      </c>
      <c r="B386" s="547" t="s">
        <v>694</v>
      </c>
      <c r="C386">
        <v>2</v>
      </c>
      <c r="D386" s="547" t="s">
        <v>504</v>
      </c>
      <c r="E386">
        <v>31</v>
      </c>
      <c r="F386" s="216">
        <v>2007</v>
      </c>
      <c r="G386" s="549">
        <v>4605.4453000000003</v>
      </c>
      <c r="H386" s="550">
        <v>0.8219910435145108</v>
      </c>
      <c r="I386" s="550">
        <v>2.492809757570956</v>
      </c>
      <c r="J386" s="550">
        <v>0.15453656196502868</v>
      </c>
      <c r="K386" s="550">
        <v>1.5059440108321337E-2</v>
      </c>
      <c r="L386" s="550">
        <v>3.9786475805064945E-3</v>
      </c>
      <c r="M386" s="550">
        <v>1.872839657871954E-3</v>
      </c>
      <c r="N386" s="550">
        <v>1.3854647240148522E-2</v>
      </c>
      <c r="O386" s="550">
        <v>3.182920661331054E-2</v>
      </c>
      <c r="P386" s="550">
        <v>1.2485668215405796E-2</v>
      </c>
      <c r="Q386" s="551">
        <v>3785.6347879959994</v>
      </c>
      <c r="R386" s="551">
        <v>11480.498981799299</v>
      </c>
      <c r="S386" s="551">
        <v>711.70968298000014</v>
      </c>
      <c r="T386" s="551">
        <v>69.355427667499995</v>
      </c>
      <c r="U386" s="551">
        <v>18.323443800000007</v>
      </c>
      <c r="V386" s="551">
        <v>8.6252605999999989</v>
      </c>
      <c r="W386" s="551">
        <v>63.806820015299984</v>
      </c>
      <c r="X386" s="551">
        <v>146.58766999999995</v>
      </c>
      <c r="Y386" s="551">
        <v>57.502062000000016</v>
      </c>
      <c r="AA386" s="547" t="s">
        <v>731</v>
      </c>
      <c r="AB386" s="547" t="s">
        <v>694</v>
      </c>
      <c r="AC386">
        <v>2</v>
      </c>
      <c r="AD386" s="547" t="s">
        <v>504</v>
      </c>
      <c r="AE386">
        <v>31</v>
      </c>
      <c r="AF386" s="216">
        <v>2007</v>
      </c>
      <c r="AG386" s="549">
        <v>4605.4453000000003</v>
      </c>
      <c r="AH386" s="550">
        <v>0.8219910435145108</v>
      </c>
      <c r="AI386" s="550">
        <v>2.492809757570956</v>
      </c>
      <c r="AJ386" s="550">
        <v>0.15453656196502868</v>
      </c>
      <c r="AK386" s="550">
        <v>1.5059440108321337E-2</v>
      </c>
      <c r="AL386" s="550">
        <v>3.9786475805064945E-3</v>
      </c>
      <c r="AM386" s="550">
        <v>1.872839657871954E-3</v>
      </c>
      <c r="AN386" s="550">
        <v>1.3854647240148522E-2</v>
      </c>
      <c r="AO386" s="550">
        <v>3.182920661331054E-2</v>
      </c>
      <c r="AP386" s="550">
        <v>1.2485668215405796E-2</v>
      </c>
      <c r="AQ386" s="551">
        <v>3785.6347879959994</v>
      </c>
      <c r="AR386" s="551">
        <v>11480.498981799299</v>
      </c>
      <c r="AS386" s="551">
        <v>711.70968298000014</v>
      </c>
      <c r="AT386" s="551">
        <v>69.355427667499995</v>
      </c>
      <c r="AU386" s="551">
        <v>18.323443800000007</v>
      </c>
      <c r="AV386" s="551">
        <v>8.6252605999999989</v>
      </c>
      <c r="AW386" s="551">
        <v>63.806820015299984</v>
      </c>
      <c r="AX386" s="551">
        <v>146.58766999999995</v>
      </c>
      <c r="AY386" s="551">
        <v>57.502062000000016</v>
      </c>
    </row>
    <row r="387" spans="1:51" customFormat="1" x14ac:dyDescent="0.35">
      <c r="A387" s="547" t="s">
        <v>732</v>
      </c>
      <c r="B387" s="547" t="s">
        <v>694</v>
      </c>
      <c r="C387">
        <v>2</v>
      </c>
      <c r="D387" s="547" t="s">
        <v>504</v>
      </c>
      <c r="E387">
        <v>31</v>
      </c>
      <c r="F387" s="216">
        <v>2008</v>
      </c>
      <c r="G387" s="549">
        <v>5112.4726000000001</v>
      </c>
      <c r="H387" s="550">
        <v>0.85565950614287845</v>
      </c>
      <c r="I387" s="550">
        <v>2.4672540387664283</v>
      </c>
      <c r="J387" s="550">
        <v>0.15407599508503961</v>
      </c>
      <c r="K387" s="550">
        <v>1.4958400932065631E-2</v>
      </c>
      <c r="L387" s="550">
        <v>3.9734605912606748E-3</v>
      </c>
      <c r="M387" s="550">
        <v>1.8677105868498938E-3</v>
      </c>
      <c r="N387" s="550">
        <v>1.376168380075034E-2</v>
      </c>
      <c r="O387" s="550">
        <v>3.1787662196957299E-2</v>
      </c>
      <c r="P387" s="550">
        <v>1.2451464287554321E-2</v>
      </c>
      <c r="Q387" s="551">
        <v>4374.5357800849979</v>
      </c>
      <c r="R387" s="551">
        <v>12613.768670432702</v>
      </c>
      <c r="S387" s="551">
        <v>787.70930318999967</v>
      </c>
      <c r="T387" s="551">
        <v>76.474414905000003</v>
      </c>
      <c r="U387" s="551">
        <v>20.314208400000002</v>
      </c>
      <c r="V387" s="551">
        <v>9.5486192000000027</v>
      </c>
      <c r="W387" s="551">
        <v>70.356231361199974</v>
      </c>
      <c r="X387" s="551">
        <v>162.513552</v>
      </c>
      <c r="Y387" s="551">
        <v>63.657769999999992</v>
      </c>
      <c r="AA387" s="547" t="s">
        <v>732</v>
      </c>
      <c r="AB387" s="547" t="s">
        <v>694</v>
      </c>
      <c r="AC387">
        <v>2</v>
      </c>
      <c r="AD387" s="547" t="s">
        <v>504</v>
      </c>
      <c r="AE387">
        <v>31</v>
      </c>
      <c r="AF387" s="216">
        <v>2008</v>
      </c>
      <c r="AG387" s="549">
        <v>5112.4726000000001</v>
      </c>
      <c r="AH387" s="550">
        <v>0.85565950614287845</v>
      </c>
      <c r="AI387" s="550">
        <v>2.4672540387664283</v>
      </c>
      <c r="AJ387" s="550">
        <v>0.15407599508503961</v>
      </c>
      <c r="AK387" s="550">
        <v>1.4958400932065631E-2</v>
      </c>
      <c r="AL387" s="550">
        <v>3.9734605912606748E-3</v>
      </c>
      <c r="AM387" s="550">
        <v>1.8677105868498938E-3</v>
      </c>
      <c r="AN387" s="550">
        <v>1.376168380075034E-2</v>
      </c>
      <c r="AO387" s="550">
        <v>3.1787662196957299E-2</v>
      </c>
      <c r="AP387" s="550">
        <v>1.2451464287554321E-2</v>
      </c>
      <c r="AQ387" s="551">
        <v>4374.5357800849979</v>
      </c>
      <c r="AR387" s="551">
        <v>12613.768670432702</v>
      </c>
      <c r="AS387" s="551">
        <v>787.70930318999967</v>
      </c>
      <c r="AT387" s="551">
        <v>76.474414905000003</v>
      </c>
      <c r="AU387" s="551">
        <v>20.314208400000002</v>
      </c>
      <c r="AV387" s="551">
        <v>9.5486192000000027</v>
      </c>
      <c r="AW387" s="551">
        <v>70.356231361199974</v>
      </c>
      <c r="AX387" s="551">
        <v>162.513552</v>
      </c>
      <c r="AY387" s="551">
        <v>63.657769999999992</v>
      </c>
    </row>
    <row r="388" spans="1:51" customFormat="1" x14ac:dyDescent="0.35">
      <c r="A388" s="547" t="s">
        <v>733</v>
      </c>
      <c r="B388" s="547" t="s">
        <v>694</v>
      </c>
      <c r="C388">
        <v>2</v>
      </c>
      <c r="D388" s="547" t="s">
        <v>504</v>
      </c>
      <c r="E388">
        <v>31</v>
      </c>
      <c r="F388" s="216">
        <v>2009</v>
      </c>
      <c r="G388" s="549">
        <v>3122.8818000000001</v>
      </c>
      <c r="H388" s="550">
        <v>1.3217181483426623</v>
      </c>
      <c r="I388" s="550">
        <v>2.2641142812311701</v>
      </c>
      <c r="J388" s="550">
        <v>0.15322023956558323</v>
      </c>
      <c r="K388" s="550">
        <v>1.4109688887680596E-2</v>
      </c>
      <c r="L388" s="550">
        <v>3.9294864121978612E-3</v>
      </c>
      <c r="M388" s="550">
        <v>1.8242664836049831E-3</v>
      </c>
      <c r="N388" s="550">
        <v>1.29808727290607E-2</v>
      </c>
      <c r="O388" s="550">
        <v>3.1435879193378369E-2</v>
      </c>
      <c r="P388" s="550">
        <v>1.2161838786213425E-2</v>
      </c>
      <c r="Q388" s="551">
        <v>4127.5695501890004</v>
      </c>
      <c r="R388" s="551">
        <v>7070.561281976903</v>
      </c>
      <c r="S388" s="551">
        <v>478.48869753099979</v>
      </c>
      <c r="T388" s="551">
        <v>44.062890630999981</v>
      </c>
      <c r="U388" s="551">
        <v>12.2713216</v>
      </c>
      <c r="V388" s="551">
        <v>5.6969685999999999</v>
      </c>
      <c r="W388" s="551">
        <v>40.53773119369999</v>
      </c>
      <c r="X388" s="551">
        <v>98.170535000000001</v>
      </c>
      <c r="Y388" s="551">
        <v>37.979984999999999</v>
      </c>
      <c r="AA388" s="547" t="s">
        <v>733</v>
      </c>
      <c r="AB388" s="547" t="s">
        <v>694</v>
      </c>
      <c r="AC388">
        <v>2</v>
      </c>
      <c r="AD388" s="547" t="s">
        <v>504</v>
      </c>
      <c r="AE388">
        <v>31</v>
      </c>
      <c r="AF388" s="216">
        <v>2009</v>
      </c>
      <c r="AG388" s="549">
        <v>3122.8818000000001</v>
      </c>
      <c r="AH388" s="550">
        <v>1.3217181483426623</v>
      </c>
      <c r="AI388" s="550">
        <v>2.2641142812311701</v>
      </c>
      <c r="AJ388" s="550">
        <v>0.15322023956558323</v>
      </c>
      <c r="AK388" s="550">
        <v>1.4109688887680596E-2</v>
      </c>
      <c r="AL388" s="550">
        <v>3.9294864121978612E-3</v>
      </c>
      <c r="AM388" s="550">
        <v>1.8242664836049831E-3</v>
      </c>
      <c r="AN388" s="550">
        <v>1.29808727290607E-2</v>
      </c>
      <c r="AO388" s="550">
        <v>3.1435879193378369E-2</v>
      </c>
      <c r="AP388" s="550">
        <v>1.2161838786213425E-2</v>
      </c>
      <c r="AQ388" s="551">
        <v>4127.5695501890004</v>
      </c>
      <c r="AR388" s="551">
        <v>7070.561281976903</v>
      </c>
      <c r="AS388" s="551">
        <v>478.48869753099979</v>
      </c>
      <c r="AT388" s="551">
        <v>44.062890630999981</v>
      </c>
      <c r="AU388" s="551">
        <v>12.2713216</v>
      </c>
      <c r="AV388" s="551">
        <v>5.6969685999999999</v>
      </c>
      <c r="AW388" s="551">
        <v>40.53773119369999</v>
      </c>
      <c r="AX388" s="551">
        <v>98.170535000000001</v>
      </c>
      <c r="AY388" s="551">
        <v>37.979984999999999</v>
      </c>
    </row>
    <row r="389" spans="1:51" customFormat="1" x14ac:dyDescent="0.35">
      <c r="A389" s="547" t="s">
        <v>734</v>
      </c>
      <c r="B389" s="547" t="s">
        <v>694</v>
      </c>
      <c r="C389">
        <v>2</v>
      </c>
      <c r="D389" s="547" t="s">
        <v>504</v>
      </c>
      <c r="E389">
        <v>31</v>
      </c>
      <c r="F389" s="216">
        <v>2010</v>
      </c>
      <c r="G389" s="549">
        <v>4771.0857999999989</v>
      </c>
      <c r="H389" s="550">
        <v>1.6635526653454862</v>
      </c>
      <c r="I389" s="550">
        <v>1.1552092387869652</v>
      </c>
      <c r="J389" s="550">
        <v>0.15397574232054265</v>
      </c>
      <c r="K389" s="550">
        <v>7.6083505507907713E-3</v>
      </c>
      <c r="L389" s="550">
        <v>4.0265488413559879E-3</v>
      </c>
      <c r="M389" s="550">
        <v>1.7948727310667944E-3</v>
      </c>
      <c r="N389" s="550">
        <v>6.9996622711752535E-3</v>
      </c>
      <c r="O389" s="550">
        <v>3.2212375639943433E-2</v>
      </c>
      <c r="P389" s="550">
        <v>1.1965879968035793E-2</v>
      </c>
      <c r="Q389" s="551">
        <v>7936.952499181999</v>
      </c>
      <c r="R389" s="551">
        <v>5511.6023952052974</v>
      </c>
      <c r="S389" s="551">
        <v>734.63147772999992</v>
      </c>
      <c r="T389" s="551">
        <v>36.300093274300018</v>
      </c>
      <c r="U389" s="551">
        <v>19.211010000000002</v>
      </c>
      <c r="V389" s="551">
        <v>8.5634917999999995</v>
      </c>
      <c r="W389" s="551">
        <v>33.395989266799994</v>
      </c>
      <c r="X389" s="551">
        <v>153.688008</v>
      </c>
      <c r="Y389" s="551">
        <v>57.090240000000009</v>
      </c>
      <c r="AA389" s="547" t="s">
        <v>734</v>
      </c>
      <c r="AB389" s="547" t="s">
        <v>694</v>
      </c>
      <c r="AC389">
        <v>2</v>
      </c>
      <c r="AD389" s="547" t="s">
        <v>504</v>
      </c>
      <c r="AE389">
        <v>31</v>
      </c>
      <c r="AF389" s="216">
        <v>2010</v>
      </c>
      <c r="AG389" s="549">
        <v>4771.0857999999989</v>
      </c>
      <c r="AH389" s="550">
        <v>1.6635526653454862</v>
      </c>
      <c r="AI389" s="550">
        <v>1.1552092387869652</v>
      </c>
      <c r="AJ389" s="550">
        <v>0.15397574232054265</v>
      </c>
      <c r="AK389" s="550">
        <v>7.6083505507907713E-3</v>
      </c>
      <c r="AL389" s="550">
        <v>4.0265488413559879E-3</v>
      </c>
      <c r="AM389" s="550">
        <v>1.7948727310667944E-3</v>
      </c>
      <c r="AN389" s="550">
        <v>6.9996622711752535E-3</v>
      </c>
      <c r="AO389" s="550">
        <v>3.2212375639943433E-2</v>
      </c>
      <c r="AP389" s="550">
        <v>1.1965879968035793E-2</v>
      </c>
      <c r="AQ389" s="551">
        <v>7936.952499181999</v>
      </c>
      <c r="AR389" s="551">
        <v>5511.6023952052974</v>
      </c>
      <c r="AS389" s="551">
        <v>734.63147772999992</v>
      </c>
      <c r="AT389" s="551">
        <v>36.300093274300018</v>
      </c>
      <c r="AU389" s="551">
        <v>19.211010000000002</v>
      </c>
      <c r="AV389" s="551">
        <v>8.5634917999999995</v>
      </c>
      <c r="AW389" s="551">
        <v>33.395989266799994</v>
      </c>
      <c r="AX389" s="551">
        <v>153.688008</v>
      </c>
      <c r="AY389" s="551">
        <v>57.090240000000009</v>
      </c>
    </row>
    <row r="390" spans="1:51" customFormat="1" x14ac:dyDescent="0.35">
      <c r="A390" s="547" t="s">
        <v>735</v>
      </c>
      <c r="B390" s="547" t="s">
        <v>694</v>
      </c>
      <c r="C390">
        <v>2</v>
      </c>
      <c r="D390" s="547" t="s">
        <v>504</v>
      </c>
      <c r="E390">
        <v>31</v>
      </c>
      <c r="F390" s="216">
        <v>2011</v>
      </c>
      <c r="G390" s="549">
        <v>7748.6672999999992</v>
      </c>
      <c r="H390" s="550">
        <v>1.3529261591060964</v>
      </c>
      <c r="I390" s="550">
        <v>1.3600571389141975</v>
      </c>
      <c r="J390" s="550">
        <v>0.15217480703939892</v>
      </c>
      <c r="K390" s="550">
        <v>7.5889200263766655E-3</v>
      </c>
      <c r="L390" s="550">
        <v>4.0550511182742355E-3</v>
      </c>
      <c r="M390" s="550">
        <v>1.8166174588499884E-3</v>
      </c>
      <c r="N390" s="550">
        <v>6.9817821321093518E-3</v>
      </c>
      <c r="O390" s="550">
        <v>3.2440412946881859E-2</v>
      </c>
      <c r="P390" s="550">
        <v>1.2110844273827578E-2</v>
      </c>
      <c r="Q390" s="551">
        <v>10483.374688380005</v>
      </c>
      <c r="R390" s="551">
        <v>10538.630278436</v>
      </c>
      <c r="S390" s="551">
        <v>1179.1519511900001</v>
      </c>
      <c r="T390" s="551">
        <v>58.804016450699997</v>
      </c>
      <c r="U390" s="551">
        <v>31.421241999999999</v>
      </c>
      <c r="V390" s="551">
        <v>14.076364299999998</v>
      </c>
      <c r="W390" s="551">
        <v>54.099506902800009</v>
      </c>
      <c r="X390" s="551">
        <v>251.36996700000006</v>
      </c>
      <c r="Y390" s="551">
        <v>93.842902999999993</v>
      </c>
      <c r="AA390" s="547" t="s">
        <v>735</v>
      </c>
      <c r="AB390" s="547" t="s">
        <v>694</v>
      </c>
      <c r="AC390">
        <v>2</v>
      </c>
      <c r="AD390" s="547" t="s">
        <v>504</v>
      </c>
      <c r="AE390">
        <v>31</v>
      </c>
      <c r="AF390" s="216">
        <v>2011</v>
      </c>
      <c r="AG390" s="549">
        <v>7748.6672999999992</v>
      </c>
      <c r="AH390" s="550">
        <v>1.3529261591060964</v>
      </c>
      <c r="AI390" s="550">
        <v>1.3600571389141975</v>
      </c>
      <c r="AJ390" s="550">
        <v>0.15217480703939892</v>
      </c>
      <c r="AK390" s="550">
        <v>7.5889200263766655E-3</v>
      </c>
      <c r="AL390" s="550">
        <v>4.0550511182742355E-3</v>
      </c>
      <c r="AM390" s="550">
        <v>1.8166174588499884E-3</v>
      </c>
      <c r="AN390" s="550">
        <v>6.9817821321093518E-3</v>
      </c>
      <c r="AO390" s="550">
        <v>3.2440412946881859E-2</v>
      </c>
      <c r="AP390" s="550">
        <v>1.2110844273827578E-2</v>
      </c>
      <c r="AQ390" s="551">
        <v>10483.374688380005</v>
      </c>
      <c r="AR390" s="551">
        <v>10538.630278436</v>
      </c>
      <c r="AS390" s="551">
        <v>1179.1519511900001</v>
      </c>
      <c r="AT390" s="551">
        <v>58.804016450699997</v>
      </c>
      <c r="AU390" s="551">
        <v>31.421241999999999</v>
      </c>
      <c r="AV390" s="551">
        <v>14.076364299999998</v>
      </c>
      <c r="AW390" s="551">
        <v>54.099506902800009</v>
      </c>
      <c r="AX390" s="551">
        <v>251.36996700000006</v>
      </c>
      <c r="AY390" s="551">
        <v>93.842902999999993</v>
      </c>
    </row>
    <row r="391" spans="1:51" customFormat="1" x14ac:dyDescent="0.35">
      <c r="A391" s="547" t="s">
        <v>736</v>
      </c>
      <c r="B391" s="547" t="s">
        <v>694</v>
      </c>
      <c r="C391">
        <v>2</v>
      </c>
      <c r="D391" s="547" t="s">
        <v>504</v>
      </c>
      <c r="E391">
        <v>31</v>
      </c>
      <c r="F391" s="216">
        <v>2012</v>
      </c>
      <c r="G391" s="549">
        <v>9993.0044000000034</v>
      </c>
      <c r="H391" s="550">
        <v>1.5640925784011463</v>
      </c>
      <c r="I391" s="550">
        <v>1.2258420685223548</v>
      </c>
      <c r="J391" s="550">
        <v>0.15590927373253233</v>
      </c>
      <c r="K391" s="550">
        <v>7.4623705862773334E-3</v>
      </c>
      <c r="L391" s="550">
        <v>4.0256708983336378E-3</v>
      </c>
      <c r="M391" s="550">
        <v>1.7942024522675075E-3</v>
      </c>
      <c r="N391" s="550">
        <v>6.8653572600748548E-3</v>
      </c>
      <c r="O391" s="550">
        <v>3.2205346572248071E-2</v>
      </c>
      <c r="P391" s="550">
        <v>1.1961407021896235E-2</v>
      </c>
      <c r="Q391" s="551">
        <v>15629.984017970006</v>
      </c>
      <c r="R391" s="551">
        <v>12249.845184448997</v>
      </c>
      <c r="S391" s="551">
        <v>1558.0020584100005</v>
      </c>
      <c r="T391" s="551">
        <v>74.571502103100002</v>
      </c>
      <c r="U391" s="551">
        <v>40.228547000000006</v>
      </c>
      <c r="V391" s="551">
        <v>17.929472999999998</v>
      </c>
      <c r="W391" s="551">
        <v>68.605545307499995</v>
      </c>
      <c r="X391" s="551">
        <v>321.82817</v>
      </c>
      <c r="Y391" s="551">
        <v>119.53039300000002</v>
      </c>
      <c r="AA391" s="547" t="s">
        <v>736</v>
      </c>
      <c r="AB391" s="547" t="s">
        <v>694</v>
      </c>
      <c r="AC391">
        <v>2</v>
      </c>
      <c r="AD391" s="547" t="s">
        <v>504</v>
      </c>
      <c r="AE391">
        <v>31</v>
      </c>
      <c r="AF391" s="216">
        <v>2012</v>
      </c>
      <c r="AG391" s="549">
        <v>9993.0044000000034</v>
      </c>
      <c r="AH391" s="550">
        <v>1.5640925784011463</v>
      </c>
      <c r="AI391" s="550">
        <v>1.2258420685223548</v>
      </c>
      <c r="AJ391" s="550">
        <v>0.15590927373253233</v>
      </c>
      <c r="AK391" s="550">
        <v>7.4623705862773334E-3</v>
      </c>
      <c r="AL391" s="550">
        <v>4.0256708983336378E-3</v>
      </c>
      <c r="AM391" s="550">
        <v>1.7942024522675075E-3</v>
      </c>
      <c r="AN391" s="550">
        <v>6.8653572600748548E-3</v>
      </c>
      <c r="AO391" s="550">
        <v>3.2205346572248071E-2</v>
      </c>
      <c r="AP391" s="550">
        <v>1.1961407021896235E-2</v>
      </c>
      <c r="AQ391" s="551">
        <v>15629.984017970006</v>
      </c>
      <c r="AR391" s="551">
        <v>12249.845184448997</v>
      </c>
      <c r="AS391" s="551">
        <v>1558.0020584100005</v>
      </c>
      <c r="AT391" s="551">
        <v>74.571502103100002</v>
      </c>
      <c r="AU391" s="551">
        <v>40.228547000000006</v>
      </c>
      <c r="AV391" s="551">
        <v>17.929472999999998</v>
      </c>
      <c r="AW391" s="551">
        <v>68.605545307499995</v>
      </c>
      <c r="AX391" s="551">
        <v>321.82817</v>
      </c>
      <c r="AY391" s="551">
        <v>119.53039300000002</v>
      </c>
    </row>
    <row r="392" spans="1:51" customFormat="1" x14ac:dyDescent="0.35">
      <c r="A392" s="547" t="s">
        <v>737</v>
      </c>
      <c r="B392" s="547" t="s">
        <v>694</v>
      </c>
      <c r="C392">
        <v>2</v>
      </c>
      <c r="D392" s="547" t="s">
        <v>504</v>
      </c>
      <c r="E392">
        <v>31</v>
      </c>
      <c r="F392" s="216">
        <v>2013</v>
      </c>
      <c r="G392" s="549">
        <v>14714.401700000002</v>
      </c>
      <c r="H392" s="550">
        <v>1.6753408254275131</v>
      </c>
      <c r="I392" s="550">
        <v>1.4918954618137139</v>
      </c>
      <c r="J392" s="550">
        <v>0.16352520392793141</v>
      </c>
      <c r="K392" s="550">
        <v>7.4736131622667326E-3</v>
      </c>
      <c r="L392" s="550">
        <v>4.01243680876267E-3</v>
      </c>
      <c r="M392" s="550">
        <v>1.7841091017652452E-3</v>
      </c>
      <c r="N392" s="550">
        <v>6.8757055992293564E-3</v>
      </c>
      <c r="O392" s="550">
        <v>3.2099494062337572E-2</v>
      </c>
      <c r="P392" s="550">
        <v>1.1894123496710029E-2</v>
      </c>
      <c r="Q392" s="551">
        <v>24651.637889750004</v>
      </c>
      <c r="R392" s="551">
        <v>21952.349119533999</v>
      </c>
      <c r="S392" s="551">
        <v>2406.1755386700011</v>
      </c>
      <c r="T392" s="551">
        <v>109.96974622</v>
      </c>
      <c r="U392" s="551">
        <v>59.040607000000008</v>
      </c>
      <c r="V392" s="551">
        <v>26.252098</v>
      </c>
      <c r="W392" s="551">
        <v>101.17189415799997</v>
      </c>
      <c r="X392" s="551">
        <v>472.32484999999997</v>
      </c>
      <c r="Y392" s="551">
        <v>175.01491100000001</v>
      </c>
      <c r="AA392" s="547" t="s">
        <v>737</v>
      </c>
      <c r="AB392" s="547" t="s">
        <v>694</v>
      </c>
      <c r="AC392">
        <v>2</v>
      </c>
      <c r="AD392" s="547" t="s">
        <v>504</v>
      </c>
      <c r="AE392">
        <v>31</v>
      </c>
      <c r="AF392" s="216">
        <v>2013</v>
      </c>
      <c r="AG392" s="549">
        <v>14714.401700000002</v>
      </c>
      <c r="AH392" s="550">
        <v>1.6753408254275131</v>
      </c>
      <c r="AI392" s="550">
        <v>1.4918954618137139</v>
      </c>
      <c r="AJ392" s="550">
        <v>0.16352520392793141</v>
      </c>
      <c r="AK392" s="550">
        <v>7.4736131622667326E-3</v>
      </c>
      <c r="AL392" s="550">
        <v>4.01243680876267E-3</v>
      </c>
      <c r="AM392" s="550">
        <v>1.7841091017652452E-3</v>
      </c>
      <c r="AN392" s="550">
        <v>6.8757055992293564E-3</v>
      </c>
      <c r="AO392" s="550">
        <v>3.2099494062337572E-2</v>
      </c>
      <c r="AP392" s="550">
        <v>1.1894123496710029E-2</v>
      </c>
      <c r="AQ392" s="551">
        <v>24651.637889750004</v>
      </c>
      <c r="AR392" s="551">
        <v>21952.349119533999</v>
      </c>
      <c r="AS392" s="551">
        <v>2406.1755386700011</v>
      </c>
      <c r="AT392" s="551">
        <v>109.96974622</v>
      </c>
      <c r="AU392" s="551">
        <v>59.040607000000008</v>
      </c>
      <c r="AV392" s="551">
        <v>26.252098</v>
      </c>
      <c r="AW392" s="551">
        <v>101.17189415799997</v>
      </c>
      <c r="AX392" s="551">
        <v>472.32484999999997</v>
      </c>
      <c r="AY392" s="551">
        <v>175.01491100000001</v>
      </c>
    </row>
    <row r="393" spans="1:51" customFormat="1" x14ac:dyDescent="0.35">
      <c r="A393" s="547" t="s">
        <v>738</v>
      </c>
      <c r="B393" s="547" t="s">
        <v>694</v>
      </c>
      <c r="C393">
        <v>2</v>
      </c>
      <c r="D393" s="547" t="s">
        <v>504</v>
      </c>
      <c r="E393">
        <v>31</v>
      </c>
      <c r="F393" s="216">
        <v>2014</v>
      </c>
      <c r="G393" s="549">
        <v>27090.166000000005</v>
      </c>
      <c r="H393" s="550">
        <v>2.6161498306798845</v>
      </c>
      <c r="I393" s="550">
        <v>0.67234631046147875</v>
      </c>
      <c r="J393" s="550">
        <v>0.16876959247130502</v>
      </c>
      <c r="K393" s="550">
        <v>3.5842614294426998E-3</v>
      </c>
      <c r="L393" s="550">
        <v>3.8849028093810869E-3</v>
      </c>
      <c r="M393" s="550">
        <v>1.6868209666932267E-3</v>
      </c>
      <c r="N393" s="550">
        <v>3.2975109977915946E-3</v>
      </c>
      <c r="O393" s="550">
        <v>3.1079235173383572E-2</v>
      </c>
      <c r="P393" s="550">
        <v>1.1245529835439172E-2</v>
      </c>
      <c r="Q393" s="551">
        <v>70871.933193989971</v>
      </c>
      <c r="R393" s="551">
        <v>18213.973159888999</v>
      </c>
      <c r="S393" s="551">
        <v>4571.9962758000038</v>
      </c>
      <c r="T393" s="551">
        <v>97.098237111000046</v>
      </c>
      <c r="U393" s="551">
        <v>105.24266200000002</v>
      </c>
      <c r="V393" s="551">
        <v>45.696259999999988</v>
      </c>
      <c r="W393" s="551">
        <v>89.330120316999952</v>
      </c>
      <c r="X393" s="551">
        <v>841.94163999999989</v>
      </c>
      <c r="Y393" s="551">
        <v>304.64326999999992</v>
      </c>
      <c r="AA393" s="547" t="s">
        <v>738</v>
      </c>
      <c r="AB393" s="547" t="s">
        <v>694</v>
      </c>
      <c r="AC393">
        <v>2</v>
      </c>
      <c r="AD393" s="547" t="s">
        <v>504</v>
      </c>
      <c r="AE393">
        <v>31</v>
      </c>
      <c r="AF393" s="216">
        <v>2014</v>
      </c>
      <c r="AG393" s="549">
        <v>27090.166000000005</v>
      </c>
      <c r="AH393" s="550">
        <v>2.6161498306798845</v>
      </c>
      <c r="AI393" s="550">
        <v>0.67234631046147875</v>
      </c>
      <c r="AJ393" s="550">
        <v>0.16876959247130502</v>
      </c>
      <c r="AK393" s="550">
        <v>3.5842614294426998E-3</v>
      </c>
      <c r="AL393" s="550">
        <v>3.8849028093810869E-3</v>
      </c>
      <c r="AM393" s="550">
        <v>1.6868209666932267E-3</v>
      </c>
      <c r="AN393" s="550">
        <v>3.2975109977915946E-3</v>
      </c>
      <c r="AO393" s="550">
        <v>3.1079235173383572E-2</v>
      </c>
      <c r="AP393" s="550">
        <v>1.1245529835439172E-2</v>
      </c>
      <c r="AQ393" s="551">
        <v>70871.933193989971</v>
      </c>
      <c r="AR393" s="551">
        <v>18213.973159888999</v>
      </c>
      <c r="AS393" s="551">
        <v>4571.9962758000038</v>
      </c>
      <c r="AT393" s="551">
        <v>97.098237111000046</v>
      </c>
      <c r="AU393" s="551">
        <v>105.24266200000002</v>
      </c>
      <c r="AV393" s="551">
        <v>45.696259999999988</v>
      </c>
      <c r="AW393" s="551">
        <v>89.330120316999952</v>
      </c>
      <c r="AX393" s="551">
        <v>841.94163999999989</v>
      </c>
      <c r="AY393" s="551">
        <v>304.64326999999992</v>
      </c>
    </row>
    <row r="394" spans="1:51" customFormat="1" x14ac:dyDescent="0.35">
      <c r="A394" s="547" t="s">
        <v>739</v>
      </c>
      <c r="B394" s="547" t="s">
        <v>694</v>
      </c>
      <c r="C394">
        <v>2</v>
      </c>
      <c r="D394" s="547" t="s">
        <v>504</v>
      </c>
      <c r="E394">
        <v>31</v>
      </c>
      <c r="F394" s="216">
        <v>2015</v>
      </c>
      <c r="G394" s="549">
        <v>36804.160000000003</v>
      </c>
      <c r="H394" s="550">
        <v>2.6150598961878218</v>
      </c>
      <c r="I394" s="550">
        <v>0.57109861816916929</v>
      </c>
      <c r="J394" s="550">
        <v>0.16592332989287076</v>
      </c>
      <c r="K394" s="550">
        <v>3.8795899286656731E-3</v>
      </c>
      <c r="L394" s="550">
        <v>3.8848978756749232E-3</v>
      </c>
      <c r="M394" s="550">
        <v>1.6868173054350375E-3</v>
      </c>
      <c r="N394" s="550">
        <v>3.5692121659888442E-3</v>
      </c>
      <c r="O394" s="550">
        <v>3.1079180994757108E-2</v>
      </c>
      <c r="P394" s="550">
        <v>1.1245508659890623E-2</v>
      </c>
      <c r="Q394" s="551">
        <v>96245.082828879997</v>
      </c>
      <c r="R394" s="551">
        <v>21018.804918877016</v>
      </c>
      <c r="S394" s="551">
        <v>6106.6687811099991</v>
      </c>
      <c r="T394" s="551">
        <v>142.78504846900003</v>
      </c>
      <c r="U394" s="551">
        <v>142.980403</v>
      </c>
      <c r="V394" s="551">
        <v>62.081893999999998</v>
      </c>
      <c r="W394" s="551">
        <v>131.361855631</v>
      </c>
      <c r="X394" s="551">
        <v>1143.8431499999999</v>
      </c>
      <c r="Y394" s="551">
        <v>413.88150000000007</v>
      </c>
      <c r="AA394" s="547" t="s">
        <v>739</v>
      </c>
      <c r="AB394" s="547" t="s">
        <v>694</v>
      </c>
      <c r="AC394">
        <v>2</v>
      </c>
      <c r="AD394" s="547" t="s">
        <v>504</v>
      </c>
      <c r="AE394">
        <v>31</v>
      </c>
      <c r="AF394" s="216">
        <v>2015</v>
      </c>
      <c r="AG394" s="549">
        <v>36804.160000000003</v>
      </c>
      <c r="AH394" s="550">
        <v>2.6150598961878218</v>
      </c>
      <c r="AI394" s="550">
        <v>0.57109861816916929</v>
      </c>
      <c r="AJ394" s="550">
        <v>0.16592332989287076</v>
      </c>
      <c r="AK394" s="550">
        <v>3.8795899286656731E-3</v>
      </c>
      <c r="AL394" s="550">
        <v>3.8848978756749232E-3</v>
      </c>
      <c r="AM394" s="550">
        <v>1.6868173054350375E-3</v>
      </c>
      <c r="AN394" s="550">
        <v>3.5692121659888442E-3</v>
      </c>
      <c r="AO394" s="550">
        <v>3.1079180994757108E-2</v>
      </c>
      <c r="AP394" s="550">
        <v>1.1245508659890623E-2</v>
      </c>
      <c r="AQ394" s="551">
        <v>96245.082828879997</v>
      </c>
      <c r="AR394" s="551">
        <v>21018.804918877016</v>
      </c>
      <c r="AS394" s="551">
        <v>6106.6687811099991</v>
      </c>
      <c r="AT394" s="551">
        <v>142.78504846900003</v>
      </c>
      <c r="AU394" s="551">
        <v>142.980403</v>
      </c>
      <c r="AV394" s="551">
        <v>62.081893999999998</v>
      </c>
      <c r="AW394" s="551">
        <v>131.361855631</v>
      </c>
      <c r="AX394" s="551">
        <v>1143.8431499999999</v>
      </c>
      <c r="AY394" s="551">
        <v>413.88150000000007</v>
      </c>
    </row>
    <row r="395" spans="1:51" customFormat="1" x14ac:dyDescent="0.35">
      <c r="A395" s="547" t="s">
        <v>740</v>
      </c>
      <c r="B395" s="547" t="s">
        <v>694</v>
      </c>
      <c r="C395">
        <v>2</v>
      </c>
      <c r="D395" s="547" t="s">
        <v>504</v>
      </c>
      <c r="E395">
        <v>31</v>
      </c>
      <c r="F395" s="216">
        <v>2016</v>
      </c>
      <c r="G395" s="549">
        <v>41784.659999999996</v>
      </c>
      <c r="H395" s="550">
        <v>2.2017030550644656</v>
      </c>
      <c r="I395" s="550">
        <v>0.56971400208093115</v>
      </c>
      <c r="J395" s="550">
        <v>0.16566761508984401</v>
      </c>
      <c r="K395" s="550">
        <v>3.3612807795731755E-3</v>
      </c>
      <c r="L395" s="550">
        <v>3.884906733715195E-3</v>
      </c>
      <c r="M395" s="550">
        <v>1.6868205939691745E-3</v>
      </c>
      <c r="N395" s="550">
        <v>3.0923682728781318E-3</v>
      </c>
      <c r="O395" s="550">
        <v>3.1079223571521222E-2</v>
      </c>
      <c r="P395" s="550">
        <v>1.1245522639169496E-2</v>
      </c>
      <c r="Q395" s="551">
        <v>91997.41357682996</v>
      </c>
      <c r="R395" s="551">
        <v>23805.305874190999</v>
      </c>
      <c r="S395" s="551">
        <v>6922.3649695400009</v>
      </c>
      <c r="T395" s="551">
        <v>140.44997453900007</v>
      </c>
      <c r="U395" s="551">
        <v>162.32950699999995</v>
      </c>
      <c r="V395" s="551">
        <v>70.483225000000004</v>
      </c>
      <c r="W395" s="551">
        <v>129.21355687699995</v>
      </c>
      <c r="X395" s="551">
        <v>1298.6347899999998</v>
      </c>
      <c r="Y395" s="551">
        <v>469.89034000000004</v>
      </c>
      <c r="AA395" s="547" t="s">
        <v>740</v>
      </c>
      <c r="AB395" s="547" t="s">
        <v>694</v>
      </c>
      <c r="AC395">
        <v>2</v>
      </c>
      <c r="AD395" s="547" t="s">
        <v>504</v>
      </c>
      <c r="AE395">
        <v>31</v>
      </c>
      <c r="AF395" s="216">
        <v>2016</v>
      </c>
      <c r="AG395" s="549">
        <v>41784.659999999996</v>
      </c>
      <c r="AH395" s="550">
        <v>2.2017030550644656</v>
      </c>
      <c r="AI395" s="550">
        <v>0.56971400208093115</v>
      </c>
      <c r="AJ395" s="550">
        <v>0.16566761508984401</v>
      </c>
      <c r="AK395" s="550">
        <v>3.3612807795731755E-3</v>
      </c>
      <c r="AL395" s="550">
        <v>3.884906733715195E-3</v>
      </c>
      <c r="AM395" s="550">
        <v>1.6868205939691745E-3</v>
      </c>
      <c r="AN395" s="550">
        <v>3.0923682728781318E-3</v>
      </c>
      <c r="AO395" s="550">
        <v>3.1079223571521222E-2</v>
      </c>
      <c r="AP395" s="550">
        <v>1.1245522639169496E-2</v>
      </c>
      <c r="AQ395" s="551">
        <v>91997.41357682996</v>
      </c>
      <c r="AR395" s="551">
        <v>23805.305874190999</v>
      </c>
      <c r="AS395" s="551">
        <v>6922.3649695400009</v>
      </c>
      <c r="AT395" s="551">
        <v>140.44997453900007</v>
      </c>
      <c r="AU395" s="551">
        <v>162.32950699999995</v>
      </c>
      <c r="AV395" s="551">
        <v>70.483225000000004</v>
      </c>
      <c r="AW395" s="551">
        <v>129.21355687699995</v>
      </c>
      <c r="AX395" s="551">
        <v>1298.6347899999998</v>
      </c>
      <c r="AY395" s="551">
        <v>469.89034000000004</v>
      </c>
    </row>
    <row r="396" spans="1:51" customFormat="1" x14ac:dyDescent="0.35">
      <c r="A396" s="547" t="s">
        <v>741</v>
      </c>
      <c r="B396" s="547" t="s">
        <v>694</v>
      </c>
      <c r="C396">
        <v>2</v>
      </c>
      <c r="D396" s="547" t="s">
        <v>504</v>
      </c>
      <c r="E396">
        <v>31</v>
      </c>
      <c r="F396" s="216">
        <v>2017</v>
      </c>
      <c r="G396" s="549">
        <v>47222.925999999999</v>
      </c>
      <c r="H396" s="550">
        <v>1.8643211165085376</v>
      </c>
      <c r="I396" s="550">
        <v>0.55758697784861955</v>
      </c>
      <c r="J396" s="550">
        <v>0.15680241291443908</v>
      </c>
      <c r="K396" s="550">
        <v>3.24102996072289E-3</v>
      </c>
      <c r="L396" s="550">
        <v>3.8848990424693295E-3</v>
      </c>
      <c r="M396" s="550">
        <v>1.6868205921843973E-3</v>
      </c>
      <c r="N396" s="550">
        <v>2.9817377322828307E-3</v>
      </c>
      <c r="O396" s="550">
        <v>3.1079219656994575E-2</v>
      </c>
      <c r="P396" s="550">
        <v>1.1245523837298859E-2</v>
      </c>
      <c r="Q396" s="551">
        <v>88038.698125120049</v>
      </c>
      <c r="R396" s="551">
        <v>26330.888593509</v>
      </c>
      <c r="S396" s="551">
        <v>7404.6687416800005</v>
      </c>
      <c r="T396" s="551">
        <v>153.05091799899995</v>
      </c>
      <c r="U396" s="551">
        <v>183.4563</v>
      </c>
      <c r="V396" s="551">
        <v>79.656603999999973</v>
      </c>
      <c r="W396" s="551">
        <v>140.80638028299992</v>
      </c>
      <c r="X396" s="551">
        <v>1467.6516900000001</v>
      </c>
      <c r="Y396" s="551">
        <v>531.04654000000005</v>
      </c>
      <c r="AA396" s="547" t="s">
        <v>741</v>
      </c>
      <c r="AB396" s="547" t="s">
        <v>694</v>
      </c>
      <c r="AC396">
        <v>2</v>
      </c>
      <c r="AD396" s="547" t="s">
        <v>504</v>
      </c>
      <c r="AE396">
        <v>31</v>
      </c>
      <c r="AF396" s="216">
        <v>2017</v>
      </c>
      <c r="AG396" s="549">
        <v>47222.925999999999</v>
      </c>
      <c r="AH396" s="550">
        <v>1.8643211165085376</v>
      </c>
      <c r="AI396" s="550">
        <v>0.55758697784861955</v>
      </c>
      <c r="AJ396" s="550">
        <v>0.15680241291443908</v>
      </c>
      <c r="AK396" s="550">
        <v>3.24102996072289E-3</v>
      </c>
      <c r="AL396" s="550">
        <v>3.8848990424693295E-3</v>
      </c>
      <c r="AM396" s="550">
        <v>1.6868205921843973E-3</v>
      </c>
      <c r="AN396" s="550">
        <v>2.9817377322828307E-3</v>
      </c>
      <c r="AO396" s="550">
        <v>3.1079219656994575E-2</v>
      </c>
      <c r="AP396" s="550">
        <v>1.1245523837298859E-2</v>
      </c>
      <c r="AQ396" s="551">
        <v>88038.698125120049</v>
      </c>
      <c r="AR396" s="551">
        <v>26330.888593509</v>
      </c>
      <c r="AS396" s="551">
        <v>7404.6687416800005</v>
      </c>
      <c r="AT396" s="551">
        <v>153.05091799899995</v>
      </c>
      <c r="AU396" s="551">
        <v>183.4563</v>
      </c>
      <c r="AV396" s="551">
        <v>79.656603999999973</v>
      </c>
      <c r="AW396" s="551">
        <v>140.80638028299992</v>
      </c>
      <c r="AX396" s="551">
        <v>1467.6516900000001</v>
      </c>
      <c r="AY396" s="551">
        <v>531.04654000000005</v>
      </c>
    </row>
    <row r="397" spans="1:51" customFormat="1" x14ac:dyDescent="0.35">
      <c r="A397" s="547" t="s">
        <v>742</v>
      </c>
      <c r="B397" s="547" t="s">
        <v>694</v>
      </c>
      <c r="C397">
        <v>2</v>
      </c>
      <c r="D397" s="547" t="s">
        <v>504</v>
      </c>
      <c r="E397">
        <v>31</v>
      </c>
      <c r="F397" s="216">
        <v>2018</v>
      </c>
      <c r="G397" s="549">
        <v>52382.927999999993</v>
      </c>
      <c r="H397" s="550">
        <v>1.4718573654151215</v>
      </c>
      <c r="I397" s="550">
        <v>0.41217225576493183</v>
      </c>
      <c r="J397" s="550">
        <v>0.14681724116128059</v>
      </c>
      <c r="K397" s="550">
        <v>3.3214401924993578E-3</v>
      </c>
      <c r="L397" s="550">
        <v>3.884904085544818E-3</v>
      </c>
      <c r="M397" s="550">
        <v>1.6868216874016666E-3</v>
      </c>
      <c r="N397" s="550">
        <v>3.0557136216211502E-3</v>
      </c>
      <c r="O397" s="550">
        <v>3.1079235586067282E-2</v>
      </c>
      <c r="P397" s="550">
        <v>1.1245530032227294E-2</v>
      </c>
      <c r="Q397" s="551">
        <v>77100.198398809982</v>
      </c>
      <c r="R397" s="551">
        <v>21590.789597332005</v>
      </c>
      <c r="S397" s="551">
        <v>7690.7169729099969</v>
      </c>
      <c r="T397" s="551">
        <v>173.98676245999997</v>
      </c>
      <c r="U397" s="551">
        <v>203.50265100000001</v>
      </c>
      <c r="V397" s="551">
        <v>88.360658999999998</v>
      </c>
      <c r="W397" s="551">
        <v>160.06722662999994</v>
      </c>
      <c r="X397" s="551">
        <v>1628.02136</v>
      </c>
      <c r="Y397" s="551">
        <v>589.07378999999992</v>
      </c>
      <c r="AA397" s="547" t="s">
        <v>742</v>
      </c>
      <c r="AB397" s="547" t="s">
        <v>694</v>
      </c>
      <c r="AC397">
        <v>2</v>
      </c>
      <c r="AD397" s="547" t="s">
        <v>504</v>
      </c>
      <c r="AE397">
        <v>31</v>
      </c>
      <c r="AF397" s="216">
        <v>2018</v>
      </c>
      <c r="AG397" s="549">
        <v>52382.927999999993</v>
      </c>
      <c r="AH397" s="550">
        <v>1.4718573654151215</v>
      </c>
      <c r="AI397" s="550">
        <v>0.41217225576493183</v>
      </c>
      <c r="AJ397" s="550">
        <v>0.14681724116128059</v>
      </c>
      <c r="AK397" s="550">
        <v>3.3214401924993578E-3</v>
      </c>
      <c r="AL397" s="550">
        <v>3.884904085544818E-3</v>
      </c>
      <c r="AM397" s="550">
        <v>1.6868216874016666E-3</v>
      </c>
      <c r="AN397" s="550">
        <v>3.0557136216211502E-3</v>
      </c>
      <c r="AO397" s="550">
        <v>3.1079235586067282E-2</v>
      </c>
      <c r="AP397" s="550">
        <v>1.1245530032227294E-2</v>
      </c>
      <c r="AQ397" s="551">
        <v>77100.198398809982</v>
      </c>
      <c r="AR397" s="551">
        <v>21590.789597332005</v>
      </c>
      <c r="AS397" s="551">
        <v>7690.7169729099969</v>
      </c>
      <c r="AT397" s="551">
        <v>173.98676245999997</v>
      </c>
      <c r="AU397" s="551">
        <v>203.50265100000001</v>
      </c>
      <c r="AV397" s="551">
        <v>88.360658999999998</v>
      </c>
      <c r="AW397" s="551">
        <v>160.06722662999994</v>
      </c>
      <c r="AX397" s="551">
        <v>1628.02136</v>
      </c>
      <c r="AY397" s="551">
        <v>589.07378999999992</v>
      </c>
    </row>
    <row r="398" spans="1:51" customFormat="1" x14ac:dyDescent="0.35">
      <c r="A398" s="547" t="s">
        <v>743</v>
      </c>
      <c r="B398" s="547" t="s">
        <v>694</v>
      </c>
      <c r="C398">
        <v>2</v>
      </c>
      <c r="D398" s="547" t="s">
        <v>504</v>
      </c>
      <c r="E398">
        <v>31</v>
      </c>
      <c r="F398" s="216">
        <v>2019</v>
      </c>
      <c r="G398" s="549">
        <v>91430.713999999993</v>
      </c>
      <c r="H398" s="550">
        <v>1.3983936890419557</v>
      </c>
      <c r="I398" s="550">
        <v>0.37564568692897876</v>
      </c>
      <c r="J398" s="550">
        <v>0.14474780005655424</v>
      </c>
      <c r="K398" s="550">
        <v>3.2298626782024265E-3</v>
      </c>
      <c r="L398" s="550">
        <v>3.8849067721378619E-3</v>
      </c>
      <c r="M398" s="550">
        <v>1.6868217719485381E-3</v>
      </c>
      <c r="N398" s="550">
        <v>2.9714627497057504E-3</v>
      </c>
      <c r="O398" s="550">
        <v>3.1079221365371824E-2</v>
      </c>
      <c r="P398" s="550">
        <v>1.1245526530614208E-2</v>
      </c>
      <c r="Q398" s="551">
        <v>127856.13344219998</v>
      </c>
      <c r="R398" s="551">
        <v>34345.553366936991</v>
      </c>
      <c r="S398" s="551">
        <v>13234.394709099994</v>
      </c>
      <c r="T398" s="551">
        <v>295.30865079000006</v>
      </c>
      <c r="U398" s="551">
        <v>355.19979999999998</v>
      </c>
      <c r="V398" s="551">
        <v>154.22731899999999</v>
      </c>
      <c r="W398" s="551">
        <v>271.68296083000001</v>
      </c>
      <c r="X398" s="551">
        <v>2841.5954000000006</v>
      </c>
      <c r="Y398" s="551">
        <v>1028.1865199999997</v>
      </c>
      <c r="AA398" s="547" t="s">
        <v>743</v>
      </c>
      <c r="AB398" s="547" t="s">
        <v>694</v>
      </c>
      <c r="AC398">
        <v>2</v>
      </c>
      <c r="AD398" s="547" t="s">
        <v>504</v>
      </c>
      <c r="AE398">
        <v>31</v>
      </c>
      <c r="AF398" s="216">
        <v>2019</v>
      </c>
      <c r="AG398" s="549">
        <v>91430.713999999993</v>
      </c>
      <c r="AH398" s="550">
        <v>1.3983936890419557</v>
      </c>
      <c r="AI398" s="550">
        <v>0.37564568692897876</v>
      </c>
      <c r="AJ398" s="550">
        <v>0.14474780005655424</v>
      </c>
      <c r="AK398" s="550">
        <v>3.2298626782024265E-3</v>
      </c>
      <c r="AL398" s="550">
        <v>3.8849067721378619E-3</v>
      </c>
      <c r="AM398" s="550">
        <v>1.6868217719485381E-3</v>
      </c>
      <c r="AN398" s="550">
        <v>2.9714627497057504E-3</v>
      </c>
      <c r="AO398" s="550">
        <v>3.1079221365371824E-2</v>
      </c>
      <c r="AP398" s="550">
        <v>1.1245526530614208E-2</v>
      </c>
      <c r="AQ398" s="551">
        <v>127856.13344219998</v>
      </c>
      <c r="AR398" s="551">
        <v>34345.553366936991</v>
      </c>
      <c r="AS398" s="551">
        <v>13234.394709099994</v>
      </c>
      <c r="AT398" s="551">
        <v>295.30865079000006</v>
      </c>
      <c r="AU398" s="551">
        <v>355.19979999999998</v>
      </c>
      <c r="AV398" s="551">
        <v>154.22731899999999</v>
      </c>
      <c r="AW398" s="551">
        <v>271.68296083000001</v>
      </c>
      <c r="AX398" s="551">
        <v>2841.5954000000006</v>
      </c>
      <c r="AY398" s="551">
        <v>1028.1865199999997</v>
      </c>
    </row>
    <row r="399" spans="1:51" customFormat="1" x14ac:dyDescent="0.35">
      <c r="A399" s="547" t="s">
        <v>744</v>
      </c>
      <c r="B399" s="547" t="s">
        <v>694</v>
      </c>
      <c r="C399">
        <v>2</v>
      </c>
      <c r="D399" s="547" t="s">
        <v>504</v>
      </c>
      <c r="E399">
        <v>31</v>
      </c>
      <c r="F399" s="216">
        <v>2020</v>
      </c>
      <c r="G399" s="549">
        <v>53500.34399999999</v>
      </c>
      <c r="H399" s="550">
        <v>1.3249269562778894</v>
      </c>
      <c r="I399" s="550">
        <v>0.33911978569270518</v>
      </c>
      <c r="J399" s="550">
        <v>0.14264116737137253</v>
      </c>
      <c r="K399" s="550">
        <v>2.9284510485764357E-3</v>
      </c>
      <c r="L399" s="550">
        <v>3.8849057680825382E-3</v>
      </c>
      <c r="M399" s="550">
        <v>1.6868207426853187E-3</v>
      </c>
      <c r="N399" s="550">
        <v>2.6941652755354257E-3</v>
      </c>
      <c r="O399" s="550">
        <v>3.10792500698687E-2</v>
      </c>
      <c r="P399" s="550">
        <v>1.1245526944649182E-2</v>
      </c>
      <c r="Q399" s="551">
        <v>70884.047935740033</v>
      </c>
      <c r="R399" s="551">
        <v>18143.025191766003</v>
      </c>
      <c r="S399" s="551">
        <v>7631.3515229300046</v>
      </c>
      <c r="T399" s="551">
        <v>156.673138486</v>
      </c>
      <c r="U399" s="551">
        <v>207.84379499999997</v>
      </c>
      <c r="V399" s="551">
        <v>90.245490000000018</v>
      </c>
      <c r="W399" s="551">
        <v>144.13876903400003</v>
      </c>
      <c r="X399" s="551">
        <v>1662.7505699999992</v>
      </c>
      <c r="Y399" s="551">
        <v>601.63956000000007</v>
      </c>
      <c r="AA399" s="547" t="s">
        <v>744</v>
      </c>
      <c r="AB399" s="547" t="s">
        <v>694</v>
      </c>
      <c r="AC399">
        <v>2</v>
      </c>
      <c r="AD399" s="547" t="s">
        <v>504</v>
      </c>
      <c r="AE399">
        <v>31</v>
      </c>
      <c r="AF399" s="216">
        <v>2020</v>
      </c>
      <c r="AG399" s="549">
        <v>53500.34399999999</v>
      </c>
      <c r="AH399" s="550">
        <v>1.3249269562778894</v>
      </c>
      <c r="AI399" s="550">
        <v>0.33911978569270518</v>
      </c>
      <c r="AJ399" s="550">
        <v>0.14264116737137253</v>
      </c>
      <c r="AK399" s="550">
        <v>2.9284510485764357E-3</v>
      </c>
      <c r="AL399" s="550">
        <v>3.8849057680825382E-3</v>
      </c>
      <c r="AM399" s="550">
        <v>1.6868207426853187E-3</v>
      </c>
      <c r="AN399" s="550">
        <v>2.6941652755354257E-3</v>
      </c>
      <c r="AO399" s="550">
        <v>3.10792500698687E-2</v>
      </c>
      <c r="AP399" s="550">
        <v>1.1245526944649182E-2</v>
      </c>
      <c r="AQ399" s="551">
        <v>70884.047935740033</v>
      </c>
      <c r="AR399" s="551">
        <v>18143.025191766003</v>
      </c>
      <c r="AS399" s="551">
        <v>7631.3515229300046</v>
      </c>
      <c r="AT399" s="551">
        <v>156.673138486</v>
      </c>
      <c r="AU399" s="551">
        <v>207.84379499999997</v>
      </c>
      <c r="AV399" s="551">
        <v>90.245490000000018</v>
      </c>
      <c r="AW399" s="551">
        <v>144.13876903400003</v>
      </c>
      <c r="AX399" s="551">
        <v>1662.7505699999992</v>
      </c>
      <c r="AY399" s="551">
        <v>601.63956000000007</v>
      </c>
    </row>
    <row r="400" spans="1:51" customFormat="1" x14ac:dyDescent="0.35">
      <c r="A400" s="547" t="s">
        <v>745</v>
      </c>
      <c r="B400" s="547" t="s">
        <v>694</v>
      </c>
      <c r="C400">
        <v>2</v>
      </c>
      <c r="D400" s="547" t="s">
        <v>504</v>
      </c>
      <c r="E400">
        <v>31</v>
      </c>
      <c r="F400" s="216">
        <v>2021</v>
      </c>
      <c r="G400" s="549">
        <v>60274.029999999992</v>
      </c>
      <c r="H400" s="550">
        <v>1.0260750119913999</v>
      </c>
      <c r="I400" s="550">
        <v>0.30203875491300314</v>
      </c>
      <c r="J400" s="550">
        <v>0.13803217509580826</v>
      </c>
      <c r="K400" s="550">
        <v>2.3809022486799038E-3</v>
      </c>
      <c r="L400" s="550">
        <v>3.8849066173275641E-3</v>
      </c>
      <c r="M400" s="550">
        <v>1.6868216543675615E-3</v>
      </c>
      <c r="N400" s="550">
        <v>2.1904229752681219E-3</v>
      </c>
      <c r="O400" s="550">
        <v>3.1079251047258671E-2</v>
      </c>
      <c r="P400" s="550">
        <v>1.1245529459370813E-2</v>
      </c>
      <c r="Q400" s="551">
        <v>61845.676055019991</v>
      </c>
      <c r="R400" s="551">
        <v>18205.092974788997</v>
      </c>
      <c r="S400" s="551">
        <v>8319.7554626899982</v>
      </c>
      <c r="T400" s="551">
        <v>143.50657356399995</v>
      </c>
      <c r="U400" s="551">
        <v>234.15897800000008</v>
      </c>
      <c r="V400" s="551">
        <v>101.67153900000001</v>
      </c>
      <c r="W400" s="551">
        <v>132.02562012400003</v>
      </c>
      <c r="X400" s="551">
        <v>1873.2717100000002</v>
      </c>
      <c r="Y400" s="551">
        <v>677.81338000000005</v>
      </c>
      <c r="AA400" s="547" t="s">
        <v>745</v>
      </c>
      <c r="AB400" s="547" t="s">
        <v>694</v>
      </c>
      <c r="AC400">
        <v>2</v>
      </c>
      <c r="AD400" s="547" t="s">
        <v>504</v>
      </c>
      <c r="AE400">
        <v>31</v>
      </c>
      <c r="AF400" s="216">
        <v>2021</v>
      </c>
      <c r="AG400" s="549">
        <v>60274.029999999992</v>
      </c>
      <c r="AH400" s="550">
        <v>1.0260750119913999</v>
      </c>
      <c r="AI400" s="550">
        <v>0.30203875491300314</v>
      </c>
      <c r="AJ400" s="550">
        <v>0.13803217509580826</v>
      </c>
      <c r="AK400" s="550">
        <v>2.3809022486799038E-3</v>
      </c>
      <c r="AL400" s="550">
        <v>3.8849066173275641E-3</v>
      </c>
      <c r="AM400" s="550">
        <v>1.6868216543675615E-3</v>
      </c>
      <c r="AN400" s="550">
        <v>2.1904229752681219E-3</v>
      </c>
      <c r="AO400" s="550">
        <v>3.1079251047258671E-2</v>
      </c>
      <c r="AP400" s="550">
        <v>1.1245529459370813E-2</v>
      </c>
      <c r="AQ400" s="551">
        <v>61845.676055019991</v>
      </c>
      <c r="AR400" s="551">
        <v>18205.092974788997</v>
      </c>
      <c r="AS400" s="551">
        <v>8319.7554626899982</v>
      </c>
      <c r="AT400" s="551">
        <v>143.50657356399995</v>
      </c>
      <c r="AU400" s="551">
        <v>234.15897800000008</v>
      </c>
      <c r="AV400" s="551">
        <v>101.67153900000001</v>
      </c>
      <c r="AW400" s="551">
        <v>132.02562012400003</v>
      </c>
      <c r="AX400" s="551">
        <v>1873.2717100000002</v>
      </c>
      <c r="AY400" s="551">
        <v>677.81338000000005</v>
      </c>
    </row>
    <row r="401" spans="1:51" customFormat="1" x14ac:dyDescent="0.35">
      <c r="A401" s="547" t="s">
        <v>746</v>
      </c>
      <c r="B401" s="547" t="s">
        <v>694</v>
      </c>
      <c r="C401">
        <v>2</v>
      </c>
      <c r="D401" s="547" t="s">
        <v>504</v>
      </c>
      <c r="E401">
        <v>31</v>
      </c>
      <c r="F401" s="216">
        <v>2022</v>
      </c>
      <c r="G401" s="549">
        <v>67002.216000000015</v>
      </c>
      <c r="H401" s="550">
        <v>0.97219436088188471</v>
      </c>
      <c r="I401" s="550">
        <v>0.26604796628012994</v>
      </c>
      <c r="J401" s="550">
        <v>0.13609299284026666</v>
      </c>
      <c r="K401" s="550">
        <v>2.378839633707041E-3</v>
      </c>
      <c r="L401" s="550">
        <v>3.8849105229594181E-3</v>
      </c>
      <c r="M401" s="550">
        <v>1.6868219701867769E-3</v>
      </c>
      <c r="N401" s="550">
        <v>2.1885263697397702E-3</v>
      </c>
      <c r="O401" s="550">
        <v>3.1079233558484083E-2</v>
      </c>
      <c r="P401" s="550">
        <v>1.1245533879058569E-2</v>
      </c>
      <c r="Q401" s="551">
        <v>65139.176561790002</v>
      </c>
      <c r="R401" s="551">
        <v>17825.803303061988</v>
      </c>
      <c r="S401" s="551">
        <v>9118.5321023700017</v>
      </c>
      <c r="T401" s="551">
        <v>159.38752696700007</v>
      </c>
      <c r="U401" s="551">
        <v>260.29761399999995</v>
      </c>
      <c r="V401" s="551">
        <v>113.02081000000001</v>
      </c>
      <c r="W401" s="551">
        <v>146.63611654699997</v>
      </c>
      <c r="X401" s="551">
        <v>2082.3775199999995</v>
      </c>
      <c r="Y401" s="551">
        <v>753.47569000000033</v>
      </c>
      <c r="AA401" s="547" t="s">
        <v>746</v>
      </c>
      <c r="AB401" s="547" t="s">
        <v>694</v>
      </c>
      <c r="AC401">
        <v>2</v>
      </c>
      <c r="AD401" s="547" t="s">
        <v>504</v>
      </c>
      <c r="AE401">
        <v>31</v>
      </c>
      <c r="AF401" s="216">
        <v>2022</v>
      </c>
      <c r="AG401" s="549">
        <v>67002.216000000015</v>
      </c>
      <c r="AH401" s="550">
        <v>0.97219436088188471</v>
      </c>
      <c r="AI401" s="550">
        <v>0.26604796628012994</v>
      </c>
      <c r="AJ401" s="550">
        <v>0.13609299284026666</v>
      </c>
      <c r="AK401" s="550">
        <v>2.378839633707041E-3</v>
      </c>
      <c r="AL401" s="550">
        <v>3.8849105229594181E-3</v>
      </c>
      <c r="AM401" s="550">
        <v>1.6868219701867769E-3</v>
      </c>
      <c r="AN401" s="550">
        <v>2.1885263697397702E-3</v>
      </c>
      <c r="AO401" s="550">
        <v>3.1079233558484083E-2</v>
      </c>
      <c r="AP401" s="550">
        <v>1.1245533879058569E-2</v>
      </c>
      <c r="AQ401" s="551">
        <v>65139.176561790002</v>
      </c>
      <c r="AR401" s="551">
        <v>17825.803303061988</v>
      </c>
      <c r="AS401" s="551">
        <v>9118.5321023700017</v>
      </c>
      <c r="AT401" s="551">
        <v>159.38752696700007</v>
      </c>
      <c r="AU401" s="551">
        <v>260.29761399999995</v>
      </c>
      <c r="AV401" s="551">
        <v>113.02081000000001</v>
      </c>
      <c r="AW401" s="551">
        <v>146.63611654699997</v>
      </c>
      <c r="AX401" s="551">
        <v>2082.3775199999995</v>
      </c>
      <c r="AY401" s="551">
        <v>753.47569000000033</v>
      </c>
    </row>
    <row r="402" spans="1:51" customFormat="1" x14ac:dyDescent="0.35">
      <c r="A402" s="547" t="s">
        <v>747</v>
      </c>
      <c r="B402" s="547" t="s">
        <v>694</v>
      </c>
      <c r="C402">
        <v>2</v>
      </c>
      <c r="D402" s="547" t="s">
        <v>504</v>
      </c>
      <c r="E402">
        <v>31</v>
      </c>
      <c r="F402" s="216">
        <v>2023</v>
      </c>
      <c r="G402" s="549">
        <v>73650.306999999986</v>
      </c>
      <c r="H402" s="550">
        <v>0.85795390904507729</v>
      </c>
      <c r="I402" s="550">
        <v>0.26230472361587048</v>
      </c>
      <c r="J402" s="550">
        <v>0.13343348380177161</v>
      </c>
      <c r="K402" s="550">
        <v>2.2901126931622966E-3</v>
      </c>
      <c r="L402" s="550">
        <v>3.8849031545788401E-3</v>
      </c>
      <c r="M402" s="550">
        <v>1.686821033889241E-3</v>
      </c>
      <c r="N402" s="550">
        <v>2.1068969975916066E-3</v>
      </c>
      <c r="O402" s="550">
        <v>3.1079277374906265E-2</v>
      </c>
      <c r="P402" s="550">
        <v>1.1245525425983633E-2</v>
      </c>
      <c r="Q402" s="551">
        <v>63188.568793020007</v>
      </c>
      <c r="R402" s="551">
        <v>19318.823421859008</v>
      </c>
      <c r="S402" s="551">
        <v>9827.4170460800051</v>
      </c>
      <c r="T402" s="551">
        <v>168.6675029159999</v>
      </c>
      <c r="U402" s="551">
        <v>286.12430999999998</v>
      </c>
      <c r="V402" s="551">
        <v>124.23488699999999</v>
      </c>
      <c r="W402" s="551">
        <v>155.17361069000006</v>
      </c>
      <c r="X402" s="551">
        <v>2288.9983200000001</v>
      </c>
      <c r="Y402" s="551">
        <v>828.23640000000023</v>
      </c>
      <c r="AA402" s="547" t="s">
        <v>747</v>
      </c>
      <c r="AB402" s="547" t="s">
        <v>694</v>
      </c>
      <c r="AC402">
        <v>2</v>
      </c>
      <c r="AD402" s="547" t="s">
        <v>504</v>
      </c>
      <c r="AE402">
        <v>31</v>
      </c>
      <c r="AF402" s="216">
        <v>2023</v>
      </c>
      <c r="AG402" s="549">
        <v>73650.306999999986</v>
      </c>
      <c r="AH402" s="550">
        <v>0.85795390904507729</v>
      </c>
      <c r="AI402" s="550">
        <v>0.26230472361587048</v>
      </c>
      <c r="AJ402" s="550">
        <v>0.13343348380177161</v>
      </c>
      <c r="AK402" s="550">
        <v>2.2901126931622966E-3</v>
      </c>
      <c r="AL402" s="550">
        <v>3.8849031545788401E-3</v>
      </c>
      <c r="AM402" s="550">
        <v>1.686821033889241E-3</v>
      </c>
      <c r="AN402" s="550">
        <v>2.1068969975916066E-3</v>
      </c>
      <c r="AO402" s="550">
        <v>3.1079277374906265E-2</v>
      </c>
      <c r="AP402" s="550">
        <v>1.1245525425983633E-2</v>
      </c>
      <c r="AQ402" s="551">
        <v>63188.568793020007</v>
      </c>
      <c r="AR402" s="551">
        <v>19318.823421859008</v>
      </c>
      <c r="AS402" s="551">
        <v>9827.4170460800051</v>
      </c>
      <c r="AT402" s="551">
        <v>168.6675029159999</v>
      </c>
      <c r="AU402" s="551">
        <v>286.12430999999998</v>
      </c>
      <c r="AV402" s="551">
        <v>124.23488699999999</v>
      </c>
      <c r="AW402" s="551">
        <v>155.17361069000006</v>
      </c>
      <c r="AX402" s="551">
        <v>2288.9983200000001</v>
      </c>
      <c r="AY402" s="551">
        <v>828.23640000000023</v>
      </c>
    </row>
    <row r="403" spans="1:51" customFormat="1" x14ac:dyDescent="0.35">
      <c r="A403" s="547" t="s">
        <v>748</v>
      </c>
      <c r="B403" s="547" t="s">
        <v>694</v>
      </c>
      <c r="C403">
        <v>2</v>
      </c>
      <c r="D403" s="547" t="s">
        <v>504</v>
      </c>
      <c r="E403">
        <v>31</v>
      </c>
      <c r="F403" s="216">
        <v>2024</v>
      </c>
      <c r="G403" s="549">
        <v>80374.112000000037</v>
      </c>
      <c r="H403" s="550">
        <v>0.81087913555971802</v>
      </c>
      <c r="I403" s="550">
        <v>0.25992060232187691</v>
      </c>
      <c r="J403" s="550">
        <v>0.13162043474856674</v>
      </c>
      <c r="K403" s="550">
        <v>2.2892713810635928E-3</v>
      </c>
      <c r="L403" s="550">
        <v>3.8849073691787695E-3</v>
      </c>
      <c r="M403" s="550">
        <v>1.686821846317878E-3</v>
      </c>
      <c r="N403" s="550">
        <v>2.106122866352787E-3</v>
      </c>
      <c r="O403" s="550">
        <v>3.1079249248812842E-2</v>
      </c>
      <c r="P403" s="550">
        <v>1.1245536622538355E-2</v>
      </c>
      <c r="Q403" s="551">
        <v>65173.690459939993</v>
      </c>
      <c r="R403" s="551">
        <v>20890.887602126004</v>
      </c>
      <c r="S403" s="551">
        <v>10578.875563969999</v>
      </c>
      <c r="T403" s="551">
        <v>183.99815437999999</v>
      </c>
      <c r="U403" s="551">
        <v>312.24597999999992</v>
      </c>
      <c r="V403" s="551">
        <v>135.57680799999997</v>
      </c>
      <c r="W403" s="551">
        <v>169.277755146</v>
      </c>
      <c r="X403" s="551">
        <v>2497.9670600000004</v>
      </c>
      <c r="Y403" s="551">
        <v>903.85001999999986</v>
      </c>
      <c r="AA403" s="547" t="s">
        <v>748</v>
      </c>
      <c r="AB403" s="547" t="s">
        <v>694</v>
      </c>
      <c r="AC403">
        <v>2</v>
      </c>
      <c r="AD403" s="547" t="s">
        <v>504</v>
      </c>
      <c r="AE403">
        <v>31</v>
      </c>
      <c r="AF403" s="216">
        <v>2024</v>
      </c>
      <c r="AG403" s="549">
        <v>80374.112000000037</v>
      </c>
      <c r="AH403" s="550">
        <v>0.81087913555971802</v>
      </c>
      <c r="AI403" s="550">
        <v>0.25992060232187691</v>
      </c>
      <c r="AJ403" s="550">
        <v>0.13162043474856674</v>
      </c>
      <c r="AK403" s="550">
        <v>2.2892713810635928E-3</v>
      </c>
      <c r="AL403" s="550">
        <v>3.8849073691787695E-3</v>
      </c>
      <c r="AM403" s="550">
        <v>1.686821846317878E-3</v>
      </c>
      <c r="AN403" s="550">
        <v>2.106122866352787E-3</v>
      </c>
      <c r="AO403" s="550">
        <v>3.1079249248812842E-2</v>
      </c>
      <c r="AP403" s="550">
        <v>1.1245536622538355E-2</v>
      </c>
      <c r="AQ403" s="551">
        <v>65173.690459939993</v>
      </c>
      <c r="AR403" s="551">
        <v>20890.887602126004</v>
      </c>
      <c r="AS403" s="551">
        <v>10578.875563969999</v>
      </c>
      <c r="AT403" s="551">
        <v>183.99815437999999</v>
      </c>
      <c r="AU403" s="551">
        <v>312.24597999999992</v>
      </c>
      <c r="AV403" s="551">
        <v>135.57680799999997</v>
      </c>
      <c r="AW403" s="551">
        <v>169.277755146</v>
      </c>
      <c r="AX403" s="551">
        <v>2497.9670600000004</v>
      </c>
      <c r="AY403" s="551">
        <v>903.85001999999986</v>
      </c>
    </row>
    <row r="404" spans="1:51" customFormat="1" x14ac:dyDescent="0.35">
      <c r="A404" s="547" t="s">
        <v>749</v>
      </c>
      <c r="B404" s="547" t="s">
        <v>694</v>
      </c>
      <c r="C404">
        <v>2</v>
      </c>
      <c r="D404" s="547" t="s">
        <v>504</v>
      </c>
      <c r="E404">
        <v>31</v>
      </c>
      <c r="F404" s="216">
        <v>2025</v>
      </c>
      <c r="G404" s="549">
        <v>87760.101999999984</v>
      </c>
      <c r="H404" s="550">
        <v>0.71022600795780766</v>
      </c>
      <c r="I404" s="550">
        <v>0.20547698518105637</v>
      </c>
      <c r="J404" s="550">
        <v>0.1282176798758734</v>
      </c>
      <c r="K404" s="550">
        <v>2.2106049886997628E-3</v>
      </c>
      <c r="L404" s="550">
        <v>3.8849050107074858E-3</v>
      </c>
      <c r="M404" s="550">
        <v>1.6868222304481826E-3</v>
      </c>
      <c r="N404" s="550">
        <v>2.0337508972699241E-3</v>
      </c>
      <c r="O404" s="550">
        <v>3.107925056878353E-2</v>
      </c>
      <c r="P404" s="550">
        <v>1.1245529318094916E-2</v>
      </c>
      <c r="Q404" s="551">
        <v>62329.506901430002</v>
      </c>
      <c r="R404" s="551">
        <v>18032.681178141993</v>
      </c>
      <c r="S404" s="551">
        <v>11252.396664109996</v>
      </c>
      <c r="T404" s="551">
        <v>194.00291928999999</v>
      </c>
      <c r="U404" s="551">
        <v>340.93966</v>
      </c>
      <c r="V404" s="551">
        <v>148.03569099999999</v>
      </c>
      <c r="W404" s="551">
        <v>178.48218618700002</v>
      </c>
      <c r="X404" s="551">
        <v>2727.5182</v>
      </c>
      <c r="Y404" s="551">
        <v>986.90880000000004</v>
      </c>
      <c r="AA404" s="547" t="s">
        <v>749</v>
      </c>
      <c r="AB404" s="547" t="s">
        <v>694</v>
      </c>
      <c r="AC404">
        <v>2</v>
      </c>
      <c r="AD404" s="547" t="s">
        <v>504</v>
      </c>
      <c r="AE404">
        <v>31</v>
      </c>
      <c r="AF404" s="216">
        <v>2025</v>
      </c>
      <c r="AG404" s="549">
        <v>87760.101999999984</v>
      </c>
      <c r="AH404" s="550">
        <v>0.71022600795780766</v>
      </c>
      <c r="AI404" s="550">
        <v>0.20547698518105637</v>
      </c>
      <c r="AJ404" s="550">
        <v>0.1282176798758734</v>
      </c>
      <c r="AK404" s="550">
        <v>2.2106049886997628E-3</v>
      </c>
      <c r="AL404" s="550">
        <v>3.8849050107074858E-3</v>
      </c>
      <c r="AM404" s="550">
        <v>1.6868222304481826E-3</v>
      </c>
      <c r="AN404" s="550">
        <v>2.0337508972699241E-3</v>
      </c>
      <c r="AO404" s="550">
        <v>3.107925056878353E-2</v>
      </c>
      <c r="AP404" s="550">
        <v>1.1245529318094916E-2</v>
      </c>
      <c r="AQ404" s="551">
        <v>62329.506901430002</v>
      </c>
      <c r="AR404" s="551">
        <v>18032.681178141993</v>
      </c>
      <c r="AS404" s="551">
        <v>11252.396664109996</v>
      </c>
      <c r="AT404" s="551">
        <v>194.00291928999999</v>
      </c>
      <c r="AU404" s="551">
        <v>340.93966</v>
      </c>
      <c r="AV404" s="551">
        <v>148.03569099999999</v>
      </c>
      <c r="AW404" s="551">
        <v>178.48218618700002</v>
      </c>
      <c r="AX404" s="551">
        <v>2727.5182</v>
      </c>
      <c r="AY404" s="551">
        <v>986.90880000000004</v>
      </c>
    </row>
    <row r="405" spans="1:51" customFormat="1" x14ac:dyDescent="0.35">
      <c r="A405" s="547" t="s">
        <v>750</v>
      </c>
      <c r="B405" s="547" t="s">
        <v>694</v>
      </c>
      <c r="C405">
        <v>2</v>
      </c>
      <c r="D405" s="547" t="s">
        <v>504</v>
      </c>
      <c r="E405">
        <v>31</v>
      </c>
      <c r="F405" s="216">
        <v>2026</v>
      </c>
      <c r="G405" s="549">
        <v>95645.867000000027</v>
      </c>
      <c r="H405" s="550">
        <v>0.71022603936634277</v>
      </c>
      <c r="I405" s="550">
        <v>0.20547683978209944</v>
      </c>
      <c r="J405" s="550">
        <v>0.12808860157313434</v>
      </c>
      <c r="K405" s="550">
        <v>2.2102665381244341E-3</v>
      </c>
      <c r="L405" s="550">
        <v>3.8849031500754745E-3</v>
      </c>
      <c r="M405" s="550">
        <v>1.6868201424741114E-3</v>
      </c>
      <c r="N405" s="550">
        <v>2.0334388373519563E-3</v>
      </c>
      <c r="O405" s="550">
        <v>3.1079237328676197E-2</v>
      </c>
      <c r="P405" s="550">
        <v>1.124552846596079E-2</v>
      </c>
      <c r="Q405" s="551">
        <v>67930.18530117</v>
      </c>
      <c r="R405" s="551">
        <v>19653.010489378998</v>
      </c>
      <c r="S405" s="551">
        <v>12251.145350280001</v>
      </c>
      <c r="T405" s="551">
        <v>211.40285934000011</v>
      </c>
      <c r="U405" s="551">
        <v>371.57492999999999</v>
      </c>
      <c r="V405" s="551">
        <v>161.33737499999995</v>
      </c>
      <c r="W405" s="551">
        <v>194.49002058999992</v>
      </c>
      <c r="X405" s="551">
        <v>2972.6005999999998</v>
      </c>
      <c r="Y405" s="551">
        <v>1075.5883200000001</v>
      </c>
      <c r="AA405" s="547" t="s">
        <v>750</v>
      </c>
      <c r="AB405" s="547" t="s">
        <v>694</v>
      </c>
      <c r="AC405">
        <v>2</v>
      </c>
      <c r="AD405" s="547" t="s">
        <v>504</v>
      </c>
      <c r="AE405">
        <v>31</v>
      </c>
      <c r="AF405" s="216">
        <v>2026</v>
      </c>
      <c r="AG405" s="549">
        <v>95645.867000000027</v>
      </c>
      <c r="AH405" s="550">
        <v>0.71022603936634277</v>
      </c>
      <c r="AI405" s="550">
        <v>0.20547683978209944</v>
      </c>
      <c r="AJ405" s="550">
        <v>0.12808860157313434</v>
      </c>
      <c r="AK405" s="550">
        <v>2.2102665381244341E-3</v>
      </c>
      <c r="AL405" s="550">
        <v>3.8849031500754745E-3</v>
      </c>
      <c r="AM405" s="550">
        <v>1.6868201424741114E-3</v>
      </c>
      <c r="AN405" s="550">
        <v>2.0334388373519563E-3</v>
      </c>
      <c r="AO405" s="550">
        <v>3.1079237328676197E-2</v>
      </c>
      <c r="AP405" s="550">
        <v>1.124552846596079E-2</v>
      </c>
      <c r="AQ405" s="551">
        <v>67930.18530117</v>
      </c>
      <c r="AR405" s="551">
        <v>19653.010489378998</v>
      </c>
      <c r="AS405" s="551">
        <v>12251.145350280001</v>
      </c>
      <c r="AT405" s="551">
        <v>211.40285934000011</v>
      </c>
      <c r="AU405" s="551">
        <v>371.57492999999999</v>
      </c>
      <c r="AV405" s="551">
        <v>161.33737499999995</v>
      </c>
      <c r="AW405" s="551">
        <v>194.49002058999992</v>
      </c>
      <c r="AX405" s="551">
        <v>2972.6005999999998</v>
      </c>
      <c r="AY405" s="551">
        <v>1075.5883200000001</v>
      </c>
    </row>
    <row r="406" spans="1:51" customFormat="1" x14ac:dyDescent="0.35">
      <c r="A406" s="547" t="s">
        <v>1269</v>
      </c>
      <c r="B406" s="547" t="s">
        <v>694</v>
      </c>
      <c r="C406">
        <v>2</v>
      </c>
      <c r="D406" s="547" t="s">
        <v>504</v>
      </c>
      <c r="E406">
        <v>31</v>
      </c>
      <c r="F406" s="216">
        <v>2027</v>
      </c>
      <c r="G406" s="549">
        <v>101305.636</v>
      </c>
      <c r="H406" s="550">
        <v>0.57619967154571727</v>
      </c>
      <c r="I406" s="550">
        <v>0.20400893151882488</v>
      </c>
      <c r="J406" s="550">
        <v>0.1247242464103379</v>
      </c>
      <c r="K406" s="550">
        <v>1.4695935470559593E-3</v>
      </c>
      <c r="L406" s="550">
        <v>3.8849034026102952E-3</v>
      </c>
      <c r="M406" s="550">
        <v>1.6868224192383529E-3</v>
      </c>
      <c r="N406" s="550">
        <v>1.3520220256847309E-3</v>
      </c>
      <c r="O406" s="550">
        <v>3.1079270851228847E-2</v>
      </c>
      <c r="P406" s="550">
        <v>1.124553474991263E-2</v>
      </c>
      <c r="Q406" s="551">
        <v>58372.274188929994</v>
      </c>
      <c r="R406" s="551">
        <v>20667.254557195</v>
      </c>
      <c r="S406" s="551">
        <v>12635.269107219998</v>
      </c>
      <c r="T406" s="551">
        <v>148.87810894599988</v>
      </c>
      <c r="U406" s="551">
        <v>393.56261000000001</v>
      </c>
      <c r="V406" s="551">
        <v>170.88461799999999</v>
      </c>
      <c r="W406" s="551">
        <v>136.96745119799999</v>
      </c>
      <c r="X406" s="551">
        <v>3148.5052999999998</v>
      </c>
      <c r="Y406" s="551">
        <v>1139.23605</v>
      </c>
      <c r="AA406" s="547" t="s">
        <v>1269</v>
      </c>
      <c r="AB406" s="547" t="s">
        <v>694</v>
      </c>
      <c r="AC406">
        <v>2</v>
      </c>
      <c r="AD406" s="547" t="s">
        <v>504</v>
      </c>
      <c r="AE406">
        <v>31</v>
      </c>
      <c r="AF406" s="216">
        <v>2027</v>
      </c>
      <c r="AG406" s="549">
        <v>101305.636</v>
      </c>
      <c r="AH406" s="550">
        <v>0.57619967154571727</v>
      </c>
      <c r="AI406" s="550">
        <v>0.20400893151882488</v>
      </c>
      <c r="AJ406" s="550">
        <v>0.1247242464103379</v>
      </c>
      <c r="AK406" s="550">
        <v>1.4695935470559593E-3</v>
      </c>
      <c r="AL406" s="550">
        <v>3.8849034026102952E-3</v>
      </c>
      <c r="AM406" s="550">
        <v>1.6868224192383529E-3</v>
      </c>
      <c r="AN406" s="550">
        <v>1.3520220256847309E-3</v>
      </c>
      <c r="AO406" s="550">
        <v>3.1079270851228847E-2</v>
      </c>
      <c r="AP406" s="550">
        <v>1.124553474991263E-2</v>
      </c>
      <c r="AQ406" s="551">
        <v>58372.274188929994</v>
      </c>
      <c r="AR406" s="551">
        <v>20667.254557195</v>
      </c>
      <c r="AS406" s="551">
        <v>12635.269107219998</v>
      </c>
      <c r="AT406" s="551">
        <v>148.87810894599988</v>
      </c>
      <c r="AU406" s="551">
        <v>393.56261000000001</v>
      </c>
      <c r="AV406" s="551">
        <v>170.88461799999999</v>
      </c>
      <c r="AW406" s="551">
        <v>136.96745119799999</v>
      </c>
      <c r="AX406" s="551">
        <v>3148.5052999999998</v>
      </c>
      <c r="AY406" s="551">
        <v>1139.23605</v>
      </c>
    </row>
    <row r="407" spans="1:51" customFormat="1" x14ac:dyDescent="0.35">
      <c r="A407" s="547" t="s">
        <v>1270</v>
      </c>
      <c r="B407" s="547" t="s">
        <v>694</v>
      </c>
      <c r="C407">
        <v>2</v>
      </c>
      <c r="D407" s="547" t="s">
        <v>504</v>
      </c>
      <c r="E407">
        <v>31</v>
      </c>
      <c r="F407" s="216">
        <v>2028</v>
      </c>
      <c r="G407" s="549">
        <v>106484.30400000002</v>
      </c>
      <c r="H407" s="550">
        <v>0.57619968804566701</v>
      </c>
      <c r="I407" s="550">
        <v>0.20400898253518193</v>
      </c>
      <c r="J407" s="550">
        <v>0.12472411151919628</v>
      </c>
      <c r="K407" s="550">
        <v>1.4694941762684577E-3</v>
      </c>
      <c r="L407" s="550">
        <v>3.8849087091746394E-3</v>
      </c>
      <c r="M407" s="550">
        <v>1.6868246328585661E-3</v>
      </c>
      <c r="N407" s="550">
        <v>1.3519304565581794E-3</v>
      </c>
      <c r="O407" s="550">
        <v>3.1079252769497363E-2</v>
      </c>
      <c r="P407" s="550">
        <v>1.1245534177506572E-2</v>
      </c>
      <c r="Q407" s="551">
        <v>61356.222746559986</v>
      </c>
      <c r="R407" s="551">
        <v>21723.754515007007</v>
      </c>
      <c r="S407" s="551">
        <v>13281.160207140001</v>
      </c>
      <c r="T407" s="551">
        <v>156.47806459200007</v>
      </c>
      <c r="U407" s="551">
        <v>413.68179999999995</v>
      </c>
      <c r="V407" s="551">
        <v>179.62034699999998</v>
      </c>
      <c r="W407" s="551">
        <v>143.959373723</v>
      </c>
      <c r="X407" s="551">
        <v>3309.4525999999996</v>
      </c>
      <c r="Y407" s="551">
        <v>1197.47288</v>
      </c>
      <c r="AA407" s="547" t="s">
        <v>1270</v>
      </c>
      <c r="AB407" s="547" t="s">
        <v>694</v>
      </c>
      <c r="AC407">
        <v>2</v>
      </c>
      <c r="AD407" s="547" t="s">
        <v>504</v>
      </c>
      <c r="AE407">
        <v>31</v>
      </c>
      <c r="AF407" s="216">
        <v>2028</v>
      </c>
      <c r="AG407" s="549">
        <v>106484.30400000002</v>
      </c>
      <c r="AH407" s="550">
        <v>0.57619968804566701</v>
      </c>
      <c r="AI407" s="550">
        <v>0.20400898253518193</v>
      </c>
      <c r="AJ407" s="550">
        <v>0.12472411151919628</v>
      </c>
      <c r="AK407" s="550">
        <v>1.4694941762684577E-3</v>
      </c>
      <c r="AL407" s="550">
        <v>3.8849087091746394E-3</v>
      </c>
      <c r="AM407" s="550">
        <v>1.6868246328585661E-3</v>
      </c>
      <c r="AN407" s="550">
        <v>1.3519304565581794E-3</v>
      </c>
      <c r="AO407" s="550">
        <v>3.1079252769497363E-2</v>
      </c>
      <c r="AP407" s="550">
        <v>1.1245534177506572E-2</v>
      </c>
      <c r="AQ407" s="551">
        <v>61356.222746559986</v>
      </c>
      <c r="AR407" s="551">
        <v>21723.754515007007</v>
      </c>
      <c r="AS407" s="551">
        <v>13281.160207140001</v>
      </c>
      <c r="AT407" s="551">
        <v>156.47806459200007</v>
      </c>
      <c r="AU407" s="551">
        <v>413.68179999999995</v>
      </c>
      <c r="AV407" s="551">
        <v>179.62034699999998</v>
      </c>
      <c r="AW407" s="551">
        <v>143.959373723</v>
      </c>
      <c r="AX407" s="551">
        <v>3309.4525999999996</v>
      </c>
      <c r="AY407" s="551">
        <v>1197.47288</v>
      </c>
    </row>
    <row r="408" spans="1:51" customFormat="1" x14ac:dyDescent="0.35">
      <c r="A408" s="547" t="s">
        <v>1515</v>
      </c>
      <c r="B408" s="547" t="s">
        <v>694</v>
      </c>
      <c r="C408">
        <v>2</v>
      </c>
      <c r="D408" s="547" t="s">
        <v>504</v>
      </c>
      <c r="E408">
        <v>31</v>
      </c>
      <c r="F408" s="216">
        <v>2029</v>
      </c>
      <c r="G408" s="549">
        <v>111151.43000000002</v>
      </c>
      <c r="H408" s="550">
        <v>0.57619960821160798</v>
      </c>
      <c r="I408" s="550">
        <v>0.20400884000009706</v>
      </c>
      <c r="J408" s="550">
        <v>0.12472421232583333</v>
      </c>
      <c r="K408" s="550">
        <v>1.4694300627531274E-3</v>
      </c>
      <c r="L408" s="550">
        <v>3.8849071937266111E-3</v>
      </c>
      <c r="M408" s="550">
        <v>1.6868209342875745E-3</v>
      </c>
      <c r="N408" s="550">
        <v>1.3518714168499681E-3</v>
      </c>
      <c r="O408" s="550">
        <v>3.1079233978366261E-2</v>
      </c>
      <c r="P408" s="550">
        <v>1.1245528555053229E-2</v>
      </c>
      <c r="Q408" s="551">
        <v>64045.410418159983</v>
      </c>
      <c r="R408" s="551">
        <v>22675.874298651994</v>
      </c>
      <c r="S408" s="551">
        <v>13863.274555640004</v>
      </c>
      <c r="T408" s="551">
        <v>163.32925275999989</v>
      </c>
      <c r="U408" s="551">
        <v>431.81298999999996</v>
      </c>
      <c r="V408" s="551">
        <v>187.49255899999997</v>
      </c>
      <c r="W408" s="551">
        <v>150.26244115900008</v>
      </c>
      <c r="X408" s="551">
        <v>3454.5012999999994</v>
      </c>
      <c r="Y408" s="551">
        <v>1249.9565800000003</v>
      </c>
      <c r="AA408" s="547" t="s">
        <v>1515</v>
      </c>
      <c r="AB408" s="547" t="s">
        <v>694</v>
      </c>
      <c r="AC408">
        <v>2</v>
      </c>
      <c r="AD408" s="547" t="s">
        <v>504</v>
      </c>
      <c r="AE408">
        <v>31</v>
      </c>
      <c r="AF408" s="216">
        <v>2029</v>
      </c>
      <c r="AG408" s="549">
        <v>111151.43000000002</v>
      </c>
      <c r="AH408" s="550">
        <v>0.57619960821160798</v>
      </c>
      <c r="AI408" s="550">
        <v>0.20400884000009706</v>
      </c>
      <c r="AJ408" s="550">
        <v>0.12472421232583333</v>
      </c>
      <c r="AK408" s="550">
        <v>1.4694300627531274E-3</v>
      </c>
      <c r="AL408" s="550">
        <v>3.8849071937266111E-3</v>
      </c>
      <c r="AM408" s="550">
        <v>1.6868209342875745E-3</v>
      </c>
      <c r="AN408" s="550">
        <v>1.3518714168499681E-3</v>
      </c>
      <c r="AO408" s="550">
        <v>3.1079233978366261E-2</v>
      </c>
      <c r="AP408" s="550">
        <v>1.1245528555053229E-2</v>
      </c>
      <c r="AQ408" s="551">
        <v>64045.410418159983</v>
      </c>
      <c r="AR408" s="551">
        <v>22675.874298651994</v>
      </c>
      <c r="AS408" s="551">
        <v>13863.274555640004</v>
      </c>
      <c r="AT408" s="551">
        <v>163.32925275999989</v>
      </c>
      <c r="AU408" s="551">
        <v>431.81298999999996</v>
      </c>
      <c r="AV408" s="551">
        <v>187.49255899999997</v>
      </c>
      <c r="AW408" s="551">
        <v>150.26244115900008</v>
      </c>
      <c r="AX408" s="551">
        <v>3454.5012999999994</v>
      </c>
      <c r="AY408" s="551">
        <v>1249.9565800000003</v>
      </c>
    </row>
    <row r="409" spans="1:51" customFormat="1" x14ac:dyDescent="0.35">
      <c r="A409" s="547" t="s">
        <v>1516</v>
      </c>
      <c r="B409" s="547" t="s">
        <v>694</v>
      </c>
      <c r="C409">
        <v>2</v>
      </c>
      <c r="D409" s="547" t="s">
        <v>504</v>
      </c>
      <c r="E409">
        <v>31</v>
      </c>
      <c r="F409" s="216">
        <v>2030</v>
      </c>
      <c r="G409" s="549">
        <v>115812.25900000001</v>
      </c>
      <c r="H409" s="550">
        <v>0.5761993102358014</v>
      </c>
      <c r="I409" s="550">
        <v>0.20400883148881507</v>
      </c>
      <c r="J409" s="550">
        <v>0.12472408202451175</v>
      </c>
      <c r="K409" s="550">
        <v>1.4693874104467644E-3</v>
      </c>
      <c r="L409" s="550">
        <v>3.884908073505413E-3</v>
      </c>
      <c r="M409" s="550">
        <v>1.6868203736531899E-3</v>
      </c>
      <c r="N409" s="550">
        <v>1.3518317386244918E-3</v>
      </c>
      <c r="O409" s="550">
        <v>3.1079219342401387E-2</v>
      </c>
      <c r="P409" s="550">
        <v>1.1245527211415503E-2</v>
      </c>
      <c r="Q409" s="551">
        <v>66730.943752649982</v>
      </c>
      <c r="R409" s="551">
        <v>23626.723630670007</v>
      </c>
      <c r="S409" s="551">
        <v>14444.577690960001</v>
      </c>
      <c r="T409" s="551">
        <v>170.17307535</v>
      </c>
      <c r="U409" s="551">
        <v>449.91997999999995</v>
      </c>
      <c r="V409" s="551">
        <v>195.354478</v>
      </c>
      <c r="W409" s="551">
        <v>156.55868743799996</v>
      </c>
      <c r="X409" s="551">
        <v>3599.3545999999992</v>
      </c>
      <c r="Y409" s="551">
        <v>1302.3699100000001</v>
      </c>
      <c r="AA409" s="547" t="s">
        <v>1516</v>
      </c>
      <c r="AB409" s="547" t="s">
        <v>694</v>
      </c>
      <c r="AC409">
        <v>2</v>
      </c>
      <c r="AD409" s="547" t="s">
        <v>504</v>
      </c>
      <c r="AE409">
        <v>31</v>
      </c>
      <c r="AF409" s="216">
        <v>2030</v>
      </c>
      <c r="AG409" s="549">
        <v>115812.25900000001</v>
      </c>
      <c r="AH409" s="550">
        <v>0.5761993102358014</v>
      </c>
      <c r="AI409" s="550">
        <v>0.20400883148881507</v>
      </c>
      <c r="AJ409" s="550">
        <v>0.12472408202451175</v>
      </c>
      <c r="AK409" s="550">
        <v>1.4693874104467644E-3</v>
      </c>
      <c r="AL409" s="550">
        <v>3.884908073505413E-3</v>
      </c>
      <c r="AM409" s="550">
        <v>1.6868203736531899E-3</v>
      </c>
      <c r="AN409" s="550">
        <v>1.3518317386244918E-3</v>
      </c>
      <c r="AO409" s="550">
        <v>3.1079219342401387E-2</v>
      </c>
      <c r="AP409" s="550">
        <v>1.1245527211415503E-2</v>
      </c>
      <c r="AQ409" s="551">
        <v>66730.943752649982</v>
      </c>
      <c r="AR409" s="551">
        <v>23626.723630670007</v>
      </c>
      <c r="AS409" s="551">
        <v>14444.577690960001</v>
      </c>
      <c r="AT409" s="551">
        <v>170.17307535</v>
      </c>
      <c r="AU409" s="551">
        <v>449.91997999999995</v>
      </c>
      <c r="AV409" s="551">
        <v>195.354478</v>
      </c>
      <c r="AW409" s="551">
        <v>156.55868743799996</v>
      </c>
      <c r="AX409" s="551">
        <v>3599.3545999999992</v>
      </c>
      <c r="AY409" s="551">
        <v>1302.3699100000001</v>
      </c>
    </row>
    <row r="410" spans="1:51" customFormat="1" x14ac:dyDescent="0.35">
      <c r="A410" s="547" t="s">
        <v>751</v>
      </c>
      <c r="B410" s="547" t="s">
        <v>694</v>
      </c>
      <c r="C410">
        <v>2</v>
      </c>
      <c r="D410" s="547" t="s">
        <v>533</v>
      </c>
      <c r="E410">
        <v>32</v>
      </c>
      <c r="F410" s="216">
        <v>32</v>
      </c>
      <c r="G410" s="549">
        <v>333100.94655999995</v>
      </c>
      <c r="H410" s="550">
        <v>0.88774998068863564</v>
      </c>
      <c r="I410" s="550">
        <v>0.56555305945929513</v>
      </c>
      <c r="J410" s="550">
        <v>0.15151297912774991</v>
      </c>
      <c r="K410" s="550">
        <v>1.0693378133517423E-2</v>
      </c>
      <c r="L410" s="550">
        <v>3.9971942789426111E-3</v>
      </c>
      <c r="M410" s="550">
        <v>1.8030023071754315E-3</v>
      </c>
      <c r="N410" s="550">
        <v>9.8378761720353675E-3</v>
      </c>
      <c r="O410" s="550">
        <v>3.1977551639834047E-2</v>
      </c>
      <c r="P410" s="550">
        <v>1.2020077301638038E-2</v>
      </c>
      <c r="Q410" s="551">
        <v>295710.35887600621</v>
      </c>
      <c r="R410" s="551">
        <v>188386.25943579513</v>
      </c>
      <c r="S410" s="551">
        <v>50469.116763579012</v>
      </c>
      <c r="T410" s="551">
        <v>3561.974378198659</v>
      </c>
      <c r="U410" s="551">
        <v>1331.4691979000002</v>
      </c>
      <c r="V410" s="551">
        <v>600.58177517000001</v>
      </c>
      <c r="W410" s="551">
        <v>3277.0058650450496</v>
      </c>
      <c r="X410" s="551">
        <v>10651.7527199</v>
      </c>
      <c r="Y410" s="551">
        <v>4003.8991269000007</v>
      </c>
      <c r="AA410" s="547" t="s">
        <v>751</v>
      </c>
      <c r="AB410" s="547" t="s">
        <v>694</v>
      </c>
      <c r="AC410">
        <v>2</v>
      </c>
      <c r="AD410" s="547" t="s">
        <v>533</v>
      </c>
      <c r="AE410">
        <v>32</v>
      </c>
      <c r="AF410" s="216">
        <v>32</v>
      </c>
      <c r="AG410" s="549">
        <v>333100.94655999995</v>
      </c>
      <c r="AH410" s="550">
        <v>0.88774998068863564</v>
      </c>
      <c r="AI410" s="550">
        <v>0.56555305945929513</v>
      </c>
      <c r="AJ410" s="550">
        <v>0.15151297912774991</v>
      </c>
      <c r="AK410" s="550">
        <v>1.0693378133517423E-2</v>
      </c>
      <c r="AL410" s="550">
        <v>3.9971942789426111E-3</v>
      </c>
      <c r="AM410" s="550">
        <v>1.8030023071754315E-3</v>
      </c>
      <c r="AN410" s="550">
        <v>9.8378761720353675E-3</v>
      </c>
      <c r="AO410" s="550">
        <v>3.1977551639834047E-2</v>
      </c>
      <c r="AP410" s="550">
        <v>1.2020077301638038E-2</v>
      </c>
      <c r="AQ410" s="551">
        <v>295710.35887600621</v>
      </c>
      <c r="AR410" s="551">
        <v>188386.25943579513</v>
      </c>
      <c r="AS410" s="551">
        <v>50469.116763579012</v>
      </c>
      <c r="AT410" s="551">
        <v>3561.974378198659</v>
      </c>
      <c r="AU410" s="551">
        <v>1331.4691979000002</v>
      </c>
      <c r="AV410" s="551">
        <v>600.58177517000001</v>
      </c>
      <c r="AW410" s="551">
        <v>3277.0058650450496</v>
      </c>
      <c r="AX410" s="551">
        <v>10651.7527199</v>
      </c>
      <c r="AY410" s="551">
        <v>4003.8991269000007</v>
      </c>
    </row>
    <row r="411" spans="1:51" customFormat="1" x14ac:dyDescent="0.35">
      <c r="A411" s="547" t="s">
        <v>752</v>
      </c>
      <c r="B411" s="547" t="s">
        <v>694</v>
      </c>
      <c r="C411">
        <v>2</v>
      </c>
      <c r="D411" s="547" t="s">
        <v>533</v>
      </c>
      <c r="E411">
        <v>32</v>
      </c>
      <c r="F411" s="216">
        <v>2000</v>
      </c>
      <c r="G411" s="549">
        <v>3502.0949000000005</v>
      </c>
      <c r="H411" s="550">
        <v>5.2681897257067467</v>
      </c>
      <c r="I411" s="550">
        <v>6.7401047837635693</v>
      </c>
      <c r="J411" s="550">
        <v>1.5157750621492303</v>
      </c>
      <c r="K411" s="550">
        <v>0.43668966992013836</v>
      </c>
      <c r="L411" s="550">
        <v>3.9509462464880664E-3</v>
      </c>
      <c r="M411" s="550">
        <v>1.8839383250293983E-3</v>
      </c>
      <c r="N411" s="550">
        <v>0.40175323631863885</v>
      </c>
      <c r="O411" s="550">
        <v>3.1607568372861612E-2</v>
      </c>
      <c r="P411" s="550">
        <v>1.2559660790460021E-2</v>
      </c>
      <c r="Q411" s="551">
        <v>18449.700370629998</v>
      </c>
      <c r="R411" s="551">
        <v>23604.486588684002</v>
      </c>
      <c r="S411" s="551">
        <v>5308.3881147000029</v>
      </c>
      <c r="T411" s="551">
        <v>1529.3286659100002</v>
      </c>
      <c r="U411" s="551">
        <v>13.836588700000002</v>
      </c>
      <c r="V411" s="551">
        <v>6.597730799999999</v>
      </c>
      <c r="W411" s="551">
        <v>1406.97795997</v>
      </c>
      <c r="X411" s="551">
        <v>110.69270399999998</v>
      </c>
      <c r="Y411" s="551">
        <v>43.985124000000013</v>
      </c>
      <c r="AA411" s="547" t="s">
        <v>752</v>
      </c>
      <c r="AB411" s="547" t="s">
        <v>694</v>
      </c>
      <c r="AC411">
        <v>2</v>
      </c>
      <c r="AD411" s="547" t="s">
        <v>533</v>
      </c>
      <c r="AE411">
        <v>32</v>
      </c>
      <c r="AF411" s="216">
        <v>2000</v>
      </c>
      <c r="AG411" s="549">
        <v>3502.0949000000005</v>
      </c>
      <c r="AH411" s="550">
        <v>5.2681897257067467</v>
      </c>
      <c r="AI411" s="550">
        <v>6.7401047837635693</v>
      </c>
      <c r="AJ411" s="550">
        <v>1.5157750621492303</v>
      </c>
      <c r="AK411" s="550">
        <v>0.43668966992013836</v>
      </c>
      <c r="AL411" s="550">
        <v>3.9509462464880664E-3</v>
      </c>
      <c r="AM411" s="550">
        <v>1.8839383250293983E-3</v>
      </c>
      <c r="AN411" s="550">
        <v>0.40175323631863885</v>
      </c>
      <c r="AO411" s="550">
        <v>3.1607568372861612E-2</v>
      </c>
      <c r="AP411" s="550">
        <v>1.2559660790460021E-2</v>
      </c>
      <c r="AQ411" s="551">
        <v>18449.700370629998</v>
      </c>
      <c r="AR411" s="551">
        <v>23604.486588684002</v>
      </c>
      <c r="AS411" s="551">
        <v>5308.3881147000029</v>
      </c>
      <c r="AT411" s="551">
        <v>1529.3286659100002</v>
      </c>
      <c r="AU411" s="551">
        <v>13.836588700000002</v>
      </c>
      <c r="AV411" s="551">
        <v>6.597730799999999</v>
      </c>
      <c r="AW411" s="551">
        <v>1406.97795997</v>
      </c>
      <c r="AX411" s="551">
        <v>110.69270399999998</v>
      </c>
      <c r="AY411" s="551">
        <v>43.985124000000013</v>
      </c>
    </row>
    <row r="412" spans="1:51" customFormat="1" x14ac:dyDescent="0.35">
      <c r="A412" s="547" t="s">
        <v>753</v>
      </c>
      <c r="B412" s="547" t="s">
        <v>694</v>
      </c>
      <c r="C412">
        <v>2</v>
      </c>
      <c r="D412" s="547" t="s">
        <v>533</v>
      </c>
      <c r="E412">
        <v>32</v>
      </c>
      <c r="F412" s="216">
        <v>2001</v>
      </c>
      <c r="G412" s="549">
        <v>408.74497000000002</v>
      </c>
      <c r="H412" s="550">
        <v>5.1886499643743607</v>
      </c>
      <c r="I412" s="550">
        <v>6.7190654357421673</v>
      </c>
      <c r="J412" s="550">
        <v>1.4646576430286087</v>
      </c>
      <c r="K412" s="550">
        <v>0.36664385588084425</v>
      </c>
      <c r="L412" s="550">
        <v>3.9507995413374736E-3</v>
      </c>
      <c r="M412" s="550">
        <v>1.8837549976455981E-3</v>
      </c>
      <c r="N412" s="550">
        <v>0.33731142877134357</v>
      </c>
      <c r="O412" s="550">
        <v>3.1606385517111063E-2</v>
      </c>
      <c r="P412" s="550">
        <v>1.255841851705233E-2</v>
      </c>
      <c r="Q412" s="551">
        <v>2120.8345740286991</v>
      </c>
      <c r="R412" s="551">
        <v>2746.3841999604692</v>
      </c>
      <c r="S412" s="551">
        <v>598.67144435999944</v>
      </c>
      <c r="T412" s="551">
        <v>149.86383187270002</v>
      </c>
      <c r="U412" s="551">
        <v>1.6148694399999997</v>
      </c>
      <c r="V412" s="551">
        <v>0.7699753800000001</v>
      </c>
      <c r="W412" s="551">
        <v>137.87434983379998</v>
      </c>
      <c r="X412" s="551">
        <v>12.918951099999997</v>
      </c>
      <c r="Y412" s="551">
        <v>5.1331903999999993</v>
      </c>
      <c r="AA412" s="547" t="s">
        <v>753</v>
      </c>
      <c r="AB412" s="547" t="s">
        <v>694</v>
      </c>
      <c r="AC412">
        <v>2</v>
      </c>
      <c r="AD412" s="547" t="s">
        <v>533</v>
      </c>
      <c r="AE412">
        <v>32</v>
      </c>
      <c r="AF412" s="216">
        <v>2001</v>
      </c>
      <c r="AG412" s="549">
        <v>408.74497000000002</v>
      </c>
      <c r="AH412" s="550">
        <v>5.1886499643743607</v>
      </c>
      <c r="AI412" s="550">
        <v>6.7190654357421673</v>
      </c>
      <c r="AJ412" s="550">
        <v>1.4646576430286087</v>
      </c>
      <c r="AK412" s="550">
        <v>0.36664385588084425</v>
      </c>
      <c r="AL412" s="550">
        <v>3.9507995413374736E-3</v>
      </c>
      <c r="AM412" s="550">
        <v>1.8837549976455981E-3</v>
      </c>
      <c r="AN412" s="550">
        <v>0.33731142877134357</v>
      </c>
      <c r="AO412" s="550">
        <v>3.1606385517111063E-2</v>
      </c>
      <c r="AP412" s="550">
        <v>1.255841851705233E-2</v>
      </c>
      <c r="AQ412" s="551">
        <v>2120.8345740286991</v>
      </c>
      <c r="AR412" s="551">
        <v>2746.3841999604692</v>
      </c>
      <c r="AS412" s="551">
        <v>598.67144435999944</v>
      </c>
      <c r="AT412" s="551">
        <v>149.86383187270002</v>
      </c>
      <c r="AU412" s="551">
        <v>1.6148694399999997</v>
      </c>
      <c r="AV412" s="551">
        <v>0.7699753800000001</v>
      </c>
      <c r="AW412" s="551">
        <v>137.87434983379998</v>
      </c>
      <c r="AX412" s="551">
        <v>12.918951099999997</v>
      </c>
      <c r="AY412" s="551">
        <v>5.1331903999999993</v>
      </c>
    </row>
    <row r="413" spans="1:51" customFormat="1" x14ac:dyDescent="0.35">
      <c r="A413" s="547" t="s">
        <v>754</v>
      </c>
      <c r="B413" s="547" t="s">
        <v>694</v>
      </c>
      <c r="C413">
        <v>2</v>
      </c>
      <c r="D413" s="547" t="s">
        <v>533</v>
      </c>
      <c r="E413">
        <v>32</v>
      </c>
      <c r="F413" s="216">
        <v>2002</v>
      </c>
      <c r="G413" s="549">
        <v>459.39384999999999</v>
      </c>
      <c r="H413" s="550">
        <v>5.1805417083731102</v>
      </c>
      <c r="I413" s="550">
        <v>6.7312204578872112</v>
      </c>
      <c r="J413" s="550">
        <v>1.4665011352263424</v>
      </c>
      <c r="K413" s="550">
        <v>0.36739545535862089</v>
      </c>
      <c r="L413" s="550">
        <v>3.9517289793931732E-3</v>
      </c>
      <c r="M413" s="550">
        <v>1.8848179182198456E-3</v>
      </c>
      <c r="N413" s="550">
        <v>0.33800262976550516</v>
      </c>
      <c r="O413" s="550">
        <v>3.1613793480256655E-2</v>
      </c>
      <c r="P413" s="550">
        <v>1.2565515189199855E-2</v>
      </c>
      <c r="Q413" s="551">
        <v>2379.9090004951004</v>
      </c>
      <c r="R413" s="551">
        <v>3092.2812813475689</v>
      </c>
      <c r="S413" s="551">
        <v>673.70160254100006</v>
      </c>
      <c r="T413" s="551">
        <v>168.77921270969998</v>
      </c>
      <c r="U413" s="551">
        <v>1.8153999900000004</v>
      </c>
      <c r="V413" s="551">
        <v>0.86587376000000005</v>
      </c>
      <c r="W413" s="551">
        <v>155.27632939810002</v>
      </c>
      <c r="X413" s="551">
        <v>14.523182300000004</v>
      </c>
      <c r="Y413" s="551">
        <v>5.7725203999999994</v>
      </c>
      <c r="AA413" s="547" t="s">
        <v>754</v>
      </c>
      <c r="AB413" s="547" t="s">
        <v>694</v>
      </c>
      <c r="AC413">
        <v>2</v>
      </c>
      <c r="AD413" s="547" t="s">
        <v>533</v>
      </c>
      <c r="AE413">
        <v>32</v>
      </c>
      <c r="AF413" s="216">
        <v>2002</v>
      </c>
      <c r="AG413" s="549">
        <v>459.39384999999999</v>
      </c>
      <c r="AH413" s="550">
        <v>5.1805417083731102</v>
      </c>
      <c r="AI413" s="550">
        <v>6.7312204578872112</v>
      </c>
      <c r="AJ413" s="550">
        <v>1.4665011352263424</v>
      </c>
      <c r="AK413" s="550">
        <v>0.36739545535862089</v>
      </c>
      <c r="AL413" s="550">
        <v>3.9517289793931732E-3</v>
      </c>
      <c r="AM413" s="550">
        <v>1.8848179182198456E-3</v>
      </c>
      <c r="AN413" s="550">
        <v>0.33800262976550516</v>
      </c>
      <c r="AO413" s="550">
        <v>3.1613793480256655E-2</v>
      </c>
      <c r="AP413" s="550">
        <v>1.2565515189199855E-2</v>
      </c>
      <c r="AQ413" s="551">
        <v>2379.9090004951004</v>
      </c>
      <c r="AR413" s="551">
        <v>3092.2812813475689</v>
      </c>
      <c r="AS413" s="551">
        <v>673.70160254100006</v>
      </c>
      <c r="AT413" s="551">
        <v>168.77921270969998</v>
      </c>
      <c r="AU413" s="551">
        <v>1.8153999900000004</v>
      </c>
      <c r="AV413" s="551">
        <v>0.86587376000000005</v>
      </c>
      <c r="AW413" s="551">
        <v>155.27632939810002</v>
      </c>
      <c r="AX413" s="551">
        <v>14.523182300000004</v>
      </c>
      <c r="AY413" s="551">
        <v>5.7725203999999994</v>
      </c>
    </row>
    <row r="414" spans="1:51" customFormat="1" x14ac:dyDescent="0.35">
      <c r="A414" s="547" t="s">
        <v>755</v>
      </c>
      <c r="B414" s="547" t="s">
        <v>694</v>
      </c>
      <c r="C414">
        <v>2</v>
      </c>
      <c r="D414" s="547" t="s">
        <v>533</v>
      </c>
      <c r="E414">
        <v>32</v>
      </c>
      <c r="F414" s="216">
        <v>2003</v>
      </c>
      <c r="G414" s="549">
        <v>537.80292000000009</v>
      </c>
      <c r="H414" s="550">
        <v>3.4960675672579082</v>
      </c>
      <c r="I414" s="550">
        <v>4.2282315417806577</v>
      </c>
      <c r="J414" s="550">
        <v>0.9685211111795371</v>
      </c>
      <c r="K414" s="550">
        <v>0.30103581341135144</v>
      </c>
      <c r="L414" s="550">
        <v>3.9335713722045236E-3</v>
      </c>
      <c r="M414" s="550">
        <v>1.8644433540821979E-3</v>
      </c>
      <c r="N414" s="550">
        <v>0.27695219364000462</v>
      </c>
      <c r="O414" s="550">
        <v>3.1468532190193389E-2</v>
      </c>
      <c r="P414" s="550">
        <v>1.2429686138557966E-2</v>
      </c>
      <c r="Q414" s="551">
        <v>1880.1953461885998</v>
      </c>
      <c r="R414" s="551">
        <v>2273.9552696057399</v>
      </c>
      <c r="S414" s="551">
        <v>520.87348167399978</v>
      </c>
      <c r="T414" s="551">
        <v>161.8979394772</v>
      </c>
      <c r="U414" s="551">
        <v>2.1154861700000001</v>
      </c>
      <c r="V414" s="551">
        <v>1.0027030800000001</v>
      </c>
      <c r="W414" s="551">
        <v>148.94569843999994</v>
      </c>
      <c r="X414" s="551">
        <v>16.923868500000001</v>
      </c>
      <c r="Y414" s="551">
        <v>6.6847215000000002</v>
      </c>
      <c r="AA414" s="547" t="s">
        <v>755</v>
      </c>
      <c r="AB414" s="547" t="s">
        <v>694</v>
      </c>
      <c r="AC414">
        <v>2</v>
      </c>
      <c r="AD414" s="547" t="s">
        <v>533</v>
      </c>
      <c r="AE414">
        <v>32</v>
      </c>
      <c r="AF414" s="216">
        <v>2003</v>
      </c>
      <c r="AG414" s="549">
        <v>537.80292000000009</v>
      </c>
      <c r="AH414" s="550">
        <v>3.4960675672579082</v>
      </c>
      <c r="AI414" s="550">
        <v>4.2282315417806577</v>
      </c>
      <c r="AJ414" s="550">
        <v>0.9685211111795371</v>
      </c>
      <c r="AK414" s="550">
        <v>0.30103581341135144</v>
      </c>
      <c r="AL414" s="550">
        <v>3.9335713722045236E-3</v>
      </c>
      <c r="AM414" s="550">
        <v>1.8644433540821979E-3</v>
      </c>
      <c r="AN414" s="550">
        <v>0.27695219364000462</v>
      </c>
      <c r="AO414" s="550">
        <v>3.1468532190193389E-2</v>
      </c>
      <c r="AP414" s="550">
        <v>1.2429686138557966E-2</v>
      </c>
      <c r="AQ414" s="551">
        <v>1880.1953461885998</v>
      </c>
      <c r="AR414" s="551">
        <v>2273.9552696057399</v>
      </c>
      <c r="AS414" s="551">
        <v>520.87348167399978</v>
      </c>
      <c r="AT414" s="551">
        <v>161.8979394772</v>
      </c>
      <c r="AU414" s="551">
        <v>2.1154861700000001</v>
      </c>
      <c r="AV414" s="551">
        <v>1.0027030800000001</v>
      </c>
      <c r="AW414" s="551">
        <v>148.94569843999994</v>
      </c>
      <c r="AX414" s="551">
        <v>16.923868500000001</v>
      </c>
      <c r="AY414" s="551">
        <v>6.6847215000000002</v>
      </c>
    </row>
    <row r="415" spans="1:51" customFormat="1" x14ac:dyDescent="0.35">
      <c r="A415" s="547" t="s">
        <v>756</v>
      </c>
      <c r="B415" s="547" t="s">
        <v>694</v>
      </c>
      <c r="C415">
        <v>2</v>
      </c>
      <c r="D415" s="547" t="s">
        <v>533</v>
      </c>
      <c r="E415">
        <v>32</v>
      </c>
      <c r="F415" s="216">
        <v>2004</v>
      </c>
      <c r="G415" s="549">
        <v>702.59863999999993</v>
      </c>
      <c r="H415" s="550">
        <v>3.5334844462223849</v>
      </c>
      <c r="I415" s="550">
        <v>4.0866210753045147</v>
      </c>
      <c r="J415" s="550">
        <v>0.94378846522247772</v>
      </c>
      <c r="K415" s="550">
        <v>0.29068287351822941</v>
      </c>
      <c r="L415" s="550">
        <v>3.9186436512316618E-3</v>
      </c>
      <c r="M415" s="550">
        <v>1.8477023382795048E-3</v>
      </c>
      <c r="N415" s="550">
        <v>0.26742728423072387</v>
      </c>
      <c r="O415" s="550">
        <v>3.1349125867935076E-2</v>
      </c>
      <c r="P415" s="550">
        <v>1.2318076647572219E-2</v>
      </c>
      <c r="Q415" s="551">
        <v>2482.6213663770004</v>
      </c>
      <c r="R415" s="551">
        <v>2871.2544097042896</v>
      </c>
      <c r="S415" s="551">
        <v>663.10449211300011</v>
      </c>
      <c r="T415" s="551">
        <v>204.23339160519998</v>
      </c>
      <c r="U415" s="551">
        <v>2.7532336999999996</v>
      </c>
      <c r="V415" s="551">
        <v>1.2981931499999999</v>
      </c>
      <c r="W415" s="551">
        <v>187.89404619940004</v>
      </c>
      <c r="X415" s="551">
        <v>22.0258532</v>
      </c>
      <c r="Y415" s="551">
        <v>8.6546638999999992</v>
      </c>
      <c r="AA415" s="547" t="s">
        <v>756</v>
      </c>
      <c r="AB415" s="547" t="s">
        <v>694</v>
      </c>
      <c r="AC415">
        <v>2</v>
      </c>
      <c r="AD415" s="547" t="s">
        <v>533</v>
      </c>
      <c r="AE415">
        <v>32</v>
      </c>
      <c r="AF415" s="216">
        <v>2004</v>
      </c>
      <c r="AG415" s="549">
        <v>702.59863999999993</v>
      </c>
      <c r="AH415" s="550">
        <v>3.5334844462223849</v>
      </c>
      <c r="AI415" s="550">
        <v>4.0866210753045147</v>
      </c>
      <c r="AJ415" s="550">
        <v>0.94378846522247772</v>
      </c>
      <c r="AK415" s="550">
        <v>0.29068287351822941</v>
      </c>
      <c r="AL415" s="550">
        <v>3.9186436512316618E-3</v>
      </c>
      <c r="AM415" s="550">
        <v>1.8477023382795048E-3</v>
      </c>
      <c r="AN415" s="550">
        <v>0.26742728423072387</v>
      </c>
      <c r="AO415" s="550">
        <v>3.1349125867935076E-2</v>
      </c>
      <c r="AP415" s="550">
        <v>1.2318076647572219E-2</v>
      </c>
      <c r="AQ415" s="551">
        <v>2482.6213663770004</v>
      </c>
      <c r="AR415" s="551">
        <v>2871.2544097042896</v>
      </c>
      <c r="AS415" s="551">
        <v>663.10449211300011</v>
      </c>
      <c r="AT415" s="551">
        <v>204.23339160519998</v>
      </c>
      <c r="AU415" s="551">
        <v>2.7532336999999996</v>
      </c>
      <c r="AV415" s="551">
        <v>1.2981931499999999</v>
      </c>
      <c r="AW415" s="551">
        <v>187.89404619940004</v>
      </c>
      <c r="AX415" s="551">
        <v>22.0258532</v>
      </c>
      <c r="AY415" s="551">
        <v>8.6546638999999992</v>
      </c>
    </row>
    <row r="416" spans="1:51" customFormat="1" x14ac:dyDescent="0.35">
      <c r="A416" s="547" t="s">
        <v>757</v>
      </c>
      <c r="B416" s="547" t="s">
        <v>694</v>
      </c>
      <c r="C416">
        <v>2</v>
      </c>
      <c r="D416" s="547" t="s">
        <v>533</v>
      </c>
      <c r="E416">
        <v>32</v>
      </c>
      <c r="F416" s="216">
        <v>2005</v>
      </c>
      <c r="G416" s="549">
        <v>784.49567999999999</v>
      </c>
      <c r="H416" s="550">
        <v>3.4430511511591777</v>
      </c>
      <c r="I416" s="550">
        <v>4.1788562425402134</v>
      </c>
      <c r="J416" s="550">
        <v>0.9579891542793455</v>
      </c>
      <c r="K416" s="550">
        <v>0.29829268125364311</v>
      </c>
      <c r="L416" s="550">
        <v>3.9299823805275767E-3</v>
      </c>
      <c r="M416" s="550">
        <v>1.8604279758430288E-3</v>
      </c>
      <c r="N416" s="550">
        <v>0.27442863608031592</v>
      </c>
      <c r="O416" s="550">
        <v>3.1439865545212435E-2</v>
      </c>
      <c r="P416" s="550">
        <v>1.2402918139714935E-2</v>
      </c>
      <c r="Q416" s="551">
        <v>2701.058754103402</v>
      </c>
      <c r="R416" s="551">
        <v>3278.2946696138297</v>
      </c>
      <c r="S416" s="551">
        <v>751.53835301900006</v>
      </c>
      <c r="T416" s="551">
        <v>234.0093198191</v>
      </c>
      <c r="U416" s="551">
        <v>3.0830542000000003</v>
      </c>
      <c r="V416" s="551">
        <v>1.4594977100000004</v>
      </c>
      <c r="W416" s="551">
        <v>215.28807947329997</v>
      </c>
      <c r="X416" s="551">
        <v>24.664438699999998</v>
      </c>
      <c r="Y416" s="551">
        <v>9.730035700000002</v>
      </c>
      <c r="AA416" s="547" t="s">
        <v>757</v>
      </c>
      <c r="AB416" s="547" t="s">
        <v>694</v>
      </c>
      <c r="AC416">
        <v>2</v>
      </c>
      <c r="AD416" s="547" t="s">
        <v>533</v>
      </c>
      <c r="AE416">
        <v>32</v>
      </c>
      <c r="AF416" s="216">
        <v>2005</v>
      </c>
      <c r="AG416" s="549">
        <v>784.49567999999999</v>
      </c>
      <c r="AH416" s="550">
        <v>3.4430511511591777</v>
      </c>
      <c r="AI416" s="550">
        <v>4.1788562425402134</v>
      </c>
      <c r="AJ416" s="550">
        <v>0.9579891542793455</v>
      </c>
      <c r="AK416" s="550">
        <v>0.29829268125364311</v>
      </c>
      <c r="AL416" s="550">
        <v>3.9299823805275767E-3</v>
      </c>
      <c r="AM416" s="550">
        <v>1.8604279758430288E-3</v>
      </c>
      <c r="AN416" s="550">
        <v>0.27442863608031592</v>
      </c>
      <c r="AO416" s="550">
        <v>3.1439865545212435E-2</v>
      </c>
      <c r="AP416" s="550">
        <v>1.2402918139714935E-2</v>
      </c>
      <c r="AQ416" s="551">
        <v>2701.058754103402</v>
      </c>
      <c r="AR416" s="551">
        <v>3278.2946696138297</v>
      </c>
      <c r="AS416" s="551">
        <v>751.53835301900006</v>
      </c>
      <c r="AT416" s="551">
        <v>234.0093198191</v>
      </c>
      <c r="AU416" s="551">
        <v>3.0830542000000003</v>
      </c>
      <c r="AV416" s="551">
        <v>1.4594977100000004</v>
      </c>
      <c r="AW416" s="551">
        <v>215.28807947329997</v>
      </c>
      <c r="AX416" s="551">
        <v>24.664438699999998</v>
      </c>
      <c r="AY416" s="551">
        <v>9.730035700000002</v>
      </c>
    </row>
    <row r="417" spans="1:51" customFormat="1" x14ac:dyDescent="0.35">
      <c r="A417" s="547" t="s">
        <v>758</v>
      </c>
      <c r="B417" s="547" t="s">
        <v>694</v>
      </c>
      <c r="C417">
        <v>2</v>
      </c>
      <c r="D417" s="547" t="s">
        <v>533</v>
      </c>
      <c r="E417">
        <v>32</v>
      </c>
      <c r="F417" s="216">
        <v>2006</v>
      </c>
      <c r="G417" s="549">
        <v>1044.3446600000002</v>
      </c>
      <c r="H417" s="550">
        <v>3.2573339566998869</v>
      </c>
      <c r="I417" s="550">
        <v>4.3991794701339302</v>
      </c>
      <c r="J417" s="550">
        <v>0.99296635452418514</v>
      </c>
      <c r="K417" s="550">
        <v>0.31504586893372927</v>
      </c>
      <c r="L417" s="550">
        <v>3.9549602331475503E-3</v>
      </c>
      <c r="M417" s="550">
        <v>1.8884341975761137E-3</v>
      </c>
      <c r="N417" s="550">
        <v>0.28984104977833647</v>
      </c>
      <c r="O417" s="550">
        <v>3.1639656203154225E-2</v>
      </c>
      <c r="P417" s="550">
        <v>1.2589631281305158E-2</v>
      </c>
      <c r="Q417" s="551">
        <v>3401.7793235161989</v>
      </c>
      <c r="R417" s="551">
        <v>4594.2595880160006</v>
      </c>
      <c r="S417" s="551">
        <v>1036.9991099069998</v>
      </c>
      <c r="T417" s="551">
        <v>329.01647087600014</v>
      </c>
      <c r="U417" s="551">
        <v>4.1303416000000004</v>
      </c>
      <c r="V417" s="551">
        <v>1.9721761699999998</v>
      </c>
      <c r="W417" s="551">
        <v>302.69395258479994</v>
      </c>
      <c r="X417" s="551">
        <v>33.042705999999995</v>
      </c>
      <c r="Y417" s="551">
        <v>13.147914200000002</v>
      </c>
      <c r="AA417" s="547" t="s">
        <v>758</v>
      </c>
      <c r="AB417" s="547" t="s">
        <v>694</v>
      </c>
      <c r="AC417">
        <v>2</v>
      </c>
      <c r="AD417" s="547" t="s">
        <v>533</v>
      </c>
      <c r="AE417">
        <v>32</v>
      </c>
      <c r="AF417" s="216">
        <v>2006</v>
      </c>
      <c r="AG417" s="549">
        <v>1044.3446600000002</v>
      </c>
      <c r="AH417" s="550">
        <v>3.2573339566998869</v>
      </c>
      <c r="AI417" s="550">
        <v>4.3991794701339302</v>
      </c>
      <c r="AJ417" s="550">
        <v>0.99296635452418514</v>
      </c>
      <c r="AK417" s="550">
        <v>0.31504586893372927</v>
      </c>
      <c r="AL417" s="550">
        <v>3.9549602331475503E-3</v>
      </c>
      <c r="AM417" s="550">
        <v>1.8884341975761137E-3</v>
      </c>
      <c r="AN417" s="550">
        <v>0.28984104977833647</v>
      </c>
      <c r="AO417" s="550">
        <v>3.1639656203154225E-2</v>
      </c>
      <c r="AP417" s="550">
        <v>1.2589631281305158E-2</v>
      </c>
      <c r="AQ417" s="551">
        <v>3401.7793235161989</v>
      </c>
      <c r="AR417" s="551">
        <v>4594.2595880160006</v>
      </c>
      <c r="AS417" s="551">
        <v>1036.9991099069998</v>
      </c>
      <c r="AT417" s="551">
        <v>329.01647087600014</v>
      </c>
      <c r="AU417" s="551">
        <v>4.1303416000000004</v>
      </c>
      <c r="AV417" s="551">
        <v>1.9721761699999998</v>
      </c>
      <c r="AW417" s="551">
        <v>302.69395258479994</v>
      </c>
      <c r="AX417" s="551">
        <v>33.042705999999995</v>
      </c>
      <c r="AY417" s="551">
        <v>13.147914200000002</v>
      </c>
    </row>
    <row r="418" spans="1:51" customFormat="1" x14ac:dyDescent="0.35">
      <c r="A418" s="547" t="s">
        <v>759</v>
      </c>
      <c r="B418" s="547" t="s">
        <v>694</v>
      </c>
      <c r="C418">
        <v>2</v>
      </c>
      <c r="D418" s="547" t="s">
        <v>533</v>
      </c>
      <c r="E418">
        <v>32</v>
      </c>
      <c r="F418" s="216">
        <v>2007</v>
      </c>
      <c r="G418" s="549">
        <v>1154.34422</v>
      </c>
      <c r="H418" s="550">
        <v>0.69004584781478762</v>
      </c>
      <c r="I418" s="550">
        <v>2.5909864397429909</v>
      </c>
      <c r="J418" s="550">
        <v>0.15969837315510615</v>
      </c>
      <c r="K418" s="550">
        <v>1.5456945468596878E-2</v>
      </c>
      <c r="L418" s="550">
        <v>3.9510142823775719E-3</v>
      </c>
      <c r="M418" s="550">
        <v>1.8840077009265057E-3</v>
      </c>
      <c r="N418" s="550">
        <v>1.4220344472474592E-2</v>
      </c>
      <c r="O418" s="550">
        <v>3.160812465453329E-2</v>
      </c>
      <c r="P418" s="550">
        <v>1.2560113308316301E-2</v>
      </c>
      <c r="Q418" s="551">
        <v>796.55043595999962</v>
      </c>
      <c r="R418" s="551">
        <v>2990.8902208156996</v>
      </c>
      <c r="S418" s="551">
        <v>184.34689399499996</v>
      </c>
      <c r="T418" s="551">
        <v>17.842635660529996</v>
      </c>
      <c r="U418" s="551">
        <v>4.560830499999998</v>
      </c>
      <c r="V418" s="551">
        <v>2.1747934000000004</v>
      </c>
      <c r="W418" s="551">
        <v>16.415172448209994</v>
      </c>
      <c r="X418" s="551">
        <v>36.486655999999996</v>
      </c>
      <c r="Y418" s="551">
        <v>14.498694199999999</v>
      </c>
      <c r="AA418" s="547" t="s">
        <v>759</v>
      </c>
      <c r="AB418" s="547" t="s">
        <v>694</v>
      </c>
      <c r="AC418">
        <v>2</v>
      </c>
      <c r="AD418" s="547" t="s">
        <v>533</v>
      </c>
      <c r="AE418">
        <v>32</v>
      </c>
      <c r="AF418" s="216">
        <v>2007</v>
      </c>
      <c r="AG418" s="549">
        <v>1154.34422</v>
      </c>
      <c r="AH418" s="550">
        <v>0.69004584781478762</v>
      </c>
      <c r="AI418" s="550">
        <v>2.5909864397429909</v>
      </c>
      <c r="AJ418" s="550">
        <v>0.15969837315510615</v>
      </c>
      <c r="AK418" s="550">
        <v>1.5456945468596878E-2</v>
      </c>
      <c r="AL418" s="550">
        <v>3.9510142823775719E-3</v>
      </c>
      <c r="AM418" s="550">
        <v>1.8840077009265057E-3</v>
      </c>
      <c r="AN418" s="550">
        <v>1.4220344472474592E-2</v>
      </c>
      <c r="AO418" s="550">
        <v>3.160812465453329E-2</v>
      </c>
      <c r="AP418" s="550">
        <v>1.2560113308316301E-2</v>
      </c>
      <c r="AQ418" s="551">
        <v>796.55043595999962</v>
      </c>
      <c r="AR418" s="551">
        <v>2990.8902208156996</v>
      </c>
      <c r="AS418" s="551">
        <v>184.34689399499996</v>
      </c>
      <c r="AT418" s="551">
        <v>17.842635660529996</v>
      </c>
      <c r="AU418" s="551">
        <v>4.560830499999998</v>
      </c>
      <c r="AV418" s="551">
        <v>2.1747934000000004</v>
      </c>
      <c r="AW418" s="551">
        <v>16.415172448209994</v>
      </c>
      <c r="AX418" s="551">
        <v>36.486655999999996</v>
      </c>
      <c r="AY418" s="551">
        <v>14.498694199999999</v>
      </c>
    </row>
    <row r="419" spans="1:51" customFormat="1" x14ac:dyDescent="0.35">
      <c r="A419" s="547" t="s">
        <v>760</v>
      </c>
      <c r="B419" s="547" t="s">
        <v>694</v>
      </c>
      <c r="C419">
        <v>2</v>
      </c>
      <c r="D419" s="547" t="s">
        <v>533</v>
      </c>
      <c r="E419">
        <v>32</v>
      </c>
      <c r="F419" s="216">
        <v>2008</v>
      </c>
      <c r="G419" s="549">
        <v>1281.4326000000003</v>
      </c>
      <c r="H419" s="550">
        <v>0.67906284478403256</v>
      </c>
      <c r="I419" s="550">
        <v>2.5911879244032008</v>
      </c>
      <c r="J419" s="550">
        <v>0.15951564508191846</v>
      </c>
      <c r="K419" s="550">
        <v>1.5463166929513108E-2</v>
      </c>
      <c r="L419" s="550">
        <v>3.9511960285698979E-3</v>
      </c>
      <c r="M419" s="550">
        <v>1.8842177107090919E-3</v>
      </c>
      <c r="N419" s="550">
        <v>1.4226062562322821E-2</v>
      </c>
      <c r="O419" s="550">
        <v>3.1609558707964815E-2</v>
      </c>
      <c r="P419" s="550">
        <v>1.2561522549059541E-2</v>
      </c>
      <c r="Q419" s="551">
        <v>870.17326675499953</v>
      </c>
      <c r="R419" s="551">
        <v>3320.4326790565979</v>
      </c>
      <c r="S419" s="551">
        <v>204.40854781800002</v>
      </c>
      <c r="T419" s="551">
        <v>19.815006202720003</v>
      </c>
      <c r="U419" s="551">
        <v>5.0631914</v>
      </c>
      <c r="V419" s="551">
        <v>2.414498</v>
      </c>
      <c r="W419" s="551">
        <v>18.229740336999999</v>
      </c>
      <c r="X419" s="551">
        <v>40.505519</v>
      </c>
      <c r="Y419" s="551">
        <v>16.0967445</v>
      </c>
      <c r="AA419" s="547" t="s">
        <v>760</v>
      </c>
      <c r="AB419" s="547" t="s">
        <v>694</v>
      </c>
      <c r="AC419">
        <v>2</v>
      </c>
      <c r="AD419" s="547" t="s">
        <v>533</v>
      </c>
      <c r="AE419">
        <v>32</v>
      </c>
      <c r="AF419" s="216">
        <v>2008</v>
      </c>
      <c r="AG419" s="549">
        <v>1281.4326000000003</v>
      </c>
      <c r="AH419" s="550">
        <v>0.67906284478403256</v>
      </c>
      <c r="AI419" s="550">
        <v>2.5911879244032008</v>
      </c>
      <c r="AJ419" s="550">
        <v>0.15951564508191846</v>
      </c>
      <c r="AK419" s="550">
        <v>1.5463166929513108E-2</v>
      </c>
      <c r="AL419" s="550">
        <v>3.9511960285698979E-3</v>
      </c>
      <c r="AM419" s="550">
        <v>1.8842177107090919E-3</v>
      </c>
      <c r="AN419" s="550">
        <v>1.4226062562322821E-2</v>
      </c>
      <c r="AO419" s="550">
        <v>3.1609558707964815E-2</v>
      </c>
      <c r="AP419" s="550">
        <v>1.2561522549059541E-2</v>
      </c>
      <c r="AQ419" s="551">
        <v>870.17326675499953</v>
      </c>
      <c r="AR419" s="551">
        <v>3320.4326790565979</v>
      </c>
      <c r="AS419" s="551">
        <v>204.40854781800002</v>
      </c>
      <c r="AT419" s="551">
        <v>19.815006202720003</v>
      </c>
      <c r="AU419" s="551">
        <v>5.0631914</v>
      </c>
      <c r="AV419" s="551">
        <v>2.414498</v>
      </c>
      <c r="AW419" s="551">
        <v>18.229740336999999</v>
      </c>
      <c r="AX419" s="551">
        <v>40.505519</v>
      </c>
      <c r="AY419" s="551">
        <v>16.0967445</v>
      </c>
    </row>
    <row r="420" spans="1:51" customFormat="1" x14ac:dyDescent="0.35">
      <c r="A420" s="547" t="s">
        <v>761</v>
      </c>
      <c r="B420" s="547" t="s">
        <v>694</v>
      </c>
      <c r="C420">
        <v>2</v>
      </c>
      <c r="D420" s="547" t="s">
        <v>533</v>
      </c>
      <c r="E420">
        <v>32</v>
      </c>
      <c r="F420" s="216">
        <v>2009</v>
      </c>
      <c r="G420" s="549">
        <v>782.74775999999986</v>
      </c>
      <c r="H420" s="550">
        <v>0.81302950801315688</v>
      </c>
      <c r="I420" s="550">
        <v>2.5298740247706628</v>
      </c>
      <c r="J420" s="550">
        <v>0.15928122156874647</v>
      </c>
      <c r="K420" s="550">
        <v>1.5207946680345663E-2</v>
      </c>
      <c r="L420" s="550">
        <v>3.9397334078605361E-3</v>
      </c>
      <c r="M420" s="550">
        <v>1.8713606666852687E-3</v>
      </c>
      <c r="N420" s="550">
        <v>1.3991263031132793E-2</v>
      </c>
      <c r="O420" s="550">
        <v>3.1517878888596244E-2</v>
      </c>
      <c r="P420" s="550">
        <v>1.2475794628910852E-2</v>
      </c>
      <c r="Q420" s="551">
        <v>636.39702621120045</v>
      </c>
      <c r="R420" s="551">
        <v>1980.2532259714205</v>
      </c>
      <c r="S420" s="551">
        <v>124.67701939299997</v>
      </c>
      <c r="T420" s="551">
        <v>11.903986198240002</v>
      </c>
      <c r="U420" s="551">
        <v>3.0838175000000008</v>
      </c>
      <c r="V420" s="551">
        <v>1.4648033700000005</v>
      </c>
      <c r="W420" s="551">
        <v>10.951629797190002</v>
      </c>
      <c r="X420" s="551">
        <v>24.670549099999995</v>
      </c>
      <c r="Y420" s="551">
        <v>9.7654002999999996</v>
      </c>
      <c r="AA420" s="547" t="s">
        <v>761</v>
      </c>
      <c r="AB420" s="547" t="s">
        <v>694</v>
      </c>
      <c r="AC420">
        <v>2</v>
      </c>
      <c r="AD420" s="547" t="s">
        <v>533</v>
      </c>
      <c r="AE420">
        <v>32</v>
      </c>
      <c r="AF420" s="216">
        <v>2009</v>
      </c>
      <c r="AG420" s="549">
        <v>782.74775999999986</v>
      </c>
      <c r="AH420" s="550">
        <v>0.81302950801315688</v>
      </c>
      <c r="AI420" s="550">
        <v>2.5298740247706628</v>
      </c>
      <c r="AJ420" s="550">
        <v>0.15928122156874647</v>
      </c>
      <c r="AK420" s="550">
        <v>1.5207946680345663E-2</v>
      </c>
      <c r="AL420" s="550">
        <v>3.9397334078605361E-3</v>
      </c>
      <c r="AM420" s="550">
        <v>1.8713606666852687E-3</v>
      </c>
      <c r="AN420" s="550">
        <v>1.3991263031132793E-2</v>
      </c>
      <c r="AO420" s="550">
        <v>3.1517878888596244E-2</v>
      </c>
      <c r="AP420" s="550">
        <v>1.2475794628910852E-2</v>
      </c>
      <c r="AQ420" s="551">
        <v>636.39702621120045</v>
      </c>
      <c r="AR420" s="551">
        <v>1980.2532259714205</v>
      </c>
      <c r="AS420" s="551">
        <v>124.67701939299997</v>
      </c>
      <c r="AT420" s="551">
        <v>11.903986198240002</v>
      </c>
      <c r="AU420" s="551">
        <v>3.0838175000000008</v>
      </c>
      <c r="AV420" s="551">
        <v>1.4648033700000005</v>
      </c>
      <c r="AW420" s="551">
        <v>10.951629797190002</v>
      </c>
      <c r="AX420" s="551">
        <v>24.670549099999995</v>
      </c>
      <c r="AY420" s="551">
        <v>9.7654002999999996</v>
      </c>
    </row>
    <row r="421" spans="1:51" customFormat="1" x14ac:dyDescent="0.35">
      <c r="A421" s="547" t="s">
        <v>762</v>
      </c>
      <c r="B421" s="547" t="s">
        <v>694</v>
      </c>
      <c r="C421">
        <v>2</v>
      </c>
      <c r="D421" s="547" t="s">
        <v>533</v>
      </c>
      <c r="E421">
        <v>32</v>
      </c>
      <c r="F421" s="216">
        <v>2010</v>
      </c>
      <c r="G421" s="549">
        <v>1195.8669699999998</v>
      </c>
      <c r="H421" s="550">
        <v>0.97967137644749869</v>
      </c>
      <c r="I421" s="550">
        <v>1.3287974548662376</v>
      </c>
      <c r="J421" s="550">
        <v>0.14464215739983188</v>
      </c>
      <c r="K421" s="550">
        <v>8.0561641101852648E-3</v>
      </c>
      <c r="L421" s="550">
        <v>4.0666202194714037E-3</v>
      </c>
      <c r="M421" s="550">
        <v>1.8581170863846165E-3</v>
      </c>
      <c r="N421" s="550">
        <v>7.4116490714263962E-3</v>
      </c>
      <c r="O421" s="550">
        <v>3.2532973128273621E-2</v>
      </c>
      <c r="P421" s="550">
        <v>1.2387508955113966E-2</v>
      </c>
      <c r="Q421" s="551">
        <v>1171.5566405479995</v>
      </c>
      <c r="R421" s="551">
        <v>1589.0649860945989</v>
      </c>
      <c r="S421" s="551">
        <v>172.97277850400002</v>
      </c>
      <c r="T421" s="551">
        <v>9.6341005642699979</v>
      </c>
      <c r="U421" s="551">
        <v>4.8631368000000013</v>
      </c>
      <c r="V421" s="551">
        <v>2.2220608499999992</v>
      </c>
      <c r="W421" s="551">
        <v>8.8633463177499969</v>
      </c>
      <c r="X421" s="551">
        <v>38.905107999999991</v>
      </c>
      <c r="Y421" s="551">
        <v>14.813812800000001</v>
      </c>
      <c r="AA421" s="547" t="s">
        <v>762</v>
      </c>
      <c r="AB421" s="547" t="s">
        <v>694</v>
      </c>
      <c r="AC421">
        <v>2</v>
      </c>
      <c r="AD421" s="547" t="s">
        <v>533</v>
      </c>
      <c r="AE421">
        <v>32</v>
      </c>
      <c r="AF421" s="216">
        <v>2010</v>
      </c>
      <c r="AG421" s="549">
        <v>1195.8669699999998</v>
      </c>
      <c r="AH421" s="550">
        <v>0.97967137644749869</v>
      </c>
      <c r="AI421" s="550">
        <v>1.3287974548662376</v>
      </c>
      <c r="AJ421" s="550">
        <v>0.14464215739983188</v>
      </c>
      <c r="AK421" s="550">
        <v>8.0561641101852648E-3</v>
      </c>
      <c r="AL421" s="550">
        <v>4.0666202194714037E-3</v>
      </c>
      <c r="AM421" s="550">
        <v>1.8581170863846165E-3</v>
      </c>
      <c r="AN421" s="550">
        <v>7.4116490714263962E-3</v>
      </c>
      <c r="AO421" s="550">
        <v>3.2532973128273621E-2</v>
      </c>
      <c r="AP421" s="550">
        <v>1.2387508955113966E-2</v>
      </c>
      <c r="AQ421" s="551">
        <v>1171.5566405479995</v>
      </c>
      <c r="AR421" s="551">
        <v>1589.0649860945989</v>
      </c>
      <c r="AS421" s="551">
        <v>172.97277850400002</v>
      </c>
      <c r="AT421" s="551">
        <v>9.6341005642699979</v>
      </c>
      <c r="AU421" s="551">
        <v>4.8631368000000013</v>
      </c>
      <c r="AV421" s="551">
        <v>2.2220608499999992</v>
      </c>
      <c r="AW421" s="551">
        <v>8.8633463177499969</v>
      </c>
      <c r="AX421" s="551">
        <v>38.905107999999991</v>
      </c>
      <c r="AY421" s="551">
        <v>14.813812800000001</v>
      </c>
    </row>
    <row r="422" spans="1:51" customFormat="1" x14ac:dyDescent="0.35">
      <c r="A422" s="547" t="s">
        <v>763</v>
      </c>
      <c r="B422" s="547" t="s">
        <v>694</v>
      </c>
      <c r="C422">
        <v>2</v>
      </c>
      <c r="D422" s="547" t="s">
        <v>533</v>
      </c>
      <c r="E422">
        <v>32</v>
      </c>
      <c r="F422" s="216">
        <v>2011</v>
      </c>
      <c r="G422" s="549">
        <v>1942.1889899999996</v>
      </c>
      <c r="H422" s="550">
        <v>0.88492271612970064</v>
      </c>
      <c r="I422" s="550">
        <v>1.5161244562338911</v>
      </c>
      <c r="J422" s="550">
        <v>0.14626166927143389</v>
      </c>
      <c r="K422" s="550">
        <v>8.0494146442463381E-3</v>
      </c>
      <c r="L422" s="550">
        <v>4.0750503894062349E-3</v>
      </c>
      <c r="M422" s="550">
        <v>1.8652793413271283E-3</v>
      </c>
      <c r="N422" s="550">
        <v>7.4054330404787266E-3</v>
      </c>
      <c r="O422" s="550">
        <v>3.2600421136153183E-2</v>
      </c>
      <c r="P422" s="550">
        <v>1.2435246582259743E-2</v>
      </c>
      <c r="Q422" s="551">
        <v>1718.6871562679996</v>
      </c>
      <c r="R422" s="551">
        <v>2944.6002263671999</v>
      </c>
      <c r="S422" s="551">
        <v>284.06780371800016</v>
      </c>
      <c r="T422" s="551">
        <v>15.633484498000003</v>
      </c>
      <c r="U422" s="551">
        <v>7.9145180000000002</v>
      </c>
      <c r="V422" s="551">
        <v>3.622725</v>
      </c>
      <c r="W422" s="551">
        <v>14.382750517400005</v>
      </c>
      <c r="X422" s="551">
        <v>63.316178999999998</v>
      </c>
      <c r="Y422" s="551">
        <v>24.151598999999997</v>
      </c>
      <c r="AA422" s="547" t="s">
        <v>763</v>
      </c>
      <c r="AB422" s="547" t="s">
        <v>694</v>
      </c>
      <c r="AC422">
        <v>2</v>
      </c>
      <c r="AD422" s="547" t="s">
        <v>533</v>
      </c>
      <c r="AE422">
        <v>32</v>
      </c>
      <c r="AF422" s="216">
        <v>2011</v>
      </c>
      <c r="AG422" s="549">
        <v>1942.1889899999996</v>
      </c>
      <c r="AH422" s="550">
        <v>0.88492271612970064</v>
      </c>
      <c r="AI422" s="550">
        <v>1.5161244562338911</v>
      </c>
      <c r="AJ422" s="550">
        <v>0.14626166927143389</v>
      </c>
      <c r="AK422" s="550">
        <v>8.0494146442463381E-3</v>
      </c>
      <c r="AL422" s="550">
        <v>4.0750503894062349E-3</v>
      </c>
      <c r="AM422" s="550">
        <v>1.8652793413271283E-3</v>
      </c>
      <c r="AN422" s="550">
        <v>7.4054330404787266E-3</v>
      </c>
      <c r="AO422" s="550">
        <v>3.2600421136153183E-2</v>
      </c>
      <c r="AP422" s="550">
        <v>1.2435246582259743E-2</v>
      </c>
      <c r="AQ422" s="551">
        <v>1718.6871562679996</v>
      </c>
      <c r="AR422" s="551">
        <v>2944.6002263671999</v>
      </c>
      <c r="AS422" s="551">
        <v>284.06780371800016</v>
      </c>
      <c r="AT422" s="551">
        <v>15.633484498000003</v>
      </c>
      <c r="AU422" s="551">
        <v>7.9145180000000002</v>
      </c>
      <c r="AV422" s="551">
        <v>3.622725</v>
      </c>
      <c r="AW422" s="551">
        <v>14.382750517400005</v>
      </c>
      <c r="AX422" s="551">
        <v>63.316178999999998</v>
      </c>
      <c r="AY422" s="551">
        <v>24.151598999999997</v>
      </c>
    </row>
    <row r="423" spans="1:51" customFormat="1" x14ac:dyDescent="0.35">
      <c r="A423" s="547" t="s">
        <v>764</v>
      </c>
      <c r="B423" s="547" t="s">
        <v>694</v>
      </c>
      <c r="C423">
        <v>2</v>
      </c>
      <c r="D423" s="547" t="s">
        <v>533</v>
      </c>
      <c r="E423">
        <v>32</v>
      </c>
      <c r="F423" s="216">
        <v>2012</v>
      </c>
      <c r="G423" s="549">
        <v>2504.7294999999999</v>
      </c>
      <c r="H423" s="550">
        <v>1.0174525409574167</v>
      </c>
      <c r="I423" s="550">
        <v>1.3912821228238816</v>
      </c>
      <c r="J423" s="550">
        <v>0.14823990143606328</v>
      </c>
      <c r="K423" s="550">
        <v>7.9565401855968883E-3</v>
      </c>
      <c r="L423" s="550">
        <v>4.0577947439034831E-3</v>
      </c>
      <c r="M423" s="550">
        <v>1.8505950842196731E-3</v>
      </c>
      <c r="N423" s="550">
        <v>7.3199856386887245E-3</v>
      </c>
      <c r="O423" s="550">
        <v>3.2462365297330514E-2</v>
      </c>
      <c r="P423" s="550">
        <v>1.2337366170678312E-2</v>
      </c>
      <c r="Q423" s="551">
        <v>2548.4433941859998</v>
      </c>
      <c r="R423" s="551">
        <v>3484.7853758595998</v>
      </c>
      <c r="S423" s="551">
        <v>371.30085420400002</v>
      </c>
      <c r="T423" s="551">
        <v>19.928980920800001</v>
      </c>
      <c r="U423" s="551">
        <v>10.1636782</v>
      </c>
      <c r="V423" s="551">
        <v>4.6352400999999999</v>
      </c>
      <c r="W423" s="551">
        <v>18.33458396879999</v>
      </c>
      <c r="X423" s="551">
        <v>81.309443999999999</v>
      </c>
      <c r="Y423" s="551">
        <v>30.901765000000001</v>
      </c>
      <c r="AA423" s="547" t="s">
        <v>764</v>
      </c>
      <c r="AB423" s="547" t="s">
        <v>694</v>
      </c>
      <c r="AC423">
        <v>2</v>
      </c>
      <c r="AD423" s="547" t="s">
        <v>533</v>
      </c>
      <c r="AE423">
        <v>32</v>
      </c>
      <c r="AF423" s="216">
        <v>2012</v>
      </c>
      <c r="AG423" s="549">
        <v>2504.7294999999999</v>
      </c>
      <c r="AH423" s="550">
        <v>1.0174525409574167</v>
      </c>
      <c r="AI423" s="550">
        <v>1.3912821228238816</v>
      </c>
      <c r="AJ423" s="550">
        <v>0.14823990143606328</v>
      </c>
      <c r="AK423" s="550">
        <v>7.9565401855968883E-3</v>
      </c>
      <c r="AL423" s="550">
        <v>4.0577947439034831E-3</v>
      </c>
      <c r="AM423" s="550">
        <v>1.8505950842196731E-3</v>
      </c>
      <c r="AN423" s="550">
        <v>7.3199856386887245E-3</v>
      </c>
      <c r="AO423" s="550">
        <v>3.2462365297330514E-2</v>
      </c>
      <c r="AP423" s="550">
        <v>1.2337366170678312E-2</v>
      </c>
      <c r="AQ423" s="551">
        <v>2548.4433941859998</v>
      </c>
      <c r="AR423" s="551">
        <v>3484.7853758595998</v>
      </c>
      <c r="AS423" s="551">
        <v>371.30085420400002</v>
      </c>
      <c r="AT423" s="551">
        <v>19.928980920800001</v>
      </c>
      <c r="AU423" s="551">
        <v>10.1636782</v>
      </c>
      <c r="AV423" s="551">
        <v>4.6352400999999999</v>
      </c>
      <c r="AW423" s="551">
        <v>18.33458396879999</v>
      </c>
      <c r="AX423" s="551">
        <v>81.309443999999999</v>
      </c>
      <c r="AY423" s="551">
        <v>30.901765000000001</v>
      </c>
    </row>
    <row r="424" spans="1:51" customFormat="1" x14ac:dyDescent="0.35">
      <c r="A424" s="547" t="s">
        <v>765</v>
      </c>
      <c r="B424" s="547" t="s">
        <v>694</v>
      </c>
      <c r="C424">
        <v>2</v>
      </c>
      <c r="D424" s="547" t="s">
        <v>533</v>
      </c>
      <c r="E424">
        <v>32</v>
      </c>
      <c r="F424" s="216">
        <v>2013</v>
      </c>
      <c r="G424" s="549">
        <v>3688.1512999999995</v>
      </c>
      <c r="H424" s="550">
        <v>1.1270875138660941</v>
      </c>
      <c r="I424" s="550">
        <v>1.6997757470061221</v>
      </c>
      <c r="J424" s="550">
        <v>0.15672615623442568</v>
      </c>
      <c r="K424" s="550">
        <v>7.9265037931334319E-3</v>
      </c>
      <c r="L424" s="550">
        <v>4.0460465111612975E-3</v>
      </c>
      <c r="M424" s="550">
        <v>1.8406050749599128E-3</v>
      </c>
      <c r="N424" s="550">
        <v>7.2923577609194084E-3</v>
      </c>
      <c r="O424" s="550">
        <v>3.236838060304089E-2</v>
      </c>
      <c r="P424" s="550">
        <v>1.2270764759569381E-2</v>
      </c>
      <c r="Q424" s="551">
        <v>4156.8692794790022</v>
      </c>
      <c r="R424" s="551">
        <v>6269.0301310290997</v>
      </c>
      <c r="S424" s="551">
        <v>578.02977686000008</v>
      </c>
      <c r="T424" s="551">
        <v>29.234145269099994</v>
      </c>
      <c r="U424" s="551">
        <v>14.922431700000001</v>
      </c>
      <c r="V424" s="551">
        <v>6.7884299999999991</v>
      </c>
      <c r="W424" s="551">
        <v>26.895318756000002</v>
      </c>
      <c r="X424" s="551">
        <v>119.37948500000002</v>
      </c>
      <c r="Y424" s="551">
        <v>45.256436999999998</v>
      </c>
      <c r="AA424" s="547" t="s">
        <v>765</v>
      </c>
      <c r="AB424" s="547" t="s">
        <v>694</v>
      </c>
      <c r="AC424">
        <v>2</v>
      </c>
      <c r="AD424" s="547" t="s">
        <v>533</v>
      </c>
      <c r="AE424">
        <v>32</v>
      </c>
      <c r="AF424" s="216">
        <v>2013</v>
      </c>
      <c r="AG424" s="549">
        <v>3688.1512999999995</v>
      </c>
      <c r="AH424" s="550">
        <v>1.1270875138660941</v>
      </c>
      <c r="AI424" s="550">
        <v>1.6997757470061221</v>
      </c>
      <c r="AJ424" s="550">
        <v>0.15672615623442568</v>
      </c>
      <c r="AK424" s="550">
        <v>7.9265037931334319E-3</v>
      </c>
      <c r="AL424" s="550">
        <v>4.0460465111612975E-3</v>
      </c>
      <c r="AM424" s="550">
        <v>1.8406050749599128E-3</v>
      </c>
      <c r="AN424" s="550">
        <v>7.2923577609194084E-3</v>
      </c>
      <c r="AO424" s="550">
        <v>3.236838060304089E-2</v>
      </c>
      <c r="AP424" s="550">
        <v>1.2270764759569381E-2</v>
      </c>
      <c r="AQ424" s="551">
        <v>4156.8692794790022</v>
      </c>
      <c r="AR424" s="551">
        <v>6269.0301310290997</v>
      </c>
      <c r="AS424" s="551">
        <v>578.02977686000008</v>
      </c>
      <c r="AT424" s="551">
        <v>29.234145269099994</v>
      </c>
      <c r="AU424" s="551">
        <v>14.922431700000001</v>
      </c>
      <c r="AV424" s="551">
        <v>6.7884299999999991</v>
      </c>
      <c r="AW424" s="551">
        <v>26.895318756000002</v>
      </c>
      <c r="AX424" s="551">
        <v>119.37948500000002</v>
      </c>
      <c r="AY424" s="551">
        <v>45.256436999999998</v>
      </c>
    </row>
    <row r="425" spans="1:51" customFormat="1" x14ac:dyDescent="0.35">
      <c r="A425" s="547" t="s">
        <v>766</v>
      </c>
      <c r="B425" s="547" t="s">
        <v>694</v>
      </c>
      <c r="C425">
        <v>2</v>
      </c>
      <c r="D425" s="547" t="s">
        <v>533</v>
      </c>
      <c r="E425">
        <v>32</v>
      </c>
      <c r="F425" s="216">
        <v>2014</v>
      </c>
      <c r="G425" s="549">
        <v>6790.1091000000006</v>
      </c>
      <c r="H425" s="550">
        <v>1.5304924362246255</v>
      </c>
      <c r="I425" s="550">
        <v>0.87112362619357653</v>
      </c>
      <c r="J425" s="550">
        <v>0.14366431664743054</v>
      </c>
      <c r="K425" s="550">
        <v>2.8376382550465932E-3</v>
      </c>
      <c r="L425" s="550">
        <v>3.9971319459358905E-3</v>
      </c>
      <c r="M425" s="550">
        <v>1.7990165283205829E-3</v>
      </c>
      <c r="N425" s="550">
        <v>2.6106175728899555E-3</v>
      </c>
      <c r="O425" s="550">
        <v>3.197700549465398E-2</v>
      </c>
      <c r="P425" s="550">
        <v>1.1993511562281085E-2</v>
      </c>
      <c r="Q425" s="551">
        <v>10392.21061869</v>
      </c>
      <c r="R425" s="551">
        <v>5915.0244614420026</v>
      </c>
      <c r="S425" s="551">
        <v>975.49638381299974</v>
      </c>
      <c r="T425" s="551">
        <v>19.267873338099996</v>
      </c>
      <c r="U425" s="551">
        <v>27.140961999999998</v>
      </c>
      <c r="V425" s="551">
        <v>12.215518499999998</v>
      </c>
      <c r="W425" s="551">
        <v>17.726378138300003</v>
      </c>
      <c r="X425" s="551">
        <v>217.12735600000002</v>
      </c>
      <c r="Y425" s="551">
        <v>81.437252000000015</v>
      </c>
      <c r="AA425" s="547" t="s">
        <v>766</v>
      </c>
      <c r="AB425" s="547" t="s">
        <v>694</v>
      </c>
      <c r="AC425">
        <v>2</v>
      </c>
      <c r="AD425" s="547" t="s">
        <v>533</v>
      </c>
      <c r="AE425">
        <v>32</v>
      </c>
      <c r="AF425" s="216">
        <v>2014</v>
      </c>
      <c r="AG425" s="549">
        <v>6790.1091000000006</v>
      </c>
      <c r="AH425" s="550">
        <v>1.5304924362246255</v>
      </c>
      <c r="AI425" s="550">
        <v>0.87112362619357653</v>
      </c>
      <c r="AJ425" s="550">
        <v>0.14366431664743054</v>
      </c>
      <c r="AK425" s="550">
        <v>2.8376382550465932E-3</v>
      </c>
      <c r="AL425" s="550">
        <v>3.9971319459358905E-3</v>
      </c>
      <c r="AM425" s="550">
        <v>1.7990165283205829E-3</v>
      </c>
      <c r="AN425" s="550">
        <v>2.6106175728899555E-3</v>
      </c>
      <c r="AO425" s="550">
        <v>3.197700549465398E-2</v>
      </c>
      <c r="AP425" s="550">
        <v>1.1993511562281085E-2</v>
      </c>
      <c r="AQ425" s="551">
        <v>10392.21061869</v>
      </c>
      <c r="AR425" s="551">
        <v>5915.0244614420026</v>
      </c>
      <c r="AS425" s="551">
        <v>975.49638381299974</v>
      </c>
      <c r="AT425" s="551">
        <v>19.267873338099996</v>
      </c>
      <c r="AU425" s="551">
        <v>27.140961999999998</v>
      </c>
      <c r="AV425" s="551">
        <v>12.215518499999998</v>
      </c>
      <c r="AW425" s="551">
        <v>17.726378138300003</v>
      </c>
      <c r="AX425" s="551">
        <v>217.12735600000002</v>
      </c>
      <c r="AY425" s="551">
        <v>81.437252000000015</v>
      </c>
    </row>
    <row r="426" spans="1:51" customFormat="1" x14ac:dyDescent="0.35">
      <c r="A426" s="547" t="s">
        <v>767</v>
      </c>
      <c r="B426" s="547" t="s">
        <v>694</v>
      </c>
      <c r="C426">
        <v>2</v>
      </c>
      <c r="D426" s="547" t="s">
        <v>533</v>
      </c>
      <c r="E426">
        <v>32</v>
      </c>
      <c r="F426" s="216">
        <v>2015</v>
      </c>
      <c r="G426" s="549">
        <v>9224.8629000000019</v>
      </c>
      <c r="H426" s="550">
        <v>1.5293425808116878</v>
      </c>
      <c r="I426" s="550">
        <v>0.73283528163567613</v>
      </c>
      <c r="J426" s="550">
        <v>0.13988717381913607</v>
      </c>
      <c r="K426" s="550">
        <v>2.97727565718077E-3</v>
      </c>
      <c r="L426" s="550">
        <v>3.9971383206139572E-3</v>
      </c>
      <c r="M426" s="550">
        <v>1.7990190076429202E-3</v>
      </c>
      <c r="N426" s="550">
        <v>2.7390838053538984E-3</v>
      </c>
      <c r="O426" s="550">
        <v>3.197710504727392E-2</v>
      </c>
      <c r="P426" s="550">
        <v>1.1993513746421096E-2</v>
      </c>
      <c r="Q426" s="551">
        <v>14107.975635119994</v>
      </c>
      <c r="R426" s="551">
        <v>6760.3050013720012</v>
      </c>
      <c r="S426" s="551">
        <v>1290.4399999499999</v>
      </c>
      <c r="T426" s="551">
        <v>27.464959753000009</v>
      </c>
      <c r="U426" s="551">
        <v>36.873053000000006</v>
      </c>
      <c r="V426" s="551">
        <v>16.595703699999994</v>
      </c>
      <c r="W426" s="551">
        <v>25.267672576000002</v>
      </c>
      <c r="X426" s="551">
        <v>294.98440999999997</v>
      </c>
      <c r="Y426" s="551">
        <v>110.63852</v>
      </c>
      <c r="AA426" s="547" t="s">
        <v>767</v>
      </c>
      <c r="AB426" s="547" t="s">
        <v>694</v>
      </c>
      <c r="AC426">
        <v>2</v>
      </c>
      <c r="AD426" s="547" t="s">
        <v>533</v>
      </c>
      <c r="AE426">
        <v>32</v>
      </c>
      <c r="AF426" s="216">
        <v>2015</v>
      </c>
      <c r="AG426" s="549">
        <v>9224.8629000000019</v>
      </c>
      <c r="AH426" s="550">
        <v>1.5293425808116878</v>
      </c>
      <c r="AI426" s="550">
        <v>0.73283528163567613</v>
      </c>
      <c r="AJ426" s="550">
        <v>0.13988717381913607</v>
      </c>
      <c r="AK426" s="550">
        <v>2.97727565718077E-3</v>
      </c>
      <c r="AL426" s="550">
        <v>3.9971383206139572E-3</v>
      </c>
      <c r="AM426" s="550">
        <v>1.7990190076429202E-3</v>
      </c>
      <c r="AN426" s="550">
        <v>2.7390838053538984E-3</v>
      </c>
      <c r="AO426" s="550">
        <v>3.197710504727392E-2</v>
      </c>
      <c r="AP426" s="550">
        <v>1.1993513746421096E-2</v>
      </c>
      <c r="AQ426" s="551">
        <v>14107.975635119994</v>
      </c>
      <c r="AR426" s="551">
        <v>6760.3050013720012</v>
      </c>
      <c r="AS426" s="551">
        <v>1290.4399999499999</v>
      </c>
      <c r="AT426" s="551">
        <v>27.464959753000009</v>
      </c>
      <c r="AU426" s="551">
        <v>36.873053000000006</v>
      </c>
      <c r="AV426" s="551">
        <v>16.595703699999994</v>
      </c>
      <c r="AW426" s="551">
        <v>25.267672576000002</v>
      </c>
      <c r="AX426" s="551">
        <v>294.98440999999997</v>
      </c>
      <c r="AY426" s="551">
        <v>110.63852</v>
      </c>
    </row>
    <row r="427" spans="1:51" customFormat="1" x14ac:dyDescent="0.35">
      <c r="A427" s="547" t="s">
        <v>768</v>
      </c>
      <c r="B427" s="547" t="s">
        <v>694</v>
      </c>
      <c r="C427">
        <v>2</v>
      </c>
      <c r="D427" s="547" t="s">
        <v>533</v>
      </c>
      <c r="E427">
        <v>32</v>
      </c>
      <c r="F427" s="216">
        <v>2016</v>
      </c>
      <c r="G427" s="549">
        <v>10473.244700000001</v>
      </c>
      <c r="H427" s="550">
        <v>1.3479590989600387</v>
      </c>
      <c r="I427" s="550">
        <v>0.7322343344547273</v>
      </c>
      <c r="J427" s="550">
        <v>0.13978347824624013</v>
      </c>
      <c r="K427" s="550">
        <v>2.7402621413018255E-3</v>
      </c>
      <c r="L427" s="550">
        <v>3.9971380598029932E-3</v>
      </c>
      <c r="M427" s="550">
        <v>1.7990178058190508E-3</v>
      </c>
      <c r="N427" s="550">
        <v>2.5210329347122003E-3</v>
      </c>
      <c r="O427" s="550">
        <v>3.1977081562889469E-2</v>
      </c>
      <c r="P427" s="550">
        <v>1.1993500543341641E-2</v>
      </c>
      <c r="Q427" s="551">
        <v>14117.505489000003</v>
      </c>
      <c r="R427" s="551">
        <v>7668.8693624860007</v>
      </c>
      <c r="S427" s="551">
        <v>1463.9865726899998</v>
      </c>
      <c r="T427" s="551">
        <v>28.699435947999998</v>
      </c>
      <c r="U427" s="551">
        <v>41.863004999999987</v>
      </c>
      <c r="V427" s="551">
        <v>18.841553700000006</v>
      </c>
      <c r="W427" s="551">
        <v>26.403394821999999</v>
      </c>
      <c r="X427" s="551">
        <v>334.90379999999988</v>
      </c>
      <c r="Y427" s="551">
        <v>125.61086599999997</v>
      </c>
      <c r="AA427" s="547" t="s">
        <v>768</v>
      </c>
      <c r="AB427" s="547" t="s">
        <v>694</v>
      </c>
      <c r="AC427">
        <v>2</v>
      </c>
      <c r="AD427" s="547" t="s">
        <v>533</v>
      </c>
      <c r="AE427">
        <v>32</v>
      </c>
      <c r="AF427" s="216">
        <v>2016</v>
      </c>
      <c r="AG427" s="549">
        <v>10473.244700000001</v>
      </c>
      <c r="AH427" s="550">
        <v>1.3479590989600387</v>
      </c>
      <c r="AI427" s="550">
        <v>0.7322343344547273</v>
      </c>
      <c r="AJ427" s="550">
        <v>0.13978347824624013</v>
      </c>
      <c r="AK427" s="550">
        <v>2.7402621413018255E-3</v>
      </c>
      <c r="AL427" s="550">
        <v>3.9971380598029932E-3</v>
      </c>
      <c r="AM427" s="550">
        <v>1.7990178058190508E-3</v>
      </c>
      <c r="AN427" s="550">
        <v>2.5210329347122003E-3</v>
      </c>
      <c r="AO427" s="550">
        <v>3.1977081562889469E-2</v>
      </c>
      <c r="AP427" s="550">
        <v>1.1993500543341641E-2</v>
      </c>
      <c r="AQ427" s="551">
        <v>14117.505489000003</v>
      </c>
      <c r="AR427" s="551">
        <v>7668.8693624860007</v>
      </c>
      <c r="AS427" s="551">
        <v>1463.9865726899998</v>
      </c>
      <c r="AT427" s="551">
        <v>28.699435947999998</v>
      </c>
      <c r="AU427" s="551">
        <v>41.863004999999987</v>
      </c>
      <c r="AV427" s="551">
        <v>18.841553700000006</v>
      </c>
      <c r="AW427" s="551">
        <v>26.403394821999999</v>
      </c>
      <c r="AX427" s="551">
        <v>334.90379999999988</v>
      </c>
      <c r="AY427" s="551">
        <v>125.61086599999997</v>
      </c>
    </row>
    <row r="428" spans="1:51" customFormat="1" x14ac:dyDescent="0.35">
      <c r="A428" s="547" t="s">
        <v>769</v>
      </c>
      <c r="B428" s="547" t="s">
        <v>694</v>
      </c>
      <c r="C428">
        <v>2</v>
      </c>
      <c r="D428" s="547" t="s">
        <v>533</v>
      </c>
      <c r="E428">
        <v>32</v>
      </c>
      <c r="F428" s="216">
        <v>2017</v>
      </c>
      <c r="G428" s="549">
        <v>11836.335599999997</v>
      </c>
      <c r="H428" s="550">
        <v>1.1987876232226808</v>
      </c>
      <c r="I428" s="550">
        <v>0.7267931520169133</v>
      </c>
      <c r="J428" s="550">
        <v>0.13545027669458781</v>
      </c>
      <c r="K428" s="550">
        <v>2.6879533158049355E-3</v>
      </c>
      <c r="L428" s="550">
        <v>3.9971338764676475E-3</v>
      </c>
      <c r="M428" s="550">
        <v>1.7990147643329748E-3</v>
      </c>
      <c r="N428" s="550">
        <v>2.4729087281878015E-3</v>
      </c>
      <c r="O428" s="550">
        <v>3.1977100243761256E-2</v>
      </c>
      <c r="P428" s="550">
        <v>1.1993506081392285E-2</v>
      </c>
      <c r="Q428" s="551">
        <v>14189.25262159</v>
      </c>
      <c r="R428" s="551">
        <v>8602.5676590540006</v>
      </c>
      <c r="S428" s="551">
        <v>1603.2349320699996</v>
      </c>
      <c r="T428" s="551">
        <v>31.81551752299999</v>
      </c>
      <c r="U428" s="551">
        <v>47.31141800000001</v>
      </c>
      <c r="V428" s="551">
        <v>21.293742499999993</v>
      </c>
      <c r="W428" s="551">
        <v>29.270177614999991</v>
      </c>
      <c r="X428" s="551">
        <v>378.49168999999989</v>
      </c>
      <c r="Y428" s="551">
        <v>141.95916299999996</v>
      </c>
      <c r="AA428" s="547" t="s">
        <v>769</v>
      </c>
      <c r="AB428" s="547" t="s">
        <v>694</v>
      </c>
      <c r="AC428">
        <v>2</v>
      </c>
      <c r="AD428" s="547" t="s">
        <v>533</v>
      </c>
      <c r="AE428">
        <v>32</v>
      </c>
      <c r="AF428" s="216">
        <v>2017</v>
      </c>
      <c r="AG428" s="549">
        <v>11836.335599999997</v>
      </c>
      <c r="AH428" s="550">
        <v>1.1987876232226808</v>
      </c>
      <c r="AI428" s="550">
        <v>0.7267931520169133</v>
      </c>
      <c r="AJ428" s="550">
        <v>0.13545027669458781</v>
      </c>
      <c r="AK428" s="550">
        <v>2.6879533158049355E-3</v>
      </c>
      <c r="AL428" s="550">
        <v>3.9971338764676475E-3</v>
      </c>
      <c r="AM428" s="550">
        <v>1.7990147643329748E-3</v>
      </c>
      <c r="AN428" s="550">
        <v>2.4729087281878015E-3</v>
      </c>
      <c r="AO428" s="550">
        <v>3.1977100243761256E-2</v>
      </c>
      <c r="AP428" s="550">
        <v>1.1993506081392285E-2</v>
      </c>
      <c r="AQ428" s="551">
        <v>14189.25262159</v>
      </c>
      <c r="AR428" s="551">
        <v>8602.5676590540006</v>
      </c>
      <c r="AS428" s="551">
        <v>1603.2349320699996</v>
      </c>
      <c r="AT428" s="551">
        <v>31.81551752299999</v>
      </c>
      <c r="AU428" s="551">
        <v>47.31141800000001</v>
      </c>
      <c r="AV428" s="551">
        <v>21.293742499999993</v>
      </c>
      <c r="AW428" s="551">
        <v>29.270177614999991</v>
      </c>
      <c r="AX428" s="551">
        <v>378.49168999999989</v>
      </c>
      <c r="AY428" s="551">
        <v>141.95916299999996</v>
      </c>
    </row>
    <row r="429" spans="1:51" customFormat="1" x14ac:dyDescent="0.35">
      <c r="A429" s="547" t="s">
        <v>770</v>
      </c>
      <c r="B429" s="547" t="s">
        <v>694</v>
      </c>
      <c r="C429">
        <v>2</v>
      </c>
      <c r="D429" s="547" t="s">
        <v>533</v>
      </c>
      <c r="E429">
        <v>32</v>
      </c>
      <c r="F429" s="216">
        <v>2018</v>
      </c>
      <c r="G429" s="549">
        <v>13129.714400000001</v>
      </c>
      <c r="H429" s="550">
        <v>1.025599248598279</v>
      </c>
      <c r="I429" s="550">
        <v>0.54525930604789086</v>
      </c>
      <c r="J429" s="550">
        <v>0.13048731257932009</v>
      </c>
      <c r="K429" s="550">
        <v>2.7270057418004464E-3</v>
      </c>
      <c r="L429" s="550">
        <v>3.9971241872557399E-3</v>
      </c>
      <c r="M429" s="550">
        <v>1.7990145314965872E-3</v>
      </c>
      <c r="N429" s="550">
        <v>2.5088377175972688E-3</v>
      </c>
      <c r="O429" s="550">
        <v>3.1977005531818724E-2</v>
      </c>
      <c r="P429" s="550">
        <v>1.1993490734269131E-2</v>
      </c>
      <c r="Q429" s="551">
        <v>13465.825222950005</v>
      </c>
      <c r="R429" s="551">
        <v>7159.0989623510004</v>
      </c>
      <c r="S429" s="551">
        <v>1713.26114699</v>
      </c>
      <c r="T429" s="551">
        <v>35.804806557000006</v>
      </c>
      <c r="U429" s="551">
        <v>52.481098999999993</v>
      </c>
      <c r="V429" s="551">
        <v>23.620546999999995</v>
      </c>
      <c r="W429" s="551">
        <v>32.940322707999997</v>
      </c>
      <c r="X429" s="551">
        <v>419.84894999999995</v>
      </c>
      <c r="Y429" s="551">
        <v>157.47110799999999</v>
      </c>
      <c r="AA429" s="547" t="s">
        <v>770</v>
      </c>
      <c r="AB429" s="547" t="s">
        <v>694</v>
      </c>
      <c r="AC429">
        <v>2</v>
      </c>
      <c r="AD429" s="547" t="s">
        <v>533</v>
      </c>
      <c r="AE429">
        <v>32</v>
      </c>
      <c r="AF429" s="216">
        <v>2018</v>
      </c>
      <c r="AG429" s="549">
        <v>13129.714400000001</v>
      </c>
      <c r="AH429" s="550">
        <v>1.025599248598279</v>
      </c>
      <c r="AI429" s="550">
        <v>0.54525930604789086</v>
      </c>
      <c r="AJ429" s="550">
        <v>0.13048731257932009</v>
      </c>
      <c r="AK429" s="550">
        <v>2.7270057418004464E-3</v>
      </c>
      <c r="AL429" s="550">
        <v>3.9971241872557399E-3</v>
      </c>
      <c r="AM429" s="550">
        <v>1.7990145314965872E-3</v>
      </c>
      <c r="AN429" s="550">
        <v>2.5088377175972688E-3</v>
      </c>
      <c r="AO429" s="550">
        <v>3.1977005531818724E-2</v>
      </c>
      <c r="AP429" s="550">
        <v>1.1993490734269131E-2</v>
      </c>
      <c r="AQ429" s="551">
        <v>13465.825222950005</v>
      </c>
      <c r="AR429" s="551">
        <v>7159.0989623510004</v>
      </c>
      <c r="AS429" s="551">
        <v>1713.26114699</v>
      </c>
      <c r="AT429" s="551">
        <v>35.804806557000006</v>
      </c>
      <c r="AU429" s="551">
        <v>52.481098999999993</v>
      </c>
      <c r="AV429" s="551">
        <v>23.620546999999995</v>
      </c>
      <c r="AW429" s="551">
        <v>32.940322707999997</v>
      </c>
      <c r="AX429" s="551">
        <v>419.84894999999995</v>
      </c>
      <c r="AY429" s="551">
        <v>157.47110799999999</v>
      </c>
    </row>
    <row r="430" spans="1:51" customFormat="1" x14ac:dyDescent="0.35">
      <c r="A430" s="547" t="s">
        <v>771</v>
      </c>
      <c r="B430" s="547" t="s">
        <v>694</v>
      </c>
      <c r="C430">
        <v>2</v>
      </c>
      <c r="D430" s="547" t="s">
        <v>533</v>
      </c>
      <c r="E430">
        <v>32</v>
      </c>
      <c r="F430" s="216">
        <v>2019</v>
      </c>
      <c r="G430" s="549">
        <v>22917</v>
      </c>
      <c r="H430" s="550">
        <v>0.99315286782912204</v>
      </c>
      <c r="I430" s="550">
        <v>0.49792869497451681</v>
      </c>
      <c r="J430" s="550">
        <v>0.12952853866169223</v>
      </c>
      <c r="K430" s="550">
        <v>2.6859000169306628E-3</v>
      </c>
      <c r="L430" s="550">
        <v>3.9971270236069303E-3</v>
      </c>
      <c r="M430" s="550">
        <v>1.7990123052755596E-3</v>
      </c>
      <c r="N430" s="550">
        <v>2.4710179022559664E-3</v>
      </c>
      <c r="O430" s="550">
        <v>3.197701444342628E-2</v>
      </c>
      <c r="P430" s="550">
        <v>1.1993493912815813E-2</v>
      </c>
      <c r="Q430" s="551">
        <v>22760.084272039989</v>
      </c>
      <c r="R430" s="551">
        <v>11411.031902731002</v>
      </c>
      <c r="S430" s="551">
        <v>2968.4055205100008</v>
      </c>
      <c r="T430" s="551">
        <v>61.552770688000003</v>
      </c>
      <c r="U430" s="551">
        <v>91.602160000000026</v>
      </c>
      <c r="V430" s="551">
        <v>41.227964999999998</v>
      </c>
      <c r="W430" s="551">
        <v>56.628317265999982</v>
      </c>
      <c r="X430" s="551">
        <v>732.81724000000008</v>
      </c>
      <c r="Y430" s="551">
        <v>274.85489999999999</v>
      </c>
      <c r="AA430" s="547" t="s">
        <v>771</v>
      </c>
      <c r="AB430" s="547" t="s">
        <v>694</v>
      </c>
      <c r="AC430">
        <v>2</v>
      </c>
      <c r="AD430" s="547" t="s">
        <v>533</v>
      </c>
      <c r="AE430">
        <v>32</v>
      </c>
      <c r="AF430" s="216">
        <v>2019</v>
      </c>
      <c r="AG430" s="549">
        <v>22917</v>
      </c>
      <c r="AH430" s="550">
        <v>0.99315286782912204</v>
      </c>
      <c r="AI430" s="550">
        <v>0.49792869497451681</v>
      </c>
      <c r="AJ430" s="550">
        <v>0.12952853866169223</v>
      </c>
      <c r="AK430" s="550">
        <v>2.6859000169306628E-3</v>
      </c>
      <c r="AL430" s="550">
        <v>3.9971270236069303E-3</v>
      </c>
      <c r="AM430" s="550">
        <v>1.7990123052755596E-3</v>
      </c>
      <c r="AN430" s="550">
        <v>2.4710179022559664E-3</v>
      </c>
      <c r="AO430" s="550">
        <v>3.197701444342628E-2</v>
      </c>
      <c r="AP430" s="550">
        <v>1.1993493912815813E-2</v>
      </c>
      <c r="AQ430" s="551">
        <v>22760.084272039989</v>
      </c>
      <c r="AR430" s="551">
        <v>11411.031902731002</v>
      </c>
      <c r="AS430" s="551">
        <v>2968.4055205100008</v>
      </c>
      <c r="AT430" s="551">
        <v>61.552770688000003</v>
      </c>
      <c r="AU430" s="551">
        <v>91.602160000000026</v>
      </c>
      <c r="AV430" s="551">
        <v>41.227964999999998</v>
      </c>
      <c r="AW430" s="551">
        <v>56.628317265999982</v>
      </c>
      <c r="AX430" s="551">
        <v>732.81724000000008</v>
      </c>
      <c r="AY430" s="551">
        <v>274.85489999999999</v>
      </c>
    </row>
    <row r="431" spans="1:51" customFormat="1" x14ac:dyDescent="0.35">
      <c r="A431" s="547" t="s">
        <v>772</v>
      </c>
      <c r="B431" s="547" t="s">
        <v>694</v>
      </c>
      <c r="C431">
        <v>2</v>
      </c>
      <c r="D431" s="547" t="s">
        <v>533</v>
      </c>
      <c r="E431">
        <v>32</v>
      </c>
      <c r="F431" s="216">
        <v>2020</v>
      </c>
      <c r="G431" s="549">
        <v>13393.1607</v>
      </c>
      <c r="H431" s="550">
        <v>0.96070413149078426</v>
      </c>
      <c r="I431" s="550">
        <v>0.45059839443425792</v>
      </c>
      <c r="J431" s="550">
        <v>0.12855323480961445</v>
      </c>
      <c r="K431" s="550">
        <v>2.5468611782579441E-3</v>
      </c>
      <c r="L431" s="550">
        <v>3.99712787736505E-3</v>
      </c>
      <c r="M431" s="550">
        <v>1.799014701585713E-3</v>
      </c>
      <c r="N431" s="550">
        <v>2.3431039447618955E-3</v>
      </c>
      <c r="O431" s="550">
        <v>3.1977026154849326E-2</v>
      </c>
      <c r="P431" s="550">
        <v>1.1993494037594876E-2</v>
      </c>
      <c r="Q431" s="551">
        <v>12866.864818210004</v>
      </c>
      <c r="R431" s="551">
        <v>6034.9367078200021</v>
      </c>
      <c r="S431" s="551">
        <v>1721.7341323100002</v>
      </c>
      <c r="T431" s="551">
        <v>34.110521040999991</v>
      </c>
      <c r="U431" s="551">
        <v>53.534176000000009</v>
      </c>
      <c r="V431" s="551">
        <v>24.094493</v>
      </c>
      <c r="W431" s="551">
        <v>31.381567668999988</v>
      </c>
      <c r="X431" s="551">
        <v>428.27345000000014</v>
      </c>
      <c r="Y431" s="551">
        <v>160.63079300000001</v>
      </c>
      <c r="AA431" s="547" t="s">
        <v>772</v>
      </c>
      <c r="AB431" s="547" t="s">
        <v>694</v>
      </c>
      <c r="AC431">
        <v>2</v>
      </c>
      <c r="AD431" s="547" t="s">
        <v>533</v>
      </c>
      <c r="AE431">
        <v>32</v>
      </c>
      <c r="AF431" s="216">
        <v>2020</v>
      </c>
      <c r="AG431" s="549">
        <v>13393.1607</v>
      </c>
      <c r="AH431" s="550">
        <v>0.96070413149078426</v>
      </c>
      <c r="AI431" s="550">
        <v>0.45059839443425792</v>
      </c>
      <c r="AJ431" s="550">
        <v>0.12855323480961445</v>
      </c>
      <c r="AK431" s="550">
        <v>2.5468611782579441E-3</v>
      </c>
      <c r="AL431" s="550">
        <v>3.99712787736505E-3</v>
      </c>
      <c r="AM431" s="550">
        <v>1.799014701585713E-3</v>
      </c>
      <c r="AN431" s="550">
        <v>2.3431039447618955E-3</v>
      </c>
      <c r="AO431" s="550">
        <v>3.1977026154849326E-2</v>
      </c>
      <c r="AP431" s="550">
        <v>1.1993494037594876E-2</v>
      </c>
      <c r="AQ431" s="551">
        <v>12866.864818210004</v>
      </c>
      <c r="AR431" s="551">
        <v>6034.9367078200021</v>
      </c>
      <c r="AS431" s="551">
        <v>1721.7341323100002</v>
      </c>
      <c r="AT431" s="551">
        <v>34.110521040999991</v>
      </c>
      <c r="AU431" s="551">
        <v>53.534176000000009</v>
      </c>
      <c r="AV431" s="551">
        <v>24.094493</v>
      </c>
      <c r="AW431" s="551">
        <v>31.381567668999988</v>
      </c>
      <c r="AX431" s="551">
        <v>428.27345000000014</v>
      </c>
      <c r="AY431" s="551">
        <v>160.63079300000001</v>
      </c>
    </row>
    <row r="432" spans="1:51" customFormat="1" x14ac:dyDescent="0.35">
      <c r="A432" s="547" t="s">
        <v>773</v>
      </c>
      <c r="B432" s="547" t="s">
        <v>694</v>
      </c>
      <c r="C432">
        <v>2</v>
      </c>
      <c r="D432" s="547" t="s">
        <v>533</v>
      </c>
      <c r="E432">
        <v>32</v>
      </c>
      <c r="F432" s="216">
        <v>2021</v>
      </c>
      <c r="G432" s="549">
        <v>15094.877000000002</v>
      </c>
      <c r="H432" s="550">
        <v>0.82904013568643198</v>
      </c>
      <c r="I432" s="550">
        <v>0.40542766168091326</v>
      </c>
      <c r="J432" s="550">
        <v>0.12632618525410966</v>
      </c>
      <c r="K432" s="550">
        <v>2.2929511975486772E-3</v>
      </c>
      <c r="L432" s="550">
        <v>3.9971275022645091E-3</v>
      </c>
      <c r="M432" s="550">
        <v>1.799012737897765E-3</v>
      </c>
      <c r="N432" s="550">
        <v>2.1095082541580162E-3</v>
      </c>
      <c r="O432" s="550">
        <v>3.1977011803408527E-2</v>
      </c>
      <c r="P432" s="550">
        <v>1.1993491367965434E-2</v>
      </c>
      <c r="Q432" s="551">
        <v>12514.258876250004</v>
      </c>
      <c r="R432" s="551">
        <v>6119.8806854710001</v>
      </c>
      <c r="S432" s="551">
        <v>1906.8782282899995</v>
      </c>
      <c r="T432" s="551">
        <v>34.611816293999986</v>
      </c>
      <c r="U432" s="551">
        <v>60.336148000000001</v>
      </c>
      <c r="V432" s="551">
        <v>27.155876000000006</v>
      </c>
      <c r="W432" s="551">
        <v>31.842767627000001</v>
      </c>
      <c r="X432" s="551">
        <v>482.68905999999998</v>
      </c>
      <c r="Y432" s="551">
        <v>181.040277</v>
      </c>
      <c r="AA432" s="547" t="s">
        <v>773</v>
      </c>
      <c r="AB432" s="547" t="s">
        <v>694</v>
      </c>
      <c r="AC432">
        <v>2</v>
      </c>
      <c r="AD432" s="547" t="s">
        <v>533</v>
      </c>
      <c r="AE432">
        <v>32</v>
      </c>
      <c r="AF432" s="216">
        <v>2021</v>
      </c>
      <c r="AG432" s="549">
        <v>15094.877000000002</v>
      </c>
      <c r="AH432" s="550">
        <v>0.82904013568643198</v>
      </c>
      <c r="AI432" s="550">
        <v>0.40542766168091326</v>
      </c>
      <c r="AJ432" s="550">
        <v>0.12632618525410966</v>
      </c>
      <c r="AK432" s="550">
        <v>2.2929511975486772E-3</v>
      </c>
      <c r="AL432" s="550">
        <v>3.9971275022645091E-3</v>
      </c>
      <c r="AM432" s="550">
        <v>1.799012737897765E-3</v>
      </c>
      <c r="AN432" s="550">
        <v>2.1095082541580162E-3</v>
      </c>
      <c r="AO432" s="550">
        <v>3.1977011803408527E-2</v>
      </c>
      <c r="AP432" s="550">
        <v>1.1993491367965434E-2</v>
      </c>
      <c r="AQ432" s="551">
        <v>12514.258876250004</v>
      </c>
      <c r="AR432" s="551">
        <v>6119.8806854710001</v>
      </c>
      <c r="AS432" s="551">
        <v>1906.8782282899995</v>
      </c>
      <c r="AT432" s="551">
        <v>34.611816293999986</v>
      </c>
      <c r="AU432" s="551">
        <v>60.336148000000001</v>
      </c>
      <c r="AV432" s="551">
        <v>27.155876000000006</v>
      </c>
      <c r="AW432" s="551">
        <v>31.842767627000001</v>
      </c>
      <c r="AX432" s="551">
        <v>482.68905999999998</v>
      </c>
      <c r="AY432" s="551">
        <v>181.040277</v>
      </c>
    </row>
    <row r="433" spans="1:51" customFormat="1" x14ac:dyDescent="0.35">
      <c r="A433" s="547" t="s">
        <v>774</v>
      </c>
      <c r="B433" s="547" t="s">
        <v>694</v>
      </c>
      <c r="C433">
        <v>2</v>
      </c>
      <c r="D433" s="547" t="s">
        <v>533</v>
      </c>
      <c r="E433">
        <v>32</v>
      </c>
      <c r="F433" s="216">
        <v>2022</v>
      </c>
      <c r="G433" s="549">
        <v>16781.918300000001</v>
      </c>
      <c r="H433" s="550">
        <v>0.80520693676181243</v>
      </c>
      <c r="I433" s="550">
        <v>0.35833616489105419</v>
      </c>
      <c r="J433" s="550">
        <v>0.1253256693467516</v>
      </c>
      <c r="K433" s="550">
        <v>2.2922395610160975E-3</v>
      </c>
      <c r="L433" s="550">
        <v>3.9971205794751136E-3</v>
      </c>
      <c r="M433" s="550">
        <v>1.7990126909389133E-3</v>
      </c>
      <c r="N433" s="550">
        <v>2.1088542304487324E-3</v>
      </c>
      <c r="O433" s="550">
        <v>3.1976964754976779E-2</v>
      </c>
      <c r="P433" s="550">
        <v>1.1993467933877382E-2</v>
      </c>
      <c r="Q433" s="551">
        <v>13512.917027330004</v>
      </c>
      <c r="R433" s="551">
        <v>6013.5682431370005</v>
      </c>
      <c r="S433" s="551">
        <v>2103.20514387</v>
      </c>
      <c r="T433" s="551">
        <v>38.468177037000018</v>
      </c>
      <c r="U433" s="551">
        <v>67.079351000000017</v>
      </c>
      <c r="V433" s="551">
        <v>30.190883999999997</v>
      </c>
      <c r="W433" s="551">
        <v>35.390619402000006</v>
      </c>
      <c r="X433" s="551">
        <v>536.6348099999999</v>
      </c>
      <c r="Y433" s="551">
        <v>201.27339900000004</v>
      </c>
      <c r="AA433" s="547" t="s">
        <v>774</v>
      </c>
      <c r="AB433" s="547" t="s">
        <v>694</v>
      </c>
      <c r="AC433">
        <v>2</v>
      </c>
      <c r="AD433" s="547" t="s">
        <v>533</v>
      </c>
      <c r="AE433">
        <v>32</v>
      </c>
      <c r="AF433" s="216">
        <v>2022</v>
      </c>
      <c r="AG433" s="549">
        <v>16781.918300000001</v>
      </c>
      <c r="AH433" s="550">
        <v>0.80520693676181243</v>
      </c>
      <c r="AI433" s="550">
        <v>0.35833616489105419</v>
      </c>
      <c r="AJ433" s="550">
        <v>0.1253256693467516</v>
      </c>
      <c r="AK433" s="550">
        <v>2.2922395610160975E-3</v>
      </c>
      <c r="AL433" s="550">
        <v>3.9971205794751136E-3</v>
      </c>
      <c r="AM433" s="550">
        <v>1.7990126909389133E-3</v>
      </c>
      <c r="AN433" s="550">
        <v>2.1088542304487324E-3</v>
      </c>
      <c r="AO433" s="550">
        <v>3.1976964754976779E-2</v>
      </c>
      <c r="AP433" s="550">
        <v>1.1993467933877382E-2</v>
      </c>
      <c r="AQ433" s="551">
        <v>13512.917027330004</v>
      </c>
      <c r="AR433" s="551">
        <v>6013.5682431370005</v>
      </c>
      <c r="AS433" s="551">
        <v>2103.20514387</v>
      </c>
      <c r="AT433" s="551">
        <v>38.468177037000018</v>
      </c>
      <c r="AU433" s="551">
        <v>67.079351000000017</v>
      </c>
      <c r="AV433" s="551">
        <v>30.190883999999997</v>
      </c>
      <c r="AW433" s="551">
        <v>35.390619402000006</v>
      </c>
      <c r="AX433" s="551">
        <v>536.6348099999999</v>
      </c>
      <c r="AY433" s="551">
        <v>201.27339900000004</v>
      </c>
    </row>
    <row r="434" spans="1:51" customFormat="1" x14ac:dyDescent="0.35">
      <c r="A434" s="547" t="s">
        <v>775</v>
      </c>
      <c r="B434" s="547" t="s">
        <v>694</v>
      </c>
      <c r="C434">
        <v>2</v>
      </c>
      <c r="D434" s="547" t="s">
        <v>533</v>
      </c>
      <c r="E434">
        <v>32</v>
      </c>
      <c r="F434" s="216">
        <v>2023</v>
      </c>
      <c r="G434" s="549">
        <v>18448.888000000003</v>
      </c>
      <c r="H434" s="550">
        <v>0.75480589709363533</v>
      </c>
      <c r="I434" s="550">
        <v>0.35664203476258272</v>
      </c>
      <c r="J434" s="550">
        <v>0.12399785377850425</v>
      </c>
      <c r="K434" s="550">
        <v>2.2511412782710806E-3</v>
      </c>
      <c r="L434" s="550">
        <v>3.9971260598470754E-3</v>
      </c>
      <c r="M434" s="550">
        <v>1.7990153661293837E-3</v>
      </c>
      <c r="N434" s="550">
        <v>2.0710430217257543E-3</v>
      </c>
      <c r="O434" s="550">
        <v>3.1977015091641289E-2</v>
      </c>
      <c r="P434" s="550">
        <v>1.1993486870319769E-2</v>
      </c>
      <c r="Q434" s="551">
        <v>13925.329457220005</v>
      </c>
      <c r="R434" s="551">
        <v>6579.6489554269956</v>
      </c>
      <c r="S434" s="551">
        <v>2287.6225166000022</v>
      </c>
      <c r="T434" s="551">
        <v>41.531053315000008</v>
      </c>
      <c r="U434" s="551">
        <v>73.742531</v>
      </c>
      <c r="V434" s="551">
        <v>33.189833</v>
      </c>
      <c r="W434" s="551">
        <v>38.208440751000012</v>
      </c>
      <c r="X434" s="551">
        <v>589.94036999999992</v>
      </c>
      <c r="Y434" s="551">
        <v>221.26649599999996</v>
      </c>
      <c r="AA434" s="547" t="s">
        <v>775</v>
      </c>
      <c r="AB434" s="547" t="s">
        <v>694</v>
      </c>
      <c r="AC434">
        <v>2</v>
      </c>
      <c r="AD434" s="547" t="s">
        <v>533</v>
      </c>
      <c r="AE434">
        <v>32</v>
      </c>
      <c r="AF434" s="216">
        <v>2023</v>
      </c>
      <c r="AG434" s="549">
        <v>18448.888000000003</v>
      </c>
      <c r="AH434" s="550">
        <v>0.75480589709363533</v>
      </c>
      <c r="AI434" s="550">
        <v>0.35664203476258272</v>
      </c>
      <c r="AJ434" s="550">
        <v>0.12399785377850425</v>
      </c>
      <c r="AK434" s="550">
        <v>2.2511412782710806E-3</v>
      </c>
      <c r="AL434" s="550">
        <v>3.9971260598470754E-3</v>
      </c>
      <c r="AM434" s="550">
        <v>1.7990153661293837E-3</v>
      </c>
      <c r="AN434" s="550">
        <v>2.0710430217257543E-3</v>
      </c>
      <c r="AO434" s="550">
        <v>3.1977015091641289E-2</v>
      </c>
      <c r="AP434" s="550">
        <v>1.1993486870319769E-2</v>
      </c>
      <c r="AQ434" s="551">
        <v>13925.329457220005</v>
      </c>
      <c r="AR434" s="551">
        <v>6579.6489554269956</v>
      </c>
      <c r="AS434" s="551">
        <v>2287.6225166000022</v>
      </c>
      <c r="AT434" s="551">
        <v>41.531053315000008</v>
      </c>
      <c r="AU434" s="551">
        <v>73.742531</v>
      </c>
      <c r="AV434" s="551">
        <v>33.189833</v>
      </c>
      <c r="AW434" s="551">
        <v>38.208440751000012</v>
      </c>
      <c r="AX434" s="551">
        <v>589.94036999999992</v>
      </c>
      <c r="AY434" s="551">
        <v>221.26649599999996</v>
      </c>
    </row>
    <row r="435" spans="1:51" customFormat="1" x14ac:dyDescent="0.35">
      <c r="A435" s="547" t="s">
        <v>776</v>
      </c>
      <c r="B435" s="547" t="s">
        <v>694</v>
      </c>
      <c r="C435">
        <v>2</v>
      </c>
      <c r="D435" s="547" t="s">
        <v>533</v>
      </c>
      <c r="E435">
        <v>32</v>
      </c>
      <c r="F435" s="216">
        <v>2024</v>
      </c>
      <c r="G435" s="549">
        <v>20141.337899999995</v>
      </c>
      <c r="H435" s="550">
        <v>0.73396794295427636</v>
      </c>
      <c r="I435" s="550">
        <v>0.35556888869557191</v>
      </c>
      <c r="J435" s="550">
        <v>0.12306024223296511</v>
      </c>
      <c r="K435" s="550">
        <v>2.2508528703051056E-3</v>
      </c>
      <c r="L435" s="550">
        <v>3.997128661448056E-3</v>
      </c>
      <c r="M435" s="550">
        <v>1.7990155460328189E-3</v>
      </c>
      <c r="N435" s="550">
        <v>2.0707766267105817E-3</v>
      </c>
      <c r="O435" s="550">
        <v>3.1977032171234272E-2</v>
      </c>
      <c r="P435" s="550">
        <v>1.1993496718010976E-2</v>
      </c>
      <c r="Q435" s="551">
        <v>14783.09634681</v>
      </c>
      <c r="R435" s="551">
        <v>7161.6331339450016</v>
      </c>
      <c r="S435" s="551">
        <v>2478.5979208700001</v>
      </c>
      <c r="T435" s="551">
        <v>45.335188223999992</v>
      </c>
      <c r="U435" s="551">
        <v>80.507518999999988</v>
      </c>
      <c r="V435" s="551">
        <v>36.234580000000001</v>
      </c>
      <c r="W435" s="551">
        <v>41.708211753999983</v>
      </c>
      <c r="X435" s="551">
        <v>644.06020999999998</v>
      </c>
      <c r="Y435" s="551">
        <v>241.56507000000002</v>
      </c>
      <c r="AA435" s="547" t="s">
        <v>776</v>
      </c>
      <c r="AB435" s="547" t="s">
        <v>694</v>
      </c>
      <c r="AC435">
        <v>2</v>
      </c>
      <c r="AD435" s="547" t="s">
        <v>533</v>
      </c>
      <c r="AE435">
        <v>32</v>
      </c>
      <c r="AF435" s="216">
        <v>2024</v>
      </c>
      <c r="AG435" s="549">
        <v>20141.337899999995</v>
      </c>
      <c r="AH435" s="550">
        <v>0.73396794295427636</v>
      </c>
      <c r="AI435" s="550">
        <v>0.35556888869557191</v>
      </c>
      <c r="AJ435" s="550">
        <v>0.12306024223296511</v>
      </c>
      <c r="AK435" s="550">
        <v>2.2508528703051056E-3</v>
      </c>
      <c r="AL435" s="550">
        <v>3.997128661448056E-3</v>
      </c>
      <c r="AM435" s="550">
        <v>1.7990155460328189E-3</v>
      </c>
      <c r="AN435" s="550">
        <v>2.0707766267105817E-3</v>
      </c>
      <c r="AO435" s="550">
        <v>3.1977032171234272E-2</v>
      </c>
      <c r="AP435" s="550">
        <v>1.1993496718010976E-2</v>
      </c>
      <c r="AQ435" s="551">
        <v>14783.09634681</v>
      </c>
      <c r="AR435" s="551">
        <v>7161.6331339450016</v>
      </c>
      <c r="AS435" s="551">
        <v>2478.5979208700001</v>
      </c>
      <c r="AT435" s="551">
        <v>45.335188223999992</v>
      </c>
      <c r="AU435" s="551">
        <v>80.507518999999988</v>
      </c>
      <c r="AV435" s="551">
        <v>36.234580000000001</v>
      </c>
      <c r="AW435" s="551">
        <v>41.708211753999983</v>
      </c>
      <c r="AX435" s="551">
        <v>644.06020999999998</v>
      </c>
      <c r="AY435" s="551">
        <v>241.56507000000002</v>
      </c>
    </row>
    <row r="436" spans="1:51" customFormat="1" x14ac:dyDescent="0.35">
      <c r="A436" s="547" t="s">
        <v>777</v>
      </c>
      <c r="B436" s="547" t="s">
        <v>694</v>
      </c>
      <c r="C436">
        <v>2</v>
      </c>
      <c r="D436" s="547" t="s">
        <v>533</v>
      </c>
      <c r="E436">
        <v>32</v>
      </c>
      <c r="F436" s="216">
        <v>2025</v>
      </c>
      <c r="G436" s="549">
        <v>21983.402000000002</v>
      </c>
      <c r="H436" s="550">
        <v>0.68947693266492605</v>
      </c>
      <c r="I436" s="550">
        <v>0.28405869087427865</v>
      </c>
      <c r="J436" s="550">
        <v>0.12139098942966145</v>
      </c>
      <c r="K436" s="550">
        <v>2.21431722546856E-3</v>
      </c>
      <c r="L436" s="550">
        <v>3.9971246033712153E-3</v>
      </c>
      <c r="M436" s="550">
        <v>1.799014092541272E-3</v>
      </c>
      <c r="N436" s="550">
        <v>2.0371652769666871E-3</v>
      </c>
      <c r="O436" s="550">
        <v>3.1976987001374933E-2</v>
      </c>
      <c r="P436" s="550">
        <v>1.1993475350175557E-2</v>
      </c>
      <c r="Q436" s="551">
        <v>15157.048580500001</v>
      </c>
      <c r="R436" s="551">
        <v>6244.5763930829999</v>
      </c>
      <c r="S436" s="551">
        <v>2668.5869198099986</v>
      </c>
      <c r="T436" s="551">
        <v>48.678225722999997</v>
      </c>
      <c r="U436" s="551">
        <v>87.870396999999983</v>
      </c>
      <c r="V436" s="551">
        <v>39.548449999999988</v>
      </c>
      <c r="W436" s="551">
        <v>44.783823224000024</v>
      </c>
      <c r="X436" s="551">
        <v>702.96295999999984</v>
      </c>
      <c r="Y436" s="551">
        <v>263.65739000000008</v>
      </c>
      <c r="AA436" s="547" t="s">
        <v>777</v>
      </c>
      <c r="AB436" s="547" t="s">
        <v>694</v>
      </c>
      <c r="AC436">
        <v>2</v>
      </c>
      <c r="AD436" s="547" t="s">
        <v>533</v>
      </c>
      <c r="AE436">
        <v>32</v>
      </c>
      <c r="AF436" s="216">
        <v>2025</v>
      </c>
      <c r="AG436" s="549">
        <v>21983.402000000002</v>
      </c>
      <c r="AH436" s="550">
        <v>0.68947693266492605</v>
      </c>
      <c r="AI436" s="550">
        <v>0.28405869087427865</v>
      </c>
      <c r="AJ436" s="550">
        <v>0.12139098942966145</v>
      </c>
      <c r="AK436" s="550">
        <v>2.21431722546856E-3</v>
      </c>
      <c r="AL436" s="550">
        <v>3.9971246033712153E-3</v>
      </c>
      <c r="AM436" s="550">
        <v>1.799014092541272E-3</v>
      </c>
      <c r="AN436" s="550">
        <v>2.0371652769666871E-3</v>
      </c>
      <c r="AO436" s="550">
        <v>3.1976987001374933E-2</v>
      </c>
      <c r="AP436" s="550">
        <v>1.1993475350175557E-2</v>
      </c>
      <c r="AQ436" s="551">
        <v>15157.048580500001</v>
      </c>
      <c r="AR436" s="551">
        <v>6244.5763930829999</v>
      </c>
      <c r="AS436" s="551">
        <v>2668.5869198099986</v>
      </c>
      <c r="AT436" s="551">
        <v>48.678225722999997</v>
      </c>
      <c r="AU436" s="551">
        <v>87.870396999999983</v>
      </c>
      <c r="AV436" s="551">
        <v>39.548449999999988</v>
      </c>
      <c r="AW436" s="551">
        <v>44.783823224000024</v>
      </c>
      <c r="AX436" s="551">
        <v>702.96295999999984</v>
      </c>
      <c r="AY436" s="551">
        <v>263.65739000000008</v>
      </c>
    </row>
    <row r="437" spans="1:51" customFormat="1" x14ac:dyDescent="0.35">
      <c r="A437" s="547" t="s">
        <v>778</v>
      </c>
      <c r="B437" s="547" t="s">
        <v>694</v>
      </c>
      <c r="C437">
        <v>2</v>
      </c>
      <c r="D437" s="547" t="s">
        <v>533</v>
      </c>
      <c r="E437">
        <v>32</v>
      </c>
      <c r="F437" s="216">
        <v>2026</v>
      </c>
      <c r="G437" s="549">
        <v>23969.520000000004</v>
      </c>
      <c r="H437" s="550">
        <v>0.68947727739312248</v>
      </c>
      <c r="I437" s="550">
        <v>0.28405870995113797</v>
      </c>
      <c r="J437" s="550">
        <v>0.12124027081143052</v>
      </c>
      <c r="K437" s="550">
        <v>2.2142006429415346E-3</v>
      </c>
      <c r="L437" s="550">
        <v>3.9971248902773192E-3</v>
      </c>
      <c r="M437" s="550">
        <v>1.7990142898147313E-3</v>
      </c>
      <c r="N437" s="550">
        <v>2.0370604326661527E-3</v>
      </c>
      <c r="O437" s="550">
        <v>3.1977000791004573E-2</v>
      </c>
      <c r="P437" s="550">
        <v>1.1993486310948239E-2</v>
      </c>
      <c r="Q437" s="551">
        <v>16526.439390020001</v>
      </c>
      <c r="R437" s="551">
        <v>6808.7509293480016</v>
      </c>
      <c r="S437" s="551">
        <v>2906.0710960200004</v>
      </c>
      <c r="T437" s="551">
        <v>53.073326594999983</v>
      </c>
      <c r="U437" s="551">
        <v>95.809165000000021</v>
      </c>
      <c r="V437" s="551">
        <v>43.121509000000003</v>
      </c>
      <c r="W437" s="551">
        <v>48.827360782000014</v>
      </c>
      <c r="X437" s="551">
        <v>766.47336000000007</v>
      </c>
      <c r="Y437" s="551">
        <v>287.47811000000007</v>
      </c>
      <c r="AA437" s="547" t="s">
        <v>778</v>
      </c>
      <c r="AB437" s="547" t="s">
        <v>694</v>
      </c>
      <c r="AC437">
        <v>2</v>
      </c>
      <c r="AD437" s="547" t="s">
        <v>533</v>
      </c>
      <c r="AE437">
        <v>32</v>
      </c>
      <c r="AF437" s="216">
        <v>2026</v>
      </c>
      <c r="AG437" s="549">
        <v>23969.520000000004</v>
      </c>
      <c r="AH437" s="550">
        <v>0.68947727739312248</v>
      </c>
      <c r="AI437" s="550">
        <v>0.28405870995113797</v>
      </c>
      <c r="AJ437" s="550">
        <v>0.12124027081143052</v>
      </c>
      <c r="AK437" s="550">
        <v>2.2142006429415346E-3</v>
      </c>
      <c r="AL437" s="550">
        <v>3.9971248902773192E-3</v>
      </c>
      <c r="AM437" s="550">
        <v>1.7990142898147313E-3</v>
      </c>
      <c r="AN437" s="550">
        <v>2.0370604326661527E-3</v>
      </c>
      <c r="AO437" s="550">
        <v>3.1977000791004573E-2</v>
      </c>
      <c r="AP437" s="550">
        <v>1.1993486310948239E-2</v>
      </c>
      <c r="AQ437" s="551">
        <v>16526.439390020001</v>
      </c>
      <c r="AR437" s="551">
        <v>6808.7509293480016</v>
      </c>
      <c r="AS437" s="551">
        <v>2906.0710960200004</v>
      </c>
      <c r="AT437" s="551">
        <v>53.073326594999983</v>
      </c>
      <c r="AU437" s="551">
        <v>95.809165000000021</v>
      </c>
      <c r="AV437" s="551">
        <v>43.121509000000003</v>
      </c>
      <c r="AW437" s="551">
        <v>48.827360782000014</v>
      </c>
      <c r="AX437" s="551">
        <v>766.47336000000007</v>
      </c>
      <c r="AY437" s="551">
        <v>287.47811000000007</v>
      </c>
    </row>
    <row r="438" spans="1:51" customFormat="1" x14ac:dyDescent="0.35">
      <c r="A438" s="547" t="s">
        <v>1271</v>
      </c>
      <c r="B438" s="547" t="s">
        <v>694</v>
      </c>
      <c r="C438">
        <v>2</v>
      </c>
      <c r="D438" s="547" t="s">
        <v>533</v>
      </c>
      <c r="E438">
        <v>32</v>
      </c>
      <c r="F438" s="216">
        <v>2027</v>
      </c>
      <c r="G438" s="549">
        <v>25384.334999999999</v>
      </c>
      <c r="H438" s="550">
        <v>0.56989020080730901</v>
      </c>
      <c r="I438" s="550">
        <v>0.28336603739353422</v>
      </c>
      <c r="J438" s="550">
        <v>0.11850545430991194</v>
      </c>
      <c r="K438" s="550">
        <v>1.4729420836511974E-3</v>
      </c>
      <c r="L438" s="550">
        <v>3.9971282682804195E-3</v>
      </c>
      <c r="M438" s="550">
        <v>1.7990139588056962E-3</v>
      </c>
      <c r="N438" s="550">
        <v>1.3551016524955251E-3</v>
      </c>
      <c r="O438" s="550">
        <v>3.19770011702099E-2</v>
      </c>
      <c r="P438" s="550">
        <v>1.1993477079466529E-2</v>
      </c>
      <c r="Q438" s="551">
        <v>14466.283770510003</v>
      </c>
      <c r="R438" s="551">
        <v>7193.0584208199989</v>
      </c>
      <c r="S438" s="551">
        <v>3008.1821515299985</v>
      </c>
      <c r="T438" s="551">
        <v>37.389655287000018</v>
      </c>
      <c r="U438" s="551">
        <v>101.46444300000003</v>
      </c>
      <c r="V438" s="551">
        <v>45.666772999999992</v>
      </c>
      <c r="W438" s="551">
        <v>34.398354305999995</v>
      </c>
      <c r="X438" s="551">
        <v>811.71491000000015</v>
      </c>
      <c r="Y438" s="551">
        <v>304.44644</v>
      </c>
      <c r="AA438" s="547" t="s">
        <v>1271</v>
      </c>
      <c r="AB438" s="547" t="s">
        <v>694</v>
      </c>
      <c r="AC438">
        <v>2</v>
      </c>
      <c r="AD438" s="547" t="s">
        <v>533</v>
      </c>
      <c r="AE438">
        <v>32</v>
      </c>
      <c r="AF438" s="216">
        <v>2027</v>
      </c>
      <c r="AG438" s="549">
        <v>25384.334999999999</v>
      </c>
      <c r="AH438" s="550">
        <v>0.56989020080730901</v>
      </c>
      <c r="AI438" s="550">
        <v>0.28336603739353422</v>
      </c>
      <c r="AJ438" s="550">
        <v>0.11850545430991194</v>
      </c>
      <c r="AK438" s="550">
        <v>1.4729420836511974E-3</v>
      </c>
      <c r="AL438" s="550">
        <v>3.9971282682804195E-3</v>
      </c>
      <c r="AM438" s="550">
        <v>1.7990139588056962E-3</v>
      </c>
      <c r="AN438" s="550">
        <v>1.3551016524955251E-3</v>
      </c>
      <c r="AO438" s="550">
        <v>3.19770011702099E-2</v>
      </c>
      <c r="AP438" s="550">
        <v>1.1993477079466529E-2</v>
      </c>
      <c r="AQ438" s="551">
        <v>14466.283770510003</v>
      </c>
      <c r="AR438" s="551">
        <v>7193.0584208199989</v>
      </c>
      <c r="AS438" s="551">
        <v>3008.1821515299985</v>
      </c>
      <c r="AT438" s="551">
        <v>37.389655287000018</v>
      </c>
      <c r="AU438" s="551">
        <v>101.46444300000003</v>
      </c>
      <c r="AV438" s="551">
        <v>45.666772999999992</v>
      </c>
      <c r="AW438" s="551">
        <v>34.398354305999995</v>
      </c>
      <c r="AX438" s="551">
        <v>811.71491000000015</v>
      </c>
      <c r="AY438" s="551">
        <v>304.44644</v>
      </c>
    </row>
    <row r="439" spans="1:51" customFormat="1" x14ac:dyDescent="0.35">
      <c r="A439" s="547" t="s">
        <v>1272</v>
      </c>
      <c r="B439" s="547" t="s">
        <v>694</v>
      </c>
      <c r="C439">
        <v>2</v>
      </c>
      <c r="D439" s="547" t="s">
        <v>533</v>
      </c>
      <c r="E439">
        <v>32</v>
      </c>
      <c r="F439" s="216">
        <v>2028</v>
      </c>
      <c r="G439" s="549">
        <v>26682.820000000003</v>
      </c>
      <c r="H439" s="550">
        <v>0.5698897203623905</v>
      </c>
      <c r="I439" s="550">
        <v>0.28336597510499251</v>
      </c>
      <c r="J439" s="550">
        <v>0.11850540472333886</v>
      </c>
      <c r="K439" s="550">
        <v>1.4729065798142773E-3</v>
      </c>
      <c r="L439" s="550">
        <v>3.9971244418693375E-3</v>
      </c>
      <c r="M439" s="550">
        <v>1.7990145344457594E-3</v>
      </c>
      <c r="N439" s="550">
        <v>1.3550693416213122E-3</v>
      </c>
      <c r="O439" s="550">
        <v>3.1976999057820733E-2</v>
      </c>
      <c r="P439" s="550">
        <v>1.1993493191499248E-2</v>
      </c>
      <c r="Q439" s="551">
        <v>15206.264828280002</v>
      </c>
      <c r="R439" s="551">
        <v>7561.0033078509978</v>
      </c>
      <c r="S439" s="551">
        <v>3162.0583832600009</v>
      </c>
      <c r="T439" s="551">
        <v>39.301301146</v>
      </c>
      <c r="U439" s="551">
        <v>106.65455200000001</v>
      </c>
      <c r="V439" s="551">
        <v>48.002781000000006</v>
      </c>
      <c r="W439" s="551">
        <v>36.157071329999987</v>
      </c>
      <c r="X439" s="551">
        <v>853.23651000000029</v>
      </c>
      <c r="Y439" s="551">
        <v>320.02021999999999</v>
      </c>
      <c r="AA439" s="547" t="s">
        <v>1272</v>
      </c>
      <c r="AB439" s="547" t="s">
        <v>694</v>
      </c>
      <c r="AC439">
        <v>2</v>
      </c>
      <c r="AD439" s="547" t="s">
        <v>533</v>
      </c>
      <c r="AE439">
        <v>32</v>
      </c>
      <c r="AF439" s="216">
        <v>2028</v>
      </c>
      <c r="AG439" s="549">
        <v>26682.820000000003</v>
      </c>
      <c r="AH439" s="550">
        <v>0.5698897203623905</v>
      </c>
      <c r="AI439" s="550">
        <v>0.28336597510499251</v>
      </c>
      <c r="AJ439" s="550">
        <v>0.11850540472333886</v>
      </c>
      <c r="AK439" s="550">
        <v>1.4729065798142773E-3</v>
      </c>
      <c r="AL439" s="550">
        <v>3.9971244418693375E-3</v>
      </c>
      <c r="AM439" s="550">
        <v>1.7990145344457594E-3</v>
      </c>
      <c r="AN439" s="550">
        <v>1.3550693416213122E-3</v>
      </c>
      <c r="AO439" s="550">
        <v>3.1976999057820733E-2</v>
      </c>
      <c r="AP439" s="550">
        <v>1.1993493191499248E-2</v>
      </c>
      <c r="AQ439" s="551">
        <v>15206.264828280002</v>
      </c>
      <c r="AR439" s="551">
        <v>7561.0033078509978</v>
      </c>
      <c r="AS439" s="551">
        <v>3162.0583832600009</v>
      </c>
      <c r="AT439" s="551">
        <v>39.301301146</v>
      </c>
      <c r="AU439" s="551">
        <v>106.65455200000001</v>
      </c>
      <c r="AV439" s="551">
        <v>48.002781000000006</v>
      </c>
      <c r="AW439" s="551">
        <v>36.157071329999987</v>
      </c>
      <c r="AX439" s="551">
        <v>853.23651000000029</v>
      </c>
      <c r="AY439" s="551">
        <v>320.02021999999999</v>
      </c>
    </row>
    <row r="440" spans="1:51" customFormat="1" x14ac:dyDescent="0.35">
      <c r="A440" s="547" t="s">
        <v>1517</v>
      </c>
      <c r="B440" s="547" t="s">
        <v>694</v>
      </c>
      <c r="C440">
        <v>2</v>
      </c>
      <c r="D440" s="547" t="s">
        <v>533</v>
      </c>
      <c r="E440">
        <v>32</v>
      </c>
      <c r="F440" s="216">
        <v>2029</v>
      </c>
      <c r="G440" s="549">
        <v>27843.047000000002</v>
      </c>
      <c r="H440" s="550">
        <v>0.56989008096348071</v>
      </c>
      <c r="I440" s="550">
        <v>0.2833659411657064</v>
      </c>
      <c r="J440" s="550">
        <v>0.11850540097820469</v>
      </c>
      <c r="K440" s="550">
        <v>1.4728851654777573E-3</v>
      </c>
      <c r="L440" s="550">
        <v>3.9971264280091179E-3</v>
      </c>
      <c r="M440" s="550">
        <v>1.7990135921546232E-3</v>
      </c>
      <c r="N440" s="550">
        <v>1.3550498556425951E-3</v>
      </c>
      <c r="O440" s="550">
        <v>3.1977008119836878E-2</v>
      </c>
      <c r="P440" s="550">
        <v>1.199350523669338E-2</v>
      </c>
      <c r="Q440" s="551">
        <v>15867.476309099999</v>
      </c>
      <c r="R440" s="551">
        <v>7889.7712180759991</v>
      </c>
      <c r="S440" s="551">
        <v>3299.5514491899994</v>
      </c>
      <c r="T440" s="551">
        <v>41.009610887999976</v>
      </c>
      <c r="U440" s="551">
        <v>111.292179</v>
      </c>
      <c r="V440" s="551">
        <v>50.09002000000001</v>
      </c>
      <c r="W440" s="551">
        <v>37.728716817999995</v>
      </c>
      <c r="X440" s="551">
        <v>890.33733999999993</v>
      </c>
      <c r="Y440" s="551">
        <v>333.93572999999992</v>
      </c>
      <c r="AA440" s="547" t="s">
        <v>1517</v>
      </c>
      <c r="AB440" s="547" t="s">
        <v>694</v>
      </c>
      <c r="AC440">
        <v>2</v>
      </c>
      <c r="AD440" s="547" t="s">
        <v>533</v>
      </c>
      <c r="AE440">
        <v>32</v>
      </c>
      <c r="AF440" s="216">
        <v>2029</v>
      </c>
      <c r="AG440" s="549">
        <v>27843.047000000002</v>
      </c>
      <c r="AH440" s="550">
        <v>0.56989008096348071</v>
      </c>
      <c r="AI440" s="550">
        <v>0.2833659411657064</v>
      </c>
      <c r="AJ440" s="550">
        <v>0.11850540097820469</v>
      </c>
      <c r="AK440" s="550">
        <v>1.4728851654777573E-3</v>
      </c>
      <c r="AL440" s="550">
        <v>3.9971264280091179E-3</v>
      </c>
      <c r="AM440" s="550">
        <v>1.7990135921546232E-3</v>
      </c>
      <c r="AN440" s="550">
        <v>1.3550498556425951E-3</v>
      </c>
      <c r="AO440" s="550">
        <v>3.1977008119836878E-2</v>
      </c>
      <c r="AP440" s="550">
        <v>1.199350523669338E-2</v>
      </c>
      <c r="AQ440" s="551">
        <v>15867.476309099999</v>
      </c>
      <c r="AR440" s="551">
        <v>7889.7712180759991</v>
      </c>
      <c r="AS440" s="551">
        <v>3299.5514491899994</v>
      </c>
      <c r="AT440" s="551">
        <v>41.009610887999976</v>
      </c>
      <c r="AU440" s="551">
        <v>111.292179</v>
      </c>
      <c r="AV440" s="551">
        <v>50.09002000000001</v>
      </c>
      <c r="AW440" s="551">
        <v>37.728716817999995</v>
      </c>
      <c r="AX440" s="551">
        <v>890.33733999999993</v>
      </c>
      <c r="AY440" s="551">
        <v>333.93572999999992</v>
      </c>
    </row>
    <row r="441" spans="1:51" customFormat="1" x14ac:dyDescent="0.35">
      <c r="A441" s="547" t="s">
        <v>1518</v>
      </c>
      <c r="B441" s="547" t="s">
        <v>694</v>
      </c>
      <c r="C441">
        <v>2</v>
      </c>
      <c r="D441" s="547" t="s">
        <v>533</v>
      </c>
      <c r="E441">
        <v>32</v>
      </c>
      <c r="F441" s="216">
        <v>2030</v>
      </c>
      <c r="G441" s="549">
        <v>29017.437000000002</v>
      </c>
      <c r="H441" s="550">
        <v>0.56989008635187177</v>
      </c>
      <c r="I441" s="550">
        <v>0.28336621319295019</v>
      </c>
      <c r="J441" s="550">
        <v>0.11850543495622996</v>
      </c>
      <c r="K441" s="550">
        <v>1.4728718893401917E-3</v>
      </c>
      <c r="L441" s="550">
        <v>3.9971297947506519E-3</v>
      </c>
      <c r="M441" s="550">
        <v>1.7990163983125039E-3</v>
      </c>
      <c r="N441" s="550">
        <v>1.3550373251434991E-3</v>
      </c>
      <c r="O441" s="550">
        <v>3.1977036772751502E-2</v>
      </c>
      <c r="P441" s="550">
        <v>1.1993504801957527E-2</v>
      </c>
      <c r="Q441" s="551">
        <v>16536.74967764</v>
      </c>
      <c r="R441" s="551">
        <v>8222.5612392550011</v>
      </c>
      <c r="S441" s="551">
        <v>3438.723993000001</v>
      </c>
      <c r="T441" s="551">
        <v>42.738967257999988</v>
      </c>
      <c r="U441" s="551">
        <v>115.98646199999999</v>
      </c>
      <c r="V441" s="551">
        <v>52.202844999999989</v>
      </c>
      <c r="W441" s="551">
        <v>39.319710215000001</v>
      </c>
      <c r="X441" s="551">
        <v>927.89165000000014</v>
      </c>
      <c r="Y441" s="551">
        <v>348.02077000000003</v>
      </c>
      <c r="AA441" s="547" t="s">
        <v>1518</v>
      </c>
      <c r="AB441" s="547" t="s">
        <v>694</v>
      </c>
      <c r="AC441">
        <v>2</v>
      </c>
      <c r="AD441" s="547" t="s">
        <v>533</v>
      </c>
      <c r="AE441">
        <v>32</v>
      </c>
      <c r="AF441" s="216">
        <v>2030</v>
      </c>
      <c r="AG441" s="549">
        <v>29017.437000000002</v>
      </c>
      <c r="AH441" s="550">
        <v>0.56989008635187177</v>
      </c>
      <c r="AI441" s="550">
        <v>0.28336621319295019</v>
      </c>
      <c r="AJ441" s="550">
        <v>0.11850543495622996</v>
      </c>
      <c r="AK441" s="550">
        <v>1.4728718893401917E-3</v>
      </c>
      <c r="AL441" s="550">
        <v>3.9971297947506519E-3</v>
      </c>
      <c r="AM441" s="550">
        <v>1.7990163983125039E-3</v>
      </c>
      <c r="AN441" s="550">
        <v>1.3550373251434991E-3</v>
      </c>
      <c r="AO441" s="550">
        <v>3.1977036772751502E-2</v>
      </c>
      <c r="AP441" s="550">
        <v>1.1993504801957527E-2</v>
      </c>
      <c r="AQ441" s="551">
        <v>16536.74967764</v>
      </c>
      <c r="AR441" s="551">
        <v>8222.5612392550011</v>
      </c>
      <c r="AS441" s="551">
        <v>3438.723993000001</v>
      </c>
      <c r="AT441" s="551">
        <v>42.738967257999988</v>
      </c>
      <c r="AU441" s="551">
        <v>115.98646199999999</v>
      </c>
      <c r="AV441" s="551">
        <v>52.202844999999989</v>
      </c>
      <c r="AW441" s="551">
        <v>39.319710215000001</v>
      </c>
      <c r="AX441" s="551">
        <v>927.89165000000014</v>
      </c>
      <c r="AY441" s="551">
        <v>348.02077000000003</v>
      </c>
    </row>
    <row r="442" spans="1:51" customFormat="1" x14ac:dyDescent="0.35">
      <c r="A442" s="547" t="s">
        <v>779</v>
      </c>
      <c r="B442" s="547" t="s">
        <v>694</v>
      </c>
      <c r="C442">
        <v>2</v>
      </c>
      <c r="D442" s="547" t="s">
        <v>780</v>
      </c>
      <c r="E442">
        <v>41</v>
      </c>
      <c r="F442" s="216">
        <v>41</v>
      </c>
      <c r="G442" s="549">
        <v>7555.5554149999989</v>
      </c>
      <c r="H442" s="550">
        <v>2.2871602609712314</v>
      </c>
      <c r="I442" s="550">
        <v>4.3999114776045838</v>
      </c>
      <c r="J442" s="550">
        <v>0.17246753933641823</v>
      </c>
      <c r="K442" s="550">
        <v>4.8906813566676748E-2</v>
      </c>
      <c r="L442" s="550">
        <v>2.1967459620571127E-2</v>
      </c>
      <c r="M442" s="550">
        <v>4.8549527479046367E-3</v>
      </c>
      <c r="N442" s="550">
        <v>4.4994120128476367E-2</v>
      </c>
      <c r="O442" s="550">
        <v>0.17573970867368724</v>
      </c>
      <c r="P442" s="550">
        <v>3.2366508491818137E-2</v>
      </c>
      <c r="Q442" s="551">
        <v>17280.766094753999</v>
      </c>
      <c r="R442" s="551">
        <v>33243.774990135957</v>
      </c>
      <c r="S442" s="551">
        <v>1303.0880507450001</v>
      </c>
      <c r="T442" s="551">
        <v>369.5181400740999</v>
      </c>
      <c r="U442" s="551">
        <v>165.97635849</v>
      </c>
      <c r="V442" s="551">
        <v>36.681864524000005</v>
      </c>
      <c r="W442" s="551">
        <v>339.95556797987007</v>
      </c>
      <c r="X442" s="551">
        <v>1327.8111074999999</v>
      </c>
      <c r="Y442" s="551">
        <v>244.54694849999998</v>
      </c>
      <c r="AA442" s="547" t="s">
        <v>779</v>
      </c>
      <c r="AB442" s="547" t="s">
        <v>694</v>
      </c>
      <c r="AC442">
        <v>2</v>
      </c>
      <c r="AD442" s="547" t="s">
        <v>780</v>
      </c>
      <c r="AE442">
        <v>41</v>
      </c>
      <c r="AF442" s="216">
        <v>41</v>
      </c>
      <c r="AG442" s="549">
        <v>7555.5554149999989</v>
      </c>
      <c r="AH442" s="550">
        <v>2.2871602609712314</v>
      </c>
      <c r="AI442" s="550">
        <v>4.3999114776045838</v>
      </c>
      <c r="AJ442" s="550">
        <v>0.17246753933641823</v>
      </c>
      <c r="AK442" s="550">
        <v>4.8906813566676748E-2</v>
      </c>
      <c r="AL442" s="550">
        <v>2.1967459620571127E-2</v>
      </c>
      <c r="AM442" s="550">
        <v>4.8549527479046367E-3</v>
      </c>
      <c r="AN442" s="550">
        <v>4.4994120128476367E-2</v>
      </c>
      <c r="AO442" s="550">
        <v>0.17573970867368724</v>
      </c>
      <c r="AP442" s="550">
        <v>3.2366508491818137E-2</v>
      </c>
      <c r="AQ442" s="551">
        <v>17280.766094753999</v>
      </c>
      <c r="AR442" s="551">
        <v>33243.774990135957</v>
      </c>
      <c r="AS442" s="551">
        <v>1303.0880507450001</v>
      </c>
      <c r="AT442" s="551">
        <v>369.5181400740999</v>
      </c>
      <c r="AU442" s="551">
        <v>165.97635849</v>
      </c>
      <c r="AV442" s="551">
        <v>36.681864524000005</v>
      </c>
      <c r="AW442" s="551">
        <v>339.95556797987007</v>
      </c>
      <c r="AX442" s="551">
        <v>1327.8111074999999</v>
      </c>
      <c r="AY442" s="551">
        <v>244.54694849999998</v>
      </c>
    </row>
    <row r="443" spans="1:51" customFormat="1" x14ac:dyDescent="0.35">
      <c r="A443" s="547" t="s">
        <v>781</v>
      </c>
      <c r="B443" s="547" t="s">
        <v>694</v>
      </c>
      <c r="C443">
        <v>2</v>
      </c>
      <c r="D443" s="547" t="s">
        <v>780</v>
      </c>
      <c r="E443">
        <v>41</v>
      </c>
      <c r="F443" s="216">
        <v>2000</v>
      </c>
      <c r="G443" s="549">
        <v>72.722955999999982</v>
      </c>
      <c r="H443" s="550">
        <v>6.6068821670285258</v>
      </c>
      <c r="I443" s="550">
        <v>20.35054027660993</v>
      </c>
      <c r="J443" s="550">
        <v>1.3833255691641584</v>
      </c>
      <c r="K443" s="550">
        <v>0.98893565877602629</v>
      </c>
      <c r="L443" s="550">
        <v>2.1069378972988946E-2</v>
      </c>
      <c r="M443" s="550">
        <v>4.7378698412644301E-3</v>
      </c>
      <c r="N443" s="550">
        <v>0.90981806055573378</v>
      </c>
      <c r="O443" s="550">
        <v>0.16855506533590306</v>
      </c>
      <c r="P443" s="550">
        <v>3.158595203418299E-2</v>
      </c>
      <c r="Q443" s="551">
        <v>480.47200113000002</v>
      </c>
      <c r="R443" s="551">
        <v>1479.9514451121313</v>
      </c>
      <c r="S443" s="551">
        <v>100.59952450000002</v>
      </c>
      <c r="T443" s="551">
        <v>71.91832439999996</v>
      </c>
      <c r="U443" s="551">
        <v>1.53222752</v>
      </c>
      <c r="V443" s="551">
        <v>0.34455190000000008</v>
      </c>
      <c r="W443" s="551">
        <v>66.164658785799944</v>
      </c>
      <c r="X443" s="551">
        <v>12.257822600000001</v>
      </c>
      <c r="Y443" s="551">
        <v>2.2970237999999994</v>
      </c>
      <c r="AA443" s="547" t="s">
        <v>781</v>
      </c>
      <c r="AB443" s="547" t="s">
        <v>694</v>
      </c>
      <c r="AC443">
        <v>2</v>
      </c>
      <c r="AD443" s="547" t="s">
        <v>780</v>
      </c>
      <c r="AE443">
        <v>41</v>
      </c>
      <c r="AF443" s="216">
        <v>2000</v>
      </c>
      <c r="AG443" s="549">
        <v>72.722955999999982</v>
      </c>
      <c r="AH443" s="550">
        <v>6.6068821670285258</v>
      </c>
      <c r="AI443" s="550">
        <v>20.35054027660993</v>
      </c>
      <c r="AJ443" s="550">
        <v>1.3833255691641584</v>
      </c>
      <c r="AK443" s="550">
        <v>0.98893565877602629</v>
      </c>
      <c r="AL443" s="550">
        <v>2.1069378972988946E-2</v>
      </c>
      <c r="AM443" s="550">
        <v>4.7378698412644301E-3</v>
      </c>
      <c r="AN443" s="550">
        <v>0.90981806055573378</v>
      </c>
      <c r="AO443" s="550">
        <v>0.16855506533590306</v>
      </c>
      <c r="AP443" s="550">
        <v>3.158595203418299E-2</v>
      </c>
      <c r="AQ443" s="551">
        <v>480.47200113000002</v>
      </c>
      <c r="AR443" s="551">
        <v>1479.9514451121313</v>
      </c>
      <c r="AS443" s="551">
        <v>100.59952450000002</v>
      </c>
      <c r="AT443" s="551">
        <v>71.91832439999996</v>
      </c>
      <c r="AU443" s="551">
        <v>1.53222752</v>
      </c>
      <c r="AV443" s="551">
        <v>0.34455190000000008</v>
      </c>
      <c r="AW443" s="551">
        <v>66.164658785799944</v>
      </c>
      <c r="AX443" s="551">
        <v>12.257822600000001</v>
      </c>
      <c r="AY443" s="551">
        <v>2.2970237999999994</v>
      </c>
    </row>
    <row r="444" spans="1:51" customFormat="1" x14ac:dyDescent="0.35">
      <c r="A444" s="547" t="s">
        <v>782</v>
      </c>
      <c r="B444" s="547" t="s">
        <v>694</v>
      </c>
      <c r="C444">
        <v>2</v>
      </c>
      <c r="D444" s="547" t="s">
        <v>780</v>
      </c>
      <c r="E444">
        <v>41</v>
      </c>
      <c r="F444" s="216">
        <v>2001</v>
      </c>
      <c r="G444" s="549">
        <v>29.969760999999998</v>
      </c>
      <c r="H444" s="550">
        <v>6.57836195850878</v>
      </c>
      <c r="I444" s="550">
        <v>20.207560769529657</v>
      </c>
      <c r="J444" s="550">
        <v>1.4094609870262227</v>
      </c>
      <c r="K444" s="550">
        <v>0.98295437815636888</v>
      </c>
      <c r="L444" s="550">
        <v>2.0898785612604647E-2</v>
      </c>
      <c r="M444" s="550">
        <v>4.68560867068643E-3</v>
      </c>
      <c r="N444" s="550">
        <v>0.90431463428654002</v>
      </c>
      <c r="O444" s="550">
        <v>0.16719042570943426</v>
      </c>
      <c r="P444" s="550">
        <v>3.1237543736167932E-2</v>
      </c>
      <c r="Q444" s="551">
        <v>197.15193566800005</v>
      </c>
      <c r="R444" s="551">
        <v>605.61576665577991</v>
      </c>
      <c r="S444" s="551">
        <v>42.241208919999991</v>
      </c>
      <c r="T444" s="551">
        <v>29.458907787249995</v>
      </c>
      <c r="U444" s="551">
        <v>0.62633160999999982</v>
      </c>
      <c r="V444" s="551">
        <v>0.140426572</v>
      </c>
      <c r="W444" s="551">
        <v>27.102093458370007</v>
      </c>
      <c r="X444" s="551">
        <v>5.0106571000000004</v>
      </c>
      <c r="Y444" s="551">
        <v>0.93618171999999988</v>
      </c>
      <c r="AA444" s="547" t="s">
        <v>782</v>
      </c>
      <c r="AB444" s="547" t="s">
        <v>694</v>
      </c>
      <c r="AC444">
        <v>2</v>
      </c>
      <c r="AD444" s="547" t="s">
        <v>780</v>
      </c>
      <c r="AE444">
        <v>41</v>
      </c>
      <c r="AF444" s="216">
        <v>2001</v>
      </c>
      <c r="AG444" s="549">
        <v>29.969760999999998</v>
      </c>
      <c r="AH444" s="550">
        <v>6.57836195850878</v>
      </c>
      <c r="AI444" s="550">
        <v>20.207560769529657</v>
      </c>
      <c r="AJ444" s="550">
        <v>1.4094609870262227</v>
      </c>
      <c r="AK444" s="550">
        <v>0.98295437815636888</v>
      </c>
      <c r="AL444" s="550">
        <v>2.0898785612604647E-2</v>
      </c>
      <c r="AM444" s="550">
        <v>4.68560867068643E-3</v>
      </c>
      <c r="AN444" s="550">
        <v>0.90431463428654002</v>
      </c>
      <c r="AO444" s="550">
        <v>0.16719042570943426</v>
      </c>
      <c r="AP444" s="550">
        <v>3.1237543736167932E-2</v>
      </c>
      <c r="AQ444" s="551">
        <v>197.15193566800005</v>
      </c>
      <c r="AR444" s="551">
        <v>605.61576665577991</v>
      </c>
      <c r="AS444" s="551">
        <v>42.241208919999991</v>
      </c>
      <c r="AT444" s="551">
        <v>29.458907787249995</v>
      </c>
      <c r="AU444" s="551">
        <v>0.62633160999999982</v>
      </c>
      <c r="AV444" s="551">
        <v>0.140426572</v>
      </c>
      <c r="AW444" s="551">
        <v>27.102093458370007</v>
      </c>
      <c r="AX444" s="551">
        <v>5.0106571000000004</v>
      </c>
      <c r="AY444" s="551">
        <v>0.93618171999999988</v>
      </c>
    </row>
    <row r="445" spans="1:51" customFormat="1" x14ac:dyDescent="0.35">
      <c r="A445" s="547" t="s">
        <v>783</v>
      </c>
      <c r="B445" s="547" t="s">
        <v>694</v>
      </c>
      <c r="C445">
        <v>2</v>
      </c>
      <c r="D445" s="547" t="s">
        <v>780</v>
      </c>
      <c r="E445">
        <v>41</v>
      </c>
      <c r="F445" s="216">
        <v>2002</v>
      </c>
      <c r="G445" s="549">
        <v>52.804320999999995</v>
      </c>
      <c r="H445" s="550">
        <v>6.5113895894996938</v>
      </c>
      <c r="I445" s="550">
        <v>19.577197044704928</v>
      </c>
      <c r="J445" s="550">
        <v>1.4664219261336584</v>
      </c>
      <c r="K445" s="550">
        <v>0.95961890357419777</v>
      </c>
      <c r="L445" s="550">
        <v>1.985935980504323E-2</v>
      </c>
      <c r="M445" s="550">
        <v>4.4483522475367125E-3</v>
      </c>
      <c r="N445" s="550">
        <v>0.88284599511467998</v>
      </c>
      <c r="O445" s="550">
        <v>0.15887489207559363</v>
      </c>
      <c r="P445" s="550">
        <v>2.9655818507731597E-2</v>
      </c>
      <c r="Q445" s="551">
        <v>343.82950604000001</v>
      </c>
      <c r="R445" s="551">
        <v>1033.7605970288503</v>
      </c>
      <c r="S445" s="551">
        <v>77.433414108999983</v>
      </c>
      <c r="T445" s="551">
        <v>50.672024621999981</v>
      </c>
      <c r="U445" s="551">
        <v>1.0486600100000001</v>
      </c>
      <c r="V445" s="551">
        <v>0.23489221999999998</v>
      </c>
      <c r="W445" s="551">
        <v>46.61808331959999</v>
      </c>
      <c r="X445" s="551">
        <v>8.3892808000000016</v>
      </c>
      <c r="Y445" s="551">
        <v>1.56595536</v>
      </c>
      <c r="AA445" s="547" t="s">
        <v>783</v>
      </c>
      <c r="AB445" s="547" t="s">
        <v>694</v>
      </c>
      <c r="AC445">
        <v>2</v>
      </c>
      <c r="AD445" s="547" t="s">
        <v>780</v>
      </c>
      <c r="AE445">
        <v>41</v>
      </c>
      <c r="AF445" s="216">
        <v>2002</v>
      </c>
      <c r="AG445" s="549">
        <v>52.804320999999995</v>
      </c>
      <c r="AH445" s="550">
        <v>6.5113895894996938</v>
      </c>
      <c r="AI445" s="550">
        <v>19.577197044704928</v>
      </c>
      <c r="AJ445" s="550">
        <v>1.4664219261336584</v>
      </c>
      <c r="AK445" s="550">
        <v>0.95961890357419777</v>
      </c>
      <c r="AL445" s="550">
        <v>1.985935980504323E-2</v>
      </c>
      <c r="AM445" s="550">
        <v>4.4483522475367125E-3</v>
      </c>
      <c r="AN445" s="550">
        <v>0.88284599511467998</v>
      </c>
      <c r="AO445" s="550">
        <v>0.15887489207559363</v>
      </c>
      <c r="AP445" s="550">
        <v>2.9655818507731597E-2</v>
      </c>
      <c r="AQ445" s="551">
        <v>343.82950604000001</v>
      </c>
      <c r="AR445" s="551">
        <v>1033.7605970288503</v>
      </c>
      <c r="AS445" s="551">
        <v>77.433414108999983</v>
      </c>
      <c r="AT445" s="551">
        <v>50.672024621999981</v>
      </c>
      <c r="AU445" s="551">
        <v>1.0486600100000001</v>
      </c>
      <c r="AV445" s="551">
        <v>0.23489221999999998</v>
      </c>
      <c r="AW445" s="551">
        <v>46.61808331959999</v>
      </c>
      <c r="AX445" s="551">
        <v>8.3892808000000016</v>
      </c>
      <c r="AY445" s="551">
        <v>1.56595536</v>
      </c>
    </row>
    <row r="446" spans="1:51" customFormat="1" x14ac:dyDescent="0.35">
      <c r="A446" s="547" t="s">
        <v>784</v>
      </c>
      <c r="B446" s="547" t="s">
        <v>694</v>
      </c>
      <c r="C446">
        <v>2</v>
      </c>
      <c r="D446" s="547" t="s">
        <v>780</v>
      </c>
      <c r="E446">
        <v>41</v>
      </c>
      <c r="F446" s="216">
        <v>2003</v>
      </c>
      <c r="G446" s="549">
        <v>50.835770000000004</v>
      </c>
      <c r="H446" s="550">
        <v>3.6589223597872116</v>
      </c>
      <c r="I446" s="550">
        <v>10.218860829372117</v>
      </c>
      <c r="J446" s="550">
        <v>1.1003633728573403</v>
      </c>
      <c r="K446" s="550">
        <v>0.84883412101754263</v>
      </c>
      <c r="L446" s="550">
        <v>1.9308736545153141E-2</v>
      </c>
      <c r="M446" s="550">
        <v>4.3181588475988452E-3</v>
      </c>
      <c r="N446" s="550">
        <v>0.78092454199670835</v>
      </c>
      <c r="O446" s="550">
        <v>0.15446983885559323</v>
      </c>
      <c r="P446" s="550">
        <v>2.8787891085351906E-2</v>
      </c>
      <c r="Q446" s="551">
        <v>186.00413552999996</v>
      </c>
      <c r="R446" s="551">
        <v>519.48365878397021</v>
      </c>
      <c r="S446" s="551">
        <v>55.937819339000001</v>
      </c>
      <c r="T446" s="551">
        <v>43.151136144199967</v>
      </c>
      <c r="U446" s="551">
        <v>0.98157448999999974</v>
      </c>
      <c r="V446" s="551">
        <v>0.21951692999999997</v>
      </c>
      <c r="W446" s="551">
        <v>39.698900404300012</v>
      </c>
      <c r="X446" s="551">
        <v>7.8525932000000012</v>
      </c>
      <c r="Y446" s="551">
        <v>1.4634546099999999</v>
      </c>
      <c r="AA446" s="547" t="s">
        <v>784</v>
      </c>
      <c r="AB446" s="547" t="s">
        <v>694</v>
      </c>
      <c r="AC446">
        <v>2</v>
      </c>
      <c r="AD446" s="547" t="s">
        <v>780</v>
      </c>
      <c r="AE446">
        <v>41</v>
      </c>
      <c r="AF446" s="216">
        <v>2003</v>
      </c>
      <c r="AG446" s="549">
        <v>50.835770000000004</v>
      </c>
      <c r="AH446" s="550">
        <v>3.6589223597872116</v>
      </c>
      <c r="AI446" s="550">
        <v>10.218860829372117</v>
      </c>
      <c r="AJ446" s="550">
        <v>1.1003633728573403</v>
      </c>
      <c r="AK446" s="550">
        <v>0.84883412101754263</v>
      </c>
      <c r="AL446" s="550">
        <v>1.9308736545153141E-2</v>
      </c>
      <c r="AM446" s="550">
        <v>4.3181588475988452E-3</v>
      </c>
      <c r="AN446" s="550">
        <v>0.78092454199670835</v>
      </c>
      <c r="AO446" s="550">
        <v>0.15446983885559323</v>
      </c>
      <c r="AP446" s="550">
        <v>2.8787891085351906E-2</v>
      </c>
      <c r="AQ446" s="551">
        <v>186.00413552999996</v>
      </c>
      <c r="AR446" s="551">
        <v>519.48365878397021</v>
      </c>
      <c r="AS446" s="551">
        <v>55.937819339000001</v>
      </c>
      <c r="AT446" s="551">
        <v>43.151136144199967</v>
      </c>
      <c r="AU446" s="551">
        <v>0.98157448999999974</v>
      </c>
      <c r="AV446" s="551">
        <v>0.21951692999999997</v>
      </c>
      <c r="AW446" s="551">
        <v>39.698900404300012</v>
      </c>
      <c r="AX446" s="551">
        <v>7.8525932000000012</v>
      </c>
      <c r="AY446" s="551">
        <v>1.4634546099999999</v>
      </c>
    </row>
    <row r="447" spans="1:51" customFormat="1" x14ac:dyDescent="0.35">
      <c r="A447" s="547" t="s">
        <v>785</v>
      </c>
      <c r="B447" s="547" t="s">
        <v>694</v>
      </c>
      <c r="C447">
        <v>2</v>
      </c>
      <c r="D447" s="547" t="s">
        <v>780</v>
      </c>
      <c r="E447">
        <v>41</v>
      </c>
      <c r="F447" s="216">
        <v>2004</v>
      </c>
      <c r="G447" s="549">
        <v>49.095329000000007</v>
      </c>
      <c r="H447" s="550">
        <v>3.643738308791046</v>
      </c>
      <c r="I447" s="550">
        <v>10.079213008446894</v>
      </c>
      <c r="J447" s="550">
        <v>1.0882925789742641</v>
      </c>
      <c r="K447" s="550">
        <v>0.84722890672145224</v>
      </c>
      <c r="L447" s="550">
        <v>1.8988006577978118E-2</v>
      </c>
      <c r="M447" s="550">
        <v>4.2925761023008928E-3</v>
      </c>
      <c r="N447" s="550">
        <v>0.77944808721232905</v>
      </c>
      <c r="O447" s="550">
        <v>0.15190402532998609</v>
      </c>
      <c r="P447" s="550">
        <v>2.8617315101402002E-2</v>
      </c>
      <c r="Q447" s="551">
        <v>178.89053106000003</v>
      </c>
      <c r="R447" s="551">
        <v>494.84227871078008</v>
      </c>
      <c r="S447" s="551">
        <v>53.430082212999991</v>
      </c>
      <c r="T447" s="551">
        <v>41.594981913800012</v>
      </c>
      <c r="U447" s="551">
        <v>0.93222243000000005</v>
      </c>
      <c r="V447" s="551">
        <v>0.21074543600000001</v>
      </c>
      <c r="W447" s="551">
        <v>38.267260280109994</v>
      </c>
      <c r="X447" s="551">
        <v>7.4577781000000023</v>
      </c>
      <c r="Y447" s="551">
        <v>1.4049764999999999</v>
      </c>
      <c r="AA447" s="547" t="s">
        <v>785</v>
      </c>
      <c r="AB447" s="547" t="s">
        <v>694</v>
      </c>
      <c r="AC447">
        <v>2</v>
      </c>
      <c r="AD447" s="547" t="s">
        <v>780</v>
      </c>
      <c r="AE447">
        <v>41</v>
      </c>
      <c r="AF447" s="216">
        <v>2004</v>
      </c>
      <c r="AG447" s="549">
        <v>49.095329000000007</v>
      </c>
      <c r="AH447" s="550">
        <v>3.643738308791046</v>
      </c>
      <c r="AI447" s="550">
        <v>10.079213008446894</v>
      </c>
      <c r="AJ447" s="550">
        <v>1.0882925789742641</v>
      </c>
      <c r="AK447" s="550">
        <v>0.84722890672145224</v>
      </c>
      <c r="AL447" s="550">
        <v>1.8988006577978118E-2</v>
      </c>
      <c r="AM447" s="550">
        <v>4.2925761023008928E-3</v>
      </c>
      <c r="AN447" s="550">
        <v>0.77944808721232905</v>
      </c>
      <c r="AO447" s="550">
        <v>0.15190402532998609</v>
      </c>
      <c r="AP447" s="550">
        <v>2.8617315101402002E-2</v>
      </c>
      <c r="AQ447" s="551">
        <v>178.89053106000003</v>
      </c>
      <c r="AR447" s="551">
        <v>494.84227871078008</v>
      </c>
      <c r="AS447" s="551">
        <v>53.430082212999991</v>
      </c>
      <c r="AT447" s="551">
        <v>41.594981913800012</v>
      </c>
      <c r="AU447" s="551">
        <v>0.93222243000000005</v>
      </c>
      <c r="AV447" s="551">
        <v>0.21074543600000001</v>
      </c>
      <c r="AW447" s="551">
        <v>38.267260280109994</v>
      </c>
      <c r="AX447" s="551">
        <v>7.4577781000000023</v>
      </c>
      <c r="AY447" s="551">
        <v>1.4049764999999999</v>
      </c>
    </row>
    <row r="448" spans="1:51" customFormat="1" x14ac:dyDescent="0.35">
      <c r="A448" s="547" t="s">
        <v>786</v>
      </c>
      <c r="B448" s="547" t="s">
        <v>694</v>
      </c>
      <c r="C448">
        <v>2</v>
      </c>
      <c r="D448" s="547" t="s">
        <v>780</v>
      </c>
      <c r="E448">
        <v>41</v>
      </c>
      <c r="F448" s="216">
        <v>2005</v>
      </c>
      <c r="G448" s="549">
        <v>56.692949999999996</v>
      </c>
      <c r="H448" s="550">
        <v>3.6764231081466039</v>
      </c>
      <c r="I448" s="550">
        <v>9.7323275042739894</v>
      </c>
      <c r="J448" s="550">
        <v>1.0819574510763688</v>
      </c>
      <c r="K448" s="550">
        <v>0.82051960496322762</v>
      </c>
      <c r="L448" s="550">
        <v>1.7466681836101318E-2</v>
      </c>
      <c r="M448" s="550">
        <v>4.0039899846453578E-3</v>
      </c>
      <c r="N448" s="550">
        <v>0.75487599864180654</v>
      </c>
      <c r="O448" s="550">
        <v>0.13973350831099812</v>
      </c>
      <c r="P448" s="550">
        <v>2.6693377042471763E-2</v>
      </c>
      <c r="Q448" s="551">
        <v>208.42727144899999</v>
      </c>
      <c r="R448" s="551">
        <v>551.75435658343008</v>
      </c>
      <c r="S448" s="551">
        <v>61.339359676000022</v>
      </c>
      <c r="T448" s="551">
        <v>46.517676938200012</v>
      </c>
      <c r="U448" s="551">
        <v>0.9902377200000001</v>
      </c>
      <c r="V448" s="551">
        <v>0.226998004</v>
      </c>
      <c r="W448" s="551">
        <v>42.796147247200004</v>
      </c>
      <c r="X448" s="551">
        <v>7.921904800000001</v>
      </c>
      <c r="Y448" s="551">
        <v>1.5133262899999995</v>
      </c>
      <c r="AA448" s="547" t="s">
        <v>786</v>
      </c>
      <c r="AB448" s="547" t="s">
        <v>694</v>
      </c>
      <c r="AC448">
        <v>2</v>
      </c>
      <c r="AD448" s="547" t="s">
        <v>780</v>
      </c>
      <c r="AE448">
        <v>41</v>
      </c>
      <c r="AF448" s="216">
        <v>2005</v>
      </c>
      <c r="AG448" s="549">
        <v>56.692949999999996</v>
      </c>
      <c r="AH448" s="550">
        <v>3.6764231081466039</v>
      </c>
      <c r="AI448" s="550">
        <v>9.7323275042739894</v>
      </c>
      <c r="AJ448" s="550">
        <v>1.0819574510763688</v>
      </c>
      <c r="AK448" s="550">
        <v>0.82051960496322762</v>
      </c>
      <c r="AL448" s="550">
        <v>1.7466681836101318E-2</v>
      </c>
      <c r="AM448" s="550">
        <v>4.0039899846453578E-3</v>
      </c>
      <c r="AN448" s="550">
        <v>0.75487599864180654</v>
      </c>
      <c r="AO448" s="550">
        <v>0.13973350831099812</v>
      </c>
      <c r="AP448" s="550">
        <v>2.6693377042471763E-2</v>
      </c>
      <c r="AQ448" s="551">
        <v>208.42727144899999</v>
      </c>
      <c r="AR448" s="551">
        <v>551.75435658343008</v>
      </c>
      <c r="AS448" s="551">
        <v>61.339359676000022</v>
      </c>
      <c r="AT448" s="551">
        <v>46.517676938200012</v>
      </c>
      <c r="AU448" s="551">
        <v>0.9902377200000001</v>
      </c>
      <c r="AV448" s="551">
        <v>0.226998004</v>
      </c>
      <c r="AW448" s="551">
        <v>42.796147247200004</v>
      </c>
      <c r="AX448" s="551">
        <v>7.921904800000001</v>
      </c>
      <c r="AY448" s="551">
        <v>1.5133262899999995</v>
      </c>
    </row>
    <row r="449" spans="1:51" customFormat="1" x14ac:dyDescent="0.35">
      <c r="A449" s="547" t="s">
        <v>787</v>
      </c>
      <c r="B449" s="547" t="s">
        <v>694</v>
      </c>
      <c r="C449">
        <v>2</v>
      </c>
      <c r="D449" s="547" t="s">
        <v>780</v>
      </c>
      <c r="E449">
        <v>41</v>
      </c>
      <c r="F449" s="216">
        <v>2006</v>
      </c>
      <c r="G449" s="549">
        <v>49.170493000000015</v>
      </c>
      <c r="H449" s="550">
        <v>3.7714891094746594</v>
      </c>
      <c r="I449" s="550">
        <v>9.5570020819398742</v>
      </c>
      <c r="J449" s="550">
        <v>1.1051426530948139</v>
      </c>
      <c r="K449" s="550">
        <v>0.78167967655113813</v>
      </c>
      <c r="L449" s="550">
        <v>1.5889760348752249E-2</v>
      </c>
      <c r="M449" s="550">
        <v>3.6071603349594229E-3</v>
      </c>
      <c r="N449" s="550">
        <v>0.71914283020387815</v>
      </c>
      <c r="O449" s="550">
        <v>0.12711808482375797</v>
      </c>
      <c r="P449" s="550">
        <v>2.4047854269022676E-2</v>
      </c>
      <c r="Q449" s="551">
        <v>185.44597885700003</v>
      </c>
      <c r="R449" s="551">
        <v>469.92250397101014</v>
      </c>
      <c r="S449" s="551">
        <v>54.340409087999987</v>
      </c>
      <c r="T449" s="551">
        <v>38.435575064100014</v>
      </c>
      <c r="U449" s="551">
        <v>0.78130735000000018</v>
      </c>
      <c r="V449" s="551">
        <v>0.17736585200000002</v>
      </c>
      <c r="W449" s="551">
        <v>35.360607498539991</v>
      </c>
      <c r="X449" s="551">
        <v>6.2504588999999999</v>
      </c>
      <c r="Y449" s="551">
        <v>1.18244485</v>
      </c>
      <c r="AA449" s="547" t="s">
        <v>787</v>
      </c>
      <c r="AB449" s="547" t="s">
        <v>694</v>
      </c>
      <c r="AC449">
        <v>2</v>
      </c>
      <c r="AD449" s="547" t="s">
        <v>780</v>
      </c>
      <c r="AE449">
        <v>41</v>
      </c>
      <c r="AF449" s="216">
        <v>2006</v>
      </c>
      <c r="AG449" s="549">
        <v>49.170493000000015</v>
      </c>
      <c r="AH449" s="550">
        <v>3.7714891094746594</v>
      </c>
      <c r="AI449" s="550">
        <v>9.5570020819398742</v>
      </c>
      <c r="AJ449" s="550">
        <v>1.1051426530948139</v>
      </c>
      <c r="AK449" s="550">
        <v>0.78167967655113813</v>
      </c>
      <c r="AL449" s="550">
        <v>1.5889760348752249E-2</v>
      </c>
      <c r="AM449" s="550">
        <v>3.6071603349594229E-3</v>
      </c>
      <c r="AN449" s="550">
        <v>0.71914283020387815</v>
      </c>
      <c r="AO449" s="550">
        <v>0.12711808482375797</v>
      </c>
      <c r="AP449" s="550">
        <v>2.4047854269022676E-2</v>
      </c>
      <c r="AQ449" s="551">
        <v>185.44597885700003</v>
      </c>
      <c r="AR449" s="551">
        <v>469.92250397101014</v>
      </c>
      <c r="AS449" s="551">
        <v>54.340409087999987</v>
      </c>
      <c r="AT449" s="551">
        <v>38.435575064100014</v>
      </c>
      <c r="AU449" s="551">
        <v>0.78130735000000018</v>
      </c>
      <c r="AV449" s="551">
        <v>0.17736585200000002</v>
      </c>
      <c r="AW449" s="551">
        <v>35.360607498539991</v>
      </c>
      <c r="AX449" s="551">
        <v>6.2504588999999999</v>
      </c>
      <c r="AY449" s="551">
        <v>1.18244485</v>
      </c>
    </row>
    <row r="450" spans="1:51" customFormat="1" x14ac:dyDescent="0.35">
      <c r="A450" s="547" t="s">
        <v>788</v>
      </c>
      <c r="B450" s="547" t="s">
        <v>694</v>
      </c>
      <c r="C450">
        <v>2</v>
      </c>
      <c r="D450" s="547" t="s">
        <v>780</v>
      </c>
      <c r="E450">
        <v>41</v>
      </c>
      <c r="F450" s="216">
        <v>2007</v>
      </c>
      <c r="G450" s="549">
        <v>57.307459000000016</v>
      </c>
      <c r="H450" s="550">
        <v>1.128733868657481</v>
      </c>
      <c r="I450" s="550">
        <v>7.1696546676410797</v>
      </c>
      <c r="J450" s="550">
        <v>0.22776767156959429</v>
      </c>
      <c r="K450" s="550">
        <v>3.3342176708794566E-2</v>
      </c>
      <c r="L450" s="550">
        <v>1.9442243635335494E-2</v>
      </c>
      <c r="M450" s="550">
        <v>4.3873925731029171E-3</v>
      </c>
      <c r="N450" s="550">
        <v>3.0674698487155039E-2</v>
      </c>
      <c r="O450" s="550">
        <v>0.15553781576670495</v>
      </c>
      <c r="P450" s="550">
        <v>2.9249422313419957E-2</v>
      </c>
      <c r="Q450" s="551">
        <v>64.684869899999995</v>
      </c>
      <c r="R450" s="551">
        <v>410.87469090999991</v>
      </c>
      <c r="S450" s="551">
        <v>13.052786499999995</v>
      </c>
      <c r="T450" s="551">
        <v>1.91075542471</v>
      </c>
      <c r="U450" s="551">
        <v>1.11418558</v>
      </c>
      <c r="V450" s="551">
        <v>0.25143031999999998</v>
      </c>
      <c r="W450" s="551">
        <v>1.75788902589</v>
      </c>
      <c r="X450" s="551">
        <v>8.9134770000000003</v>
      </c>
      <c r="Y450" s="551">
        <v>1.6762100699999998</v>
      </c>
      <c r="AA450" s="547" t="s">
        <v>788</v>
      </c>
      <c r="AB450" s="547" t="s">
        <v>694</v>
      </c>
      <c r="AC450">
        <v>2</v>
      </c>
      <c r="AD450" s="547" t="s">
        <v>780</v>
      </c>
      <c r="AE450">
        <v>41</v>
      </c>
      <c r="AF450" s="216">
        <v>2007</v>
      </c>
      <c r="AG450" s="549">
        <v>57.307459000000016</v>
      </c>
      <c r="AH450" s="550">
        <v>1.128733868657481</v>
      </c>
      <c r="AI450" s="550">
        <v>7.1696546676410797</v>
      </c>
      <c r="AJ450" s="550">
        <v>0.22776767156959429</v>
      </c>
      <c r="AK450" s="550">
        <v>3.3342176708794566E-2</v>
      </c>
      <c r="AL450" s="550">
        <v>1.9442243635335494E-2</v>
      </c>
      <c r="AM450" s="550">
        <v>4.3873925731029171E-3</v>
      </c>
      <c r="AN450" s="550">
        <v>3.0674698487155039E-2</v>
      </c>
      <c r="AO450" s="550">
        <v>0.15553781576670495</v>
      </c>
      <c r="AP450" s="550">
        <v>2.9249422313419957E-2</v>
      </c>
      <c r="AQ450" s="551">
        <v>64.684869899999995</v>
      </c>
      <c r="AR450" s="551">
        <v>410.87469090999991</v>
      </c>
      <c r="AS450" s="551">
        <v>13.052786499999995</v>
      </c>
      <c r="AT450" s="551">
        <v>1.91075542471</v>
      </c>
      <c r="AU450" s="551">
        <v>1.11418558</v>
      </c>
      <c r="AV450" s="551">
        <v>0.25143031999999998</v>
      </c>
      <c r="AW450" s="551">
        <v>1.75788902589</v>
      </c>
      <c r="AX450" s="551">
        <v>8.9134770000000003</v>
      </c>
      <c r="AY450" s="551">
        <v>1.6762100699999998</v>
      </c>
    </row>
    <row r="451" spans="1:51" customFormat="1" x14ac:dyDescent="0.35">
      <c r="A451" s="547" t="s">
        <v>789</v>
      </c>
      <c r="B451" s="547" t="s">
        <v>694</v>
      </c>
      <c r="C451">
        <v>2</v>
      </c>
      <c r="D451" s="547" t="s">
        <v>780</v>
      </c>
      <c r="E451">
        <v>41</v>
      </c>
      <c r="F451" s="216">
        <v>2008</v>
      </c>
      <c r="G451" s="549">
        <v>93.393376999999973</v>
      </c>
      <c r="H451" s="550">
        <v>1.1301249659277233</v>
      </c>
      <c r="I451" s="550">
        <v>7.271091592180035</v>
      </c>
      <c r="J451" s="550">
        <v>0.22815310554623178</v>
      </c>
      <c r="K451" s="550">
        <v>3.3720833953139968E-2</v>
      </c>
      <c r="L451" s="550">
        <v>1.9846232351144136E-2</v>
      </c>
      <c r="M451" s="550">
        <v>4.4763087429636481E-3</v>
      </c>
      <c r="N451" s="550">
        <v>3.1023081029503841E-2</v>
      </c>
      <c r="O451" s="550">
        <v>0.15876984724516396</v>
      </c>
      <c r="P451" s="550">
        <v>2.9842215685165773E-2</v>
      </c>
      <c r="Q451" s="551">
        <v>105.54618699999999</v>
      </c>
      <c r="R451" s="551">
        <v>679.07179827000004</v>
      </c>
      <c r="S451" s="551">
        <v>21.30798900000001</v>
      </c>
      <c r="T451" s="551">
        <v>3.1493025581400005</v>
      </c>
      <c r="U451" s="551">
        <v>1.8535066600000001</v>
      </c>
      <c r="V451" s="551">
        <v>0.41805758999999998</v>
      </c>
      <c r="W451" s="551">
        <v>2.8973503022899996</v>
      </c>
      <c r="X451" s="551">
        <v>14.828052200000005</v>
      </c>
      <c r="Y451" s="551">
        <v>2.7870652999999996</v>
      </c>
      <c r="AA451" s="547" t="s">
        <v>789</v>
      </c>
      <c r="AB451" s="547" t="s">
        <v>694</v>
      </c>
      <c r="AC451">
        <v>2</v>
      </c>
      <c r="AD451" s="547" t="s">
        <v>780</v>
      </c>
      <c r="AE451">
        <v>41</v>
      </c>
      <c r="AF451" s="216">
        <v>2008</v>
      </c>
      <c r="AG451" s="549">
        <v>93.393376999999973</v>
      </c>
      <c r="AH451" s="550">
        <v>1.1301249659277233</v>
      </c>
      <c r="AI451" s="550">
        <v>7.271091592180035</v>
      </c>
      <c r="AJ451" s="550">
        <v>0.22815310554623178</v>
      </c>
      <c r="AK451" s="550">
        <v>3.3720833953139968E-2</v>
      </c>
      <c r="AL451" s="550">
        <v>1.9846232351144136E-2</v>
      </c>
      <c r="AM451" s="550">
        <v>4.4763087429636481E-3</v>
      </c>
      <c r="AN451" s="550">
        <v>3.1023081029503841E-2</v>
      </c>
      <c r="AO451" s="550">
        <v>0.15876984724516396</v>
      </c>
      <c r="AP451" s="550">
        <v>2.9842215685165773E-2</v>
      </c>
      <c r="AQ451" s="551">
        <v>105.54618699999999</v>
      </c>
      <c r="AR451" s="551">
        <v>679.07179827000004</v>
      </c>
      <c r="AS451" s="551">
        <v>21.30798900000001</v>
      </c>
      <c r="AT451" s="551">
        <v>3.1493025581400005</v>
      </c>
      <c r="AU451" s="551">
        <v>1.8535066600000001</v>
      </c>
      <c r="AV451" s="551">
        <v>0.41805758999999998</v>
      </c>
      <c r="AW451" s="551">
        <v>2.8973503022899996</v>
      </c>
      <c r="AX451" s="551">
        <v>14.828052200000005</v>
      </c>
      <c r="AY451" s="551">
        <v>2.7870652999999996</v>
      </c>
    </row>
    <row r="452" spans="1:51" customFormat="1" x14ac:dyDescent="0.35">
      <c r="A452" s="547" t="s">
        <v>790</v>
      </c>
      <c r="B452" s="547" t="s">
        <v>694</v>
      </c>
      <c r="C452">
        <v>2</v>
      </c>
      <c r="D452" s="547" t="s">
        <v>780</v>
      </c>
      <c r="E452">
        <v>41</v>
      </c>
      <c r="F452" s="216">
        <v>2009</v>
      </c>
      <c r="G452" s="549">
        <v>88.487782999999965</v>
      </c>
      <c r="H452" s="550">
        <v>1.1381426066466149</v>
      </c>
      <c r="I452" s="550">
        <v>7.4385181320454157</v>
      </c>
      <c r="J452" s="550">
        <v>0.22978842175309097</v>
      </c>
      <c r="K452" s="550">
        <v>3.428545728171313E-2</v>
      </c>
      <c r="L452" s="550">
        <v>2.0553565682620852E-2</v>
      </c>
      <c r="M452" s="550">
        <v>4.620012007759312E-3</v>
      </c>
      <c r="N452" s="550">
        <v>3.1542528777899231E-2</v>
      </c>
      <c r="O452" s="550">
        <v>0.16442860931435027</v>
      </c>
      <c r="P452" s="550">
        <v>3.0800231485062755E-2</v>
      </c>
      <c r="Q452" s="551">
        <v>100.71171599999998</v>
      </c>
      <c r="R452" s="551">
        <v>658.21797830999981</v>
      </c>
      <c r="S452" s="551">
        <v>20.333467999999986</v>
      </c>
      <c r="T452" s="551">
        <v>3.0338441040000004</v>
      </c>
      <c r="U452" s="551">
        <v>1.81873946</v>
      </c>
      <c r="V452" s="551">
        <v>0.40881462000000013</v>
      </c>
      <c r="W452" s="551">
        <v>2.7911284417700015</v>
      </c>
      <c r="X452" s="551">
        <v>14.549923100000001</v>
      </c>
      <c r="Y452" s="551">
        <v>2.7254441999999997</v>
      </c>
      <c r="AA452" s="547" t="s">
        <v>790</v>
      </c>
      <c r="AB452" s="547" t="s">
        <v>694</v>
      </c>
      <c r="AC452">
        <v>2</v>
      </c>
      <c r="AD452" s="547" t="s">
        <v>780</v>
      </c>
      <c r="AE452">
        <v>41</v>
      </c>
      <c r="AF452" s="216">
        <v>2009</v>
      </c>
      <c r="AG452" s="549">
        <v>88.487782999999965</v>
      </c>
      <c r="AH452" s="550">
        <v>1.1381426066466149</v>
      </c>
      <c r="AI452" s="550">
        <v>7.4385181320454157</v>
      </c>
      <c r="AJ452" s="550">
        <v>0.22978842175309097</v>
      </c>
      <c r="AK452" s="550">
        <v>3.428545728171313E-2</v>
      </c>
      <c r="AL452" s="550">
        <v>2.0553565682620852E-2</v>
      </c>
      <c r="AM452" s="550">
        <v>4.620012007759312E-3</v>
      </c>
      <c r="AN452" s="550">
        <v>3.1542528777899231E-2</v>
      </c>
      <c r="AO452" s="550">
        <v>0.16442860931435027</v>
      </c>
      <c r="AP452" s="550">
        <v>3.0800231485062755E-2</v>
      </c>
      <c r="AQ452" s="551">
        <v>100.71171599999998</v>
      </c>
      <c r="AR452" s="551">
        <v>658.21797830999981</v>
      </c>
      <c r="AS452" s="551">
        <v>20.333467999999986</v>
      </c>
      <c r="AT452" s="551">
        <v>3.0338441040000004</v>
      </c>
      <c r="AU452" s="551">
        <v>1.81873946</v>
      </c>
      <c r="AV452" s="551">
        <v>0.40881462000000013</v>
      </c>
      <c r="AW452" s="551">
        <v>2.7911284417700015</v>
      </c>
      <c r="AX452" s="551">
        <v>14.549923100000001</v>
      </c>
      <c r="AY452" s="551">
        <v>2.7254441999999997</v>
      </c>
    </row>
    <row r="453" spans="1:51" customFormat="1" x14ac:dyDescent="0.35">
      <c r="A453" s="547" t="s">
        <v>791</v>
      </c>
      <c r="B453" s="547" t="s">
        <v>694</v>
      </c>
      <c r="C453">
        <v>2</v>
      </c>
      <c r="D453" s="547" t="s">
        <v>780</v>
      </c>
      <c r="E453">
        <v>41</v>
      </c>
      <c r="F453" s="216">
        <v>2010</v>
      </c>
      <c r="G453" s="549">
        <v>95.081737999999973</v>
      </c>
      <c r="H453" s="550">
        <v>2.5020822890300982</v>
      </c>
      <c r="I453" s="550">
        <v>6.0250910811075</v>
      </c>
      <c r="J453" s="550">
        <v>0.28672789300506907</v>
      </c>
      <c r="K453" s="550">
        <v>1.1112983128263809E-2</v>
      </c>
      <c r="L453" s="550">
        <v>2.0175445572944834E-2</v>
      </c>
      <c r="M453" s="550">
        <v>4.6050191047201953E-3</v>
      </c>
      <c r="N453" s="550">
        <v>1.0223917979917455E-2</v>
      </c>
      <c r="O453" s="550">
        <v>0.16140373243913572</v>
      </c>
      <c r="P453" s="550">
        <v>3.0700278112291136E-2</v>
      </c>
      <c r="Q453" s="551">
        <v>237.90233265999998</v>
      </c>
      <c r="R453" s="551">
        <v>572.87613159999989</v>
      </c>
      <c r="S453" s="551">
        <v>27.262586400000004</v>
      </c>
      <c r="T453" s="551">
        <v>1.0566417501999996</v>
      </c>
      <c r="U453" s="551">
        <v>1.9183164300000002</v>
      </c>
      <c r="V453" s="551">
        <v>0.43785322000000004</v>
      </c>
      <c r="W453" s="551">
        <v>0.97210789070000048</v>
      </c>
      <c r="X453" s="551">
        <v>15.3465474</v>
      </c>
      <c r="Y453" s="551">
        <v>2.9190357999999996</v>
      </c>
      <c r="AA453" s="547" t="s">
        <v>791</v>
      </c>
      <c r="AB453" s="547" t="s">
        <v>694</v>
      </c>
      <c r="AC453">
        <v>2</v>
      </c>
      <c r="AD453" s="547" t="s">
        <v>780</v>
      </c>
      <c r="AE453">
        <v>41</v>
      </c>
      <c r="AF453" s="216">
        <v>2010</v>
      </c>
      <c r="AG453" s="549">
        <v>95.081737999999973</v>
      </c>
      <c r="AH453" s="550">
        <v>2.5020822890300982</v>
      </c>
      <c r="AI453" s="550">
        <v>6.0250910811075</v>
      </c>
      <c r="AJ453" s="550">
        <v>0.28672789300506907</v>
      </c>
      <c r="AK453" s="550">
        <v>1.1112983128263809E-2</v>
      </c>
      <c r="AL453" s="550">
        <v>2.0175445572944834E-2</v>
      </c>
      <c r="AM453" s="550">
        <v>4.6050191047201953E-3</v>
      </c>
      <c r="AN453" s="550">
        <v>1.0223917979917455E-2</v>
      </c>
      <c r="AO453" s="550">
        <v>0.16140373243913572</v>
      </c>
      <c r="AP453" s="550">
        <v>3.0700278112291136E-2</v>
      </c>
      <c r="AQ453" s="551">
        <v>237.90233265999998</v>
      </c>
      <c r="AR453" s="551">
        <v>572.87613159999989</v>
      </c>
      <c r="AS453" s="551">
        <v>27.262586400000004</v>
      </c>
      <c r="AT453" s="551">
        <v>1.0566417501999996</v>
      </c>
      <c r="AU453" s="551">
        <v>1.9183164300000002</v>
      </c>
      <c r="AV453" s="551">
        <v>0.43785322000000004</v>
      </c>
      <c r="AW453" s="551">
        <v>0.97210789070000048</v>
      </c>
      <c r="AX453" s="551">
        <v>15.3465474</v>
      </c>
      <c r="AY453" s="551">
        <v>2.9190357999999996</v>
      </c>
    </row>
    <row r="454" spans="1:51" customFormat="1" x14ac:dyDescent="0.35">
      <c r="A454" s="547" t="s">
        <v>792</v>
      </c>
      <c r="B454" s="547" t="s">
        <v>694</v>
      </c>
      <c r="C454">
        <v>2</v>
      </c>
      <c r="D454" s="547" t="s">
        <v>780</v>
      </c>
      <c r="E454">
        <v>41</v>
      </c>
      <c r="F454" s="216">
        <v>2011</v>
      </c>
      <c r="G454" s="549">
        <v>88.971785999999994</v>
      </c>
      <c r="H454" s="550">
        <v>3.1863499013046672</v>
      </c>
      <c r="I454" s="550">
        <v>5.6143617674483925</v>
      </c>
      <c r="J454" s="550">
        <v>0.19753316180479957</v>
      </c>
      <c r="K454" s="550">
        <v>9.5426446840125249E-3</v>
      </c>
      <c r="L454" s="550">
        <v>2.1444632009522659E-2</v>
      </c>
      <c r="M454" s="550">
        <v>4.8720629256560058E-3</v>
      </c>
      <c r="N454" s="550">
        <v>8.779211124299564E-3</v>
      </c>
      <c r="O454" s="550">
        <v>0.17155703157403179</v>
      </c>
      <c r="P454" s="550">
        <v>3.2480557375795513E-2</v>
      </c>
      <c r="Q454" s="551">
        <v>283.49524153999994</v>
      </c>
      <c r="R454" s="551">
        <v>499.51979370000009</v>
      </c>
      <c r="S454" s="551">
        <v>17.574878200000001</v>
      </c>
      <c r="T454" s="551">
        <v>0.84902614069999993</v>
      </c>
      <c r="U454" s="551">
        <v>1.9079672099999998</v>
      </c>
      <c r="V454" s="551">
        <v>0.43347614000000001</v>
      </c>
      <c r="W454" s="551">
        <v>0.78110209340000014</v>
      </c>
      <c r="X454" s="551">
        <v>15.263735499999999</v>
      </c>
      <c r="Y454" s="551">
        <v>2.8898531999999997</v>
      </c>
      <c r="AA454" s="547" t="s">
        <v>792</v>
      </c>
      <c r="AB454" s="547" t="s">
        <v>694</v>
      </c>
      <c r="AC454">
        <v>2</v>
      </c>
      <c r="AD454" s="547" t="s">
        <v>780</v>
      </c>
      <c r="AE454">
        <v>41</v>
      </c>
      <c r="AF454" s="216">
        <v>2011</v>
      </c>
      <c r="AG454" s="549">
        <v>88.971785999999994</v>
      </c>
      <c r="AH454" s="550">
        <v>3.1863499013046672</v>
      </c>
      <c r="AI454" s="550">
        <v>5.6143617674483925</v>
      </c>
      <c r="AJ454" s="550">
        <v>0.19753316180479957</v>
      </c>
      <c r="AK454" s="550">
        <v>9.5426446840125249E-3</v>
      </c>
      <c r="AL454" s="550">
        <v>2.1444632009522659E-2</v>
      </c>
      <c r="AM454" s="550">
        <v>4.8720629256560058E-3</v>
      </c>
      <c r="AN454" s="550">
        <v>8.779211124299564E-3</v>
      </c>
      <c r="AO454" s="550">
        <v>0.17155703157403179</v>
      </c>
      <c r="AP454" s="550">
        <v>3.2480557375795513E-2</v>
      </c>
      <c r="AQ454" s="551">
        <v>283.49524153999994</v>
      </c>
      <c r="AR454" s="551">
        <v>499.51979370000009</v>
      </c>
      <c r="AS454" s="551">
        <v>17.574878200000001</v>
      </c>
      <c r="AT454" s="551">
        <v>0.84902614069999993</v>
      </c>
      <c r="AU454" s="551">
        <v>1.9079672099999998</v>
      </c>
      <c r="AV454" s="551">
        <v>0.43347614000000001</v>
      </c>
      <c r="AW454" s="551">
        <v>0.78110209340000014</v>
      </c>
      <c r="AX454" s="551">
        <v>15.263735499999999</v>
      </c>
      <c r="AY454" s="551">
        <v>2.8898531999999997</v>
      </c>
    </row>
    <row r="455" spans="1:51" customFormat="1" x14ac:dyDescent="0.35">
      <c r="A455" s="547" t="s">
        <v>793</v>
      </c>
      <c r="B455" s="547" t="s">
        <v>694</v>
      </c>
      <c r="C455">
        <v>2</v>
      </c>
      <c r="D455" s="547" t="s">
        <v>780</v>
      </c>
      <c r="E455">
        <v>41</v>
      </c>
      <c r="F455" s="216">
        <v>2012</v>
      </c>
      <c r="G455" s="549">
        <v>89.46909100000002</v>
      </c>
      <c r="H455" s="550">
        <v>3.2471070270513871</v>
      </c>
      <c r="I455" s="550">
        <v>5.4605398125705769</v>
      </c>
      <c r="J455" s="550">
        <v>0.18811638200280817</v>
      </c>
      <c r="K455" s="550">
        <v>9.7013454400693526E-3</v>
      </c>
      <c r="L455" s="550">
        <v>2.1409159505152448E-2</v>
      </c>
      <c r="M455" s="550">
        <v>4.8628853287444257E-3</v>
      </c>
      <c r="N455" s="550">
        <v>8.9252140373260284E-3</v>
      </c>
      <c r="O455" s="550">
        <v>0.17127346359202417</v>
      </c>
      <c r="P455" s="550">
        <v>3.2419391631015884E-2</v>
      </c>
      <c r="Q455" s="551">
        <v>290.51571409000007</v>
      </c>
      <c r="R455" s="551">
        <v>488.54953339999997</v>
      </c>
      <c r="S455" s="551">
        <v>16.83060170000001</v>
      </c>
      <c r="T455" s="551">
        <v>0.86797055800000011</v>
      </c>
      <c r="U455" s="551">
        <v>1.9154580399999996</v>
      </c>
      <c r="V455" s="551">
        <v>0.43507793</v>
      </c>
      <c r="W455" s="551">
        <v>0.79853078690000001</v>
      </c>
      <c r="X455" s="551">
        <v>15.323681100000002</v>
      </c>
      <c r="Y455" s="551">
        <v>2.9005334999999994</v>
      </c>
      <c r="AA455" s="547" t="s">
        <v>793</v>
      </c>
      <c r="AB455" s="547" t="s">
        <v>694</v>
      </c>
      <c r="AC455">
        <v>2</v>
      </c>
      <c r="AD455" s="547" t="s">
        <v>780</v>
      </c>
      <c r="AE455">
        <v>41</v>
      </c>
      <c r="AF455" s="216">
        <v>2012</v>
      </c>
      <c r="AG455" s="549">
        <v>89.46909100000002</v>
      </c>
      <c r="AH455" s="550">
        <v>3.2471070270513871</v>
      </c>
      <c r="AI455" s="550">
        <v>5.4605398125705769</v>
      </c>
      <c r="AJ455" s="550">
        <v>0.18811638200280817</v>
      </c>
      <c r="AK455" s="550">
        <v>9.7013454400693526E-3</v>
      </c>
      <c r="AL455" s="550">
        <v>2.1409159505152448E-2</v>
      </c>
      <c r="AM455" s="550">
        <v>4.8628853287444257E-3</v>
      </c>
      <c r="AN455" s="550">
        <v>8.9252140373260284E-3</v>
      </c>
      <c r="AO455" s="550">
        <v>0.17127346359202417</v>
      </c>
      <c r="AP455" s="550">
        <v>3.2419391631015884E-2</v>
      </c>
      <c r="AQ455" s="551">
        <v>290.51571409000007</v>
      </c>
      <c r="AR455" s="551">
        <v>488.54953339999997</v>
      </c>
      <c r="AS455" s="551">
        <v>16.83060170000001</v>
      </c>
      <c r="AT455" s="551">
        <v>0.86797055800000011</v>
      </c>
      <c r="AU455" s="551">
        <v>1.9154580399999996</v>
      </c>
      <c r="AV455" s="551">
        <v>0.43507793</v>
      </c>
      <c r="AW455" s="551">
        <v>0.79853078690000001</v>
      </c>
      <c r="AX455" s="551">
        <v>15.323681100000002</v>
      </c>
      <c r="AY455" s="551">
        <v>2.9005334999999994</v>
      </c>
    </row>
    <row r="456" spans="1:51" customFormat="1" x14ac:dyDescent="0.35">
      <c r="A456" s="547" t="s">
        <v>794</v>
      </c>
      <c r="B456" s="547" t="s">
        <v>694</v>
      </c>
      <c r="C456">
        <v>2</v>
      </c>
      <c r="D456" s="547" t="s">
        <v>780</v>
      </c>
      <c r="E456">
        <v>41</v>
      </c>
      <c r="F456" s="216">
        <v>2013</v>
      </c>
      <c r="G456" s="549">
        <v>90.320709000000008</v>
      </c>
      <c r="H456" s="550">
        <v>3.1317179600527694</v>
      </c>
      <c r="I456" s="550">
        <v>4.5080220052302744</v>
      </c>
      <c r="J456" s="550">
        <v>0.16208923669985809</v>
      </c>
      <c r="K456" s="550">
        <v>9.1129888916173119E-3</v>
      </c>
      <c r="L456" s="550">
        <v>2.0826870723523658E-2</v>
      </c>
      <c r="M456" s="550">
        <v>4.7421287403755863E-3</v>
      </c>
      <c r="N456" s="550">
        <v>8.3839249678609121E-3</v>
      </c>
      <c r="O456" s="550">
        <v>0.1666151280986955</v>
      </c>
      <c r="P456" s="550">
        <v>3.1614375392026654E-2</v>
      </c>
      <c r="Q456" s="551">
        <v>282.85898653999982</v>
      </c>
      <c r="R456" s="551">
        <v>407.16774370000013</v>
      </c>
      <c r="S456" s="551">
        <v>14.640014780000005</v>
      </c>
      <c r="T456" s="551">
        <v>0.82309161779999984</v>
      </c>
      <c r="U456" s="551">
        <v>1.88109773</v>
      </c>
      <c r="V456" s="551">
        <v>0.42831242999999991</v>
      </c>
      <c r="W456" s="551">
        <v>0.75724204729999989</v>
      </c>
      <c r="X456" s="551">
        <v>15.0487965</v>
      </c>
      <c r="Y456" s="551">
        <v>2.8554328000000009</v>
      </c>
      <c r="AA456" s="547" t="s">
        <v>794</v>
      </c>
      <c r="AB456" s="547" t="s">
        <v>694</v>
      </c>
      <c r="AC456">
        <v>2</v>
      </c>
      <c r="AD456" s="547" t="s">
        <v>780</v>
      </c>
      <c r="AE456">
        <v>41</v>
      </c>
      <c r="AF456" s="216">
        <v>2013</v>
      </c>
      <c r="AG456" s="549">
        <v>90.320709000000008</v>
      </c>
      <c r="AH456" s="550">
        <v>3.1317179600527694</v>
      </c>
      <c r="AI456" s="550">
        <v>4.5080220052302744</v>
      </c>
      <c r="AJ456" s="550">
        <v>0.16208923669985809</v>
      </c>
      <c r="AK456" s="550">
        <v>9.1129888916173119E-3</v>
      </c>
      <c r="AL456" s="550">
        <v>2.0826870723523658E-2</v>
      </c>
      <c r="AM456" s="550">
        <v>4.7421287403755863E-3</v>
      </c>
      <c r="AN456" s="550">
        <v>8.3839249678609121E-3</v>
      </c>
      <c r="AO456" s="550">
        <v>0.1666151280986955</v>
      </c>
      <c r="AP456" s="550">
        <v>3.1614375392026654E-2</v>
      </c>
      <c r="AQ456" s="551">
        <v>282.85898653999982</v>
      </c>
      <c r="AR456" s="551">
        <v>407.16774370000013</v>
      </c>
      <c r="AS456" s="551">
        <v>14.640014780000005</v>
      </c>
      <c r="AT456" s="551">
        <v>0.82309161779999984</v>
      </c>
      <c r="AU456" s="551">
        <v>1.88109773</v>
      </c>
      <c r="AV456" s="551">
        <v>0.42831242999999991</v>
      </c>
      <c r="AW456" s="551">
        <v>0.75724204729999989</v>
      </c>
      <c r="AX456" s="551">
        <v>15.0487965</v>
      </c>
      <c r="AY456" s="551">
        <v>2.8554328000000009</v>
      </c>
    </row>
    <row r="457" spans="1:51" customFormat="1" x14ac:dyDescent="0.35">
      <c r="A457" s="547" t="s">
        <v>795</v>
      </c>
      <c r="B457" s="547" t="s">
        <v>694</v>
      </c>
      <c r="C457">
        <v>2</v>
      </c>
      <c r="D457" s="547" t="s">
        <v>780</v>
      </c>
      <c r="E457">
        <v>41</v>
      </c>
      <c r="F457" s="216">
        <v>2014</v>
      </c>
      <c r="G457" s="549">
        <v>123.58721899999999</v>
      </c>
      <c r="H457" s="550">
        <v>2.3870556192384256</v>
      </c>
      <c r="I457" s="550">
        <v>4.4189642789842214</v>
      </c>
      <c r="J457" s="550">
        <v>0.12279944797527971</v>
      </c>
      <c r="K457" s="550">
        <v>6.214662707152591E-3</v>
      </c>
      <c r="L457" s="550">
        <v>2.1857441019042589E-2</v>
      </c>
      <c r="M457" s="550">
        <v>4.9026279974792551E-3</v>
      </c>
      <c r="N457" s="550">
        <v>5.7174747471257538E-3</v>
      </c>
      <c r="O457" s="550">
        <v>0.17485952410661493</v>
      </c>
      <c r="P457" s="550">
        <v>3.2684374101823593E-2</v>
      </c>
      <c r="Q457" s="551">
        <v>295.0095655799999</v>
      </c>
      <c r="R457" s="551">
        <v>546.12750610000001</v>
      </c>
      <c r="S457" s="551">
        <v>15.176442269999999</v>
      </c>
      <c r="T457" s="551">
        <v>0.76805288100000002</v>
      </c>
      <c r="U457" s="551">
        <v>2.7013003499999995</v>
      </c>
      <c r="V457" s="551">
        <v>0.60590216000000008</v>
      </c>
      <c r="W457" s="551">
        <v>0.70660680370000006</v>
      </c>
      <c r="X457" s="551">
        <v>21.610402299999997</v>
      </c>
      <c r="Y457" s="551">
        <v>4.0393709000000007</v>
      </c>
      <c r="AA457" s="547" t="s">
        <v>795</v>
      </c>
      <c r="AB457" s="547" t="s">
        <v>694</v>
      </c>
      <c r="AC457">
        <v>2</v>
      </c>
      <c r="AD457" s="547" t="s">
        <v>780</v>
      </c>
      <c r="AE457">
        <v>41</v>
      </c>
      <c r="AF457" s="216">
        <v>2014</v>
      </c>
      <c r="AG457" s="549">
        <v>123.58721899999999</v>
      </c>
      <c r="AH457" s="550">
        <v>2.3870556192384256</v>
      </c>
      <c r="AI457" s="550">
        <v>4.4189642789842214</v>
      </c>
      <c r="AJ457" s="550">
        <v>0.12279944797527971</v>
      </c>
      <c r="AK457" s="550">
        <v>6.214662707152591E-3</v>
      </c>
      <c r="AL457" s="550">
        <v>2.1857441019042589E-2</v>
      </c>
      <c r="AM457" s="550">
        <v>4.9026279974792551E-3</v>
      </c>
      <c r="AN457" s="550">
        <v>5.7174747471257538E-3</v>
      </c>
      <c r="AO457" s="550">
        <v>0.17485952410661493</v>
      </c>
      <c r="AP457" s="550">
        <v>3.2684374101823593E-2</v>
      </c>
      <c r="AQ457" s="551">
        <v>295.0095655799999</v>
      </c>
      <c r="AR457" s="551">
        <v>546.12750610000001</v>
      </c>
      <c r="AS457" s="551">
        <v>15.176442269999999</v>
      </c>
      <c r="AT457" s="551">
        <v>0.76805288100000002</v>
      </c>
      <c r="AU457" s="551">
        <v>2.7013003499999995</v>
      </c>
      <c r="AV457" s="551">
        <v>0.60590216000000008</v>
      </c>
      <c r="AW457" s="551">
        <v>0.70660680370000006</v>
      </c>
      <c r="AX457" s="551">
        <v>21.610402299999997</v>
      </c>
      <c r="AY457" s="551">
        <v>4.0393709000000007</v>
      </c>
    </row>
    <row r="458" spans="1:51" customFormat="1" x14ac:dyDescent="0.35">
      <c r="A458" s="547" t="s">
        <v>796</v>
      </c>
      <c r="B458" s="547" t="s">
        <v>694</v>
      </c>
      <c r="C458">
        <v>2</v>
      </c>
      <c r="D458" s="547" t="s">
        <v>780</v>
      </c>
      <c r="E458">
        <v>41</v>
      </c>
      <c r="F458" s="216">
        <v>2015</v>
      </c>
      <c r="G458" s="549">
        <v>153.97775300000004</v>
      </c>
      <c r="H458" s="550">
        <v>2.4035862103403982</v>
      </c>
      <c r="I458" s="550">
        <v>4.4250296151548572</v>
      </c>
      <c r="J458" s="550">
        <v>0.12185336377781784</v>
      </c>
      <c r="K458" s="550">
        <v>6.2146618609248035E-3</v>
      </c>
      <c r="L458" s="550">
        <v>2.1857436119359391E-2</v>
      </c>
      <c r="M458" s="550">
        <v>4.9026270048245198E-3</v>
      </c>
      <c r="N458" s="550">
        <v>5.7174712050772677E-3</v>
      </c>
      <c r="O458" s="550">
        <v>0.1748596233898802</v>
      </c>
      <c r="P458" s="550">
        <v>3.2684337197724907E-2</v>
      </c>
      <c r="Q458" s="551">
        <v>370.09880380999999</v>
      </c>
      <c r="R458" s="551">
        <v>681.35611709999978</v>
      </c>
      <c r="S458" s="551">
        <v>18.762707149999986</v>
      </c>
      <c r="T458" s="551">
        <v>0.95691966899999992</v>
      </c>
      <c r="U458" s="551">
        <v>3.3655588999999995</v>
      </c>
      <c r="V458" s="551">
        <v>0.75489548999999989</v>
      </c>
      <c r="W458" s="551">
        <v>0.88036336900000001</v>
      </c>
      <c r="X458" s="551">
        <v>26.924491900000003</v>
      </c>
      <c r="Y458" s="551">
        <v>5.0326607999999986</v>
      </c>
      <c r="AA458" s="547" t="s">
        <v>796</v>
      </c>
      <c r="AB458" s="547" t="s">
        <v>694</v>
      </c>
      <c r="AC458">
        <v>2</v>
      </c>
      <c r="AD458" s="547" t="s">
        <v>780</v>
      </c>
      <c r="AE458">
        <v>41</v>
      </c>
      <c r="AF458" s="216">
        <v>2015</v>
      </c>
      <c r="AG458" s="549">
        <v>153.97775300000004</v>
      </c>
      <c r="AH458" s="550">
        <v>2.4035862103403982</v>
      </c>
      <c r="AI458" s="550">
        <v>4.4250296151548572</v>
      </c>
      <c r="AJ458" s="550">
        <v>0.12185336377781784</v>
      </c>
      <c r="AK458" s="550">
        <v>6.2146618609248035E-3</v>
      </c>
      <c r="AL458" s="550">
        <v>2.1857436119359391E-2</v>
      </c>
      <c r="AM458" s="550">
        <v>4.9026270048245198E-3</v>
      </c>
      <c r="AN458" s="550">
        <v>5.7174712050772677E-3</v>
      </c>
      <c r="AO458" s="550">
        <v>0.1748596233898802</v>
      </c>
      <c r="AP458" s="550">
        <v>3.2684337197724907E-2</v>
      </c>
      <c r="AQ458" s="551">
        <v>370.09880380999999</v>
      </c>
      <c r="AR458" s="551">
        <v>681.35611709999978</v>
      </c>
      <c r="AS458" s="551">
        <v>18.762707149999986</v>
      </c>
      <c r="AT458" s="551">
        <v>0.95691966899999992</v>
      </c>
      <c r="AU458" s="551">
        <v>3.3655588999999995</v>
      </c>
      <c r="AV458" s="551">
        <v>0.75489548999999989</v>
      </c>
      <c r="AW458" s="551">
        <v>0.88036336900000001</v>
      </c>
      <c r="AX458" s="551">
        <v>26.924491900000003</v>
      </c>
      <c r="AY458" s="551">
        <v>5.0326607999999986</v>
      </c>
    </row>
    <row r="459" spans="1:51" customFormat="1" x14ac:dyDescent="0.35">
      <c r="A459" s="547" t="s">
        <v>797</v>
      </c>
      <c r="B459" s="547" t="s">
        <v>694</v>
      </c>
      <c r="C459">
        <v>2</v>
      </c>
      <c r="D459" s="547" t="s">
        <v>780</v>
      </c>
      <c r="E459">
        <v>41</v>
      </c>
      <c r="F459" s="216">
        <v>2016</v>
      </c>
      <c r="G459" s="549">
        <v>261.59451999999999</v>
      </c>
      <c r="H459" s="550">
        <v>2.3688319533604898</v>
      </c>
      <c r="I459" s="550">
        <v>4.3503018048696127</v>
      </c>
      <c r="J459" s="550">
        <v>0.12127004992306414</v>
      </c>
      <c r="K459" s="550">
        <v>6.2146648331929894E-3</v>
      </c>
      <c r="L459" s="550">
        <v>2.1857466662527945E-2</v>
      </c>
      <c r="M459" s="550">
        <v>4.9026303762020702E-3</v>
      </c>
      <c r="N459" s="550">
        <v>5.7174752246339101E-3</v>
      </c>
      <c r="O459" s="550">
        <v>0.17485972183209345</v>
      </c>
      <c r="P459" s="550">
        <v>3.2684349809774298E-2</v>
      </c>
      <c r="Q459" s="551">
        <v>619.67345779999971</v>
      </c>
      <c r="R459" s="551">
        <v>1138.0151125</v>
      </c>
      <c r="S459" s="551">
        <v>31.723580500000001</v>
      </c>
      <c r="T459" s="551">
        <v>1.625722264</v>
      </c>
      <c r="U459" s="551">
        <v>5.7177934999999991</v>
      </c>
      <c r="V459" s="551">
        <v>1.28250124</v>
      </c>
      <c r="W459" s="551">
        <v>1.4956601869999999</v>
      </c>
      <c r="X459" s="551">
        <v>45.742345</v>
      </c>
      <c r="Y459" s="551">
        <v>8.5500467999999987</v>
      </c>
      <c r="AA459" s="547" t="s">
        <v>797</v>
      </c>
      <c r="AB459" s="547" t="s">
        <v>694</v>
      </c>
      <c r="AC459">
        <v>2</v>
      </c>
      <c r="AD459" s="547" t="s">
        <v>780</v>
      </c>
      <c r="AE459">
        <v>41</v>
      </c>
      <c r="AF459" s="216">
        <v>2016</v>
      </c>
      <c r="AG459" s="549">
        <v>261.59451999999999</v>
      </c>
      <c r="AH459" s="550">
        <v>2.3688319533604898</v>
      </c>
      <c r="AI459" s="550">
        <v>4.3503018048696127</v>
      </c>
      <c r="AJ459" s="550">
        <v>0.12127004992306414</v>
      </c>
      <c r="AK459" s="550">
        <v>6.2146648331929894E-3</v>
      </c>
      <c r="AL459" s="550">
        <v>2.1857466662527945E-2</v>
      </c>
      <c r="AM459" s="550">
        <v>4.9026303762020702E-3</v>
      </c>
      <c r="AN459" s="550">
        <v>5.7174752246339101E-3</v>
      </c>
      <c r="AO459" s="550">
        <v>0.17485972183209345</v>
      </c>
      <c r="AP459" s="550">
        <v>3.2684349809774298E-2</v>
      </c>
      <c r="AQ459" s="551">
        <v>619.67345779999971</v>
      </c>
      <c r="AR459" s="551">
        <v>1138.0151125</v>
      </c>
      <c r="AS459" s="551">
        <v>31.723580500000001</v>
      </c>
      <c r="AT459" s="551">
        <v>1.625722264</v>
      </c>
      <c r="AU459" s="551">
        <v>5.7177934999999991</v>
      </c>
      <c r="AV459" s="551">
        <v>1.28250124</v>
      </c>
      <c r="AW459" s="551">
        <v>1.4956601869999999</v>
      </c>
      <c r="AX459" s="551">
        <v>45.742345</v>
      </c>
      <c r="AY459" s="551">
        <v>8.5500467999999987</v>
      </c>
    </row>
    <row r="460" spans="1:51" customFormat="1" x14ac:dyDescent="0.35">
      <c r="A460" s="547" t="s">
        <v>798</v>
      </c>
      <c r="B460" s="547" t="s">
        <v>694</v>
      </c>
      <c r="C460">
        <v>2</v>
      </c>
      <c r="D460" s="547" t="s">
        <v>780</v>
      </c>
      <c r="E460">
        <v>41</v>
      </c>
      <c r="F460" s="216">
        <v>2017</v>
      </c>
      <c r="G460" s="549">
        <v>301.98649999999998</v>
      </c>
      <c r="H460" s="550">
        <v>2.262996920392137</v>
      </c>
      <c r="I460" s="550">
        <v>4.0899698638846438</v>
      </c>
      <c r="J460" s="550">
        <v>0.11799432292503137</v>
      </c>
      <c r="K460" s="550">
        <v>6.2146602977285409E-3</v>
      </c>
      <c r="L460" s="550">
        <v>2.1857456541931511E-2</v>
      </c>
      <c r="M460" s="550">
        <v>4.9026256471729705E-3</v>
      </c>
      <c r="N460" s="550">
        <v>5.7174685623363952E-3</v>
      </c>
      <c r="O460" s="550">
        <v>0.17485940265541669</v>
      </c>
      <c r="P460" s="550">
        <v>3.2684325292686923E-2</v>
      </c>
      <c r="Q460" s="551">
        <v>683.3945195</v>
      </c>
      <c r="R460" s="551">
        <v>1235.1156842999999</v>
      </c>
      <c r="S460" s="551">
        <v>35.632692599999984</v>
      </c>
      <c r="T460" s="551">
        <v>1.8767435119999998</v>
      </c>
      <c r="U460" s="551">
        <v>6.6006567999999994</v>
      </c>
      <c r="V460" s="551">
        <v>1.4805267600000001</v>
      </c>
      <c r="W460" s="551">
        <v>1.7265983199999997</v>
      </c>
      <c r="X460" s="551">
        <v>52.805178999999988</v>
      </c>
      <c r="Y460" s="551">
        <v>9.8702249999999996</v>
      </c>
      <c r="AA460" s="547" t="s">
        <v>798</v>
      </c>
      <c r="AB460" s="547" t="s">
        <v>694</v>
      </c>
      <c r="AC460">
        <v>2</v>
      </c>
      <c r="AD460" s="547" t="s">
        <v>780</v>
      </c>
      <c r="AE460">
        <v>41</v>
      </c>
      <c r="AF460" s="216">
        <v>2017</v>
      </c>
      <c r="AG460" s="549">
        <v>301.98649999999998</v>
      </c>
      <c r="AH460" s="550">
        <v>2.262996920392137</v>
      </c>
      <c r="AI460" s="550">
        <v>4.0899698638846438</v>
      </c>
      <c r="AJ460" s="550">
        <v>0.11799432292503137</v>
      </c>
      <c r="AK460" s="550">
        <v>6.2146602977285409E-3</v>
      </c>
      <c r="AL460" s="550">
        <v>2.1857456541931511E-2</v>
      </c>
      <c r="AM460" s="550">
        <v>4.9026256471729705E-3</v>
      </c>
      <c r="AN460" s="550">
        <v>5.7174685623363952E-3</v>
      </c>
      <c r="AO460" s="550">
        <v>0.17485940265541669</v>
      </c>
      <c r="AP460" s="550">
        <v>3.2684325292686923E-2</v>
      </c>
      <c r="AQ460" s="551">
        <v>683.3945195</v>
      </c>
      <c r="AR460" s="551">
        <v>1235.1156842999999</v>
      </c>
      <c r="AS460" s="551">
        <v>35.632692599999984</v>
      </c>
      <c r="AT460" s="551">
        <v>1.8767435119999998</v>
      </c>
      <c r="AU460" s="551">
        <v>6.6006567999999994</v>
      </c>
      <c r="AV460" s="551">
        <v>1.4805267600000001</v>
      </c>
      <c r="AW460" s="551">
        <v>1.7265983199999997</v>
      </c>
      <c r="AX460" s="551">
        <v>52.805178999999988</v>
      </c>
      <c r="AY460" s="551">
        <v>9.8702249999999996</v>
      </c>
    </row>
    <row r="461" spans="1:51" customFormat="1" x14ac:dyDescent="0.35">
      <c r="A461" s="547" t="s">
        <v>799</v>
      </c>
      <c r="B461" s="547" t="s">
        <v>694</v>
      </c>
      <c r="C461">
        <v>2</v>
      </c>
      <c r="D461" s="547" t="s">
        <v>780</v>
      </c>
      <c r="E461">
        <v>41</v>
      </c>
      <c r="F461" s="216">
        <v>2018</v>
      </c>
      <c r="G461" s="549">
        <v>373.50335000000001</v>
      </c>
      <c r="H461" s="550">
        <v>2.2660890575680237</v>
      </c>
      <c r="I461" s="550">
        <v>4.0922298504149959</v>
      </c>
      <c r="J461" s="550">
        <v>0.11799336311173646</v>
      </c>
      <c r="K461" s="550">
        <v>6.2146598845766714E-3</v>
      </c>
      <c r="L461" s="550">
        <v>2.1857436084575951E-2</v>
      </c>
      <c r="M461" s="550">
        <v>4.902625826515343E-3</v>
      </c>
      <c r="N461" s="550">
        <v>5.7174668768031111E-3</v>
      </c>
      <c r="O461" s="550">
        <v>0.17485958291940348</v>
      </c>
      <c r="P461" s="550">
        <v>3.2684324518106725E-2</v>
      </c>
      <c r="Q461" s="551">
        <v>846.39185439999972</v>
      </c>
      <c r="R461" s="551">
        <v>1528.4615580999998</v>
      </c>
      <c r="S461" s="551">
        <v>44.070916399999994</v>
      </c>
      <c r="T461" s="551">
        <v>2.3211962860000002</v>
      </c>
      <c r="U461" s="551">
        <v>8.1638256000000009</v>
      </c>
      <c r="V461" s="551">
        <v>1.8311471699999995</v>
      </c>
      <c r="W461" s="551">
        <v>2.1354930319999994</v>
      </c>
      <c r="X461" s="551">
        <v>65.310639999999978</v>
      </c>
      <c r="Y461" s="551">
        <v>12.207704699999997</v>
      </c>
      <c r="AA461" s="547" t="s">
        <v>799</v>
      </c>
      <c r="AB461" s="547" t="s">
        <v>694</v>
      </c>
      <c r="AC461">
        <v>2</v>
      </c>
      <c r="AD461" s="547" t="s">
        <v>780</v>
      </c>
      <c r="AE461">
        <v>41</v>
      </c>
      <c r="AF461" s="216">
        <v>2018</v>
      </c>
      <c r="AG461" s="549">
        <v>373.50335000000001</v>
      </c>
      <c r="AH461" s="550">
        <v>2.2660890575680237</v>
      </c>
      <c r="AI461" s="550">
        <v>4.0922298504149959</v>
      </c>
      <c r="AJ461" s="550">
        <v>0.11799336311173646</v>
      </c>
      <c r="AK461" s="550">
        <v>6.2146598845766714E-3</v>
      </c>
      <c r="AL461" s="550">
        <v>2.1857436084575951E-2</v>
      </c>
      <c r="AM461" s="550">
        <v>4.902625826515343E-3</v>
      </c>
      <c r="AN461" s="550">
        <v>5.7174668768031111E-3</v>
      </c>
      <c r="AO461" s="550">
        <v>0.17485958291940348</v>
      </c>
      <c r="AP461" s="550">
        <v>3.2684324518106725E-2</v>
      </c>
      <c r="AQ461" s="551">
        <v>846.39185439999972</v>
      </c>
      <c r="AR461" s="551">
        <v>1528.4615580999998</v>
      </c>
      <c r="AS461" s="551">
        <v>44.070916399999994</v>
      </c>
      <c r="AT461" s="551">
        <v>2.3211962860000002</v>
      </c>
      <c r="AU461" s="551">
        <v>8.1638256000000009</v>
      </c>
      <c r="AV461" s="551">
        <v>1.8311471699999995</v>
      </c>
      <c r="AW461" s="551">
        <v>2.1354930319999994</v>
      </c>
      <c r="AX461" s="551">
        <v>65.310639999999978</v>
      </c>
      <c r="AY461" s="551">
        <v>12.207704699999997</v>
      </c>
    </row>
    <row r="462" spans="1:51" customFormat="1" x14ac:dyDescent="0.35">
      <c r="A462" s="547" t="s">
        <v>800</v>
      </c>
      <c r="B462" s="547" t="s">
        <v>694</v>
      </c>
      <c r="C462">
        <v>2</v>
      </c>
      <c r="D462" s="547" t="s">
        <v>780</v>
      </c>
      <c r="E462">
        <v>41</v>
      </c>
      <c r="F462" s="216">
        <v>2019</v>
      </c>
      <c r="G462" s="549">
        <v>421.9837599999999</v>
      </c>
      <c r="H462" s="550">
        <v>2.2660904907809725</v>
      </c>
      <c r="I462" s="550">
        <v>4.0922289829352669</v>
      </c>
      <c r="J462" s="550">
        <v>0.11799355596054219</v>
      </c>
      <c r="K462" s="550">
        <v>6.214665097538351E-3</v>
      </c>
      <c r="L462" s="550">
        <v>2.1857445888438937E-2</v>
      </c>
      <c r="M462" s="550">
        <v>4.9026336463753985E-3</v>
      </c>
      <c r="N462" s="550">
        <v>5.7174711320644193E-3</v>
      </c>
      <c r="O462" s="550">
        <v>0.17485958938325022</v>
      </c>
      <c r="P462" s="550">
        <v>3.2684370602318921E-2</v>
      </c>
      <c r="Q462" s="551">
        <v>956.25338579999982</v>
      </c>
      <c r="R462" s="551">
        <v>1726.8541729999995</v>
      </c>
      <c r="S462" s="551">
        <v>49.791364399999992</v>
      </c>
      <c r="T462" s="551">
        <v>2.6224877449999995</v>
      </c>
      <c r="U462" s="551">
        <v>9.223487200000001</v>
      </c>
      <c r="V462" s="551">
        <v>2.0688317800000005</v>
      </c>
      <c r="W462" s="551">
        <v>2.4126799659999998</v>
      </c>
      <c r="X462" s="551">
        <v>73.78790699999999</v>
      </c>
      <c r="Y462" s="551">
        <v>13.7922736</v>
      </c>
      <c r="AA462" s="547" t="s">
        <v>800</v>
      </c>
      <c r="AB462" s="547" t="s">
        <v>694</v>
      </c>
      <c r="AC462">
        <v>2</v>
      </c>
      <c r="AD462" s="547" t="s">
        <v>780</v>
      </c>
      <c r="AE462">
        <v>41</v>
      </c>
      <c r="AF462" s="216">
        <v>2019</v>
      </c>
      <c r="AG462" s="549">
        <v>421.9837599999999</v>
      </c>
      <c r="AH462" s="550">
        <v>2.2660904907809725</v>
      </c>
      <c r="AI462" s="550">
        <v>4.0922289829352669</v>
      </c>
      <c r="AJ462" s="550">
        <v>0.11799355596054219</v>
      </c>
      <c r="AK462" s="550">
        <v>6.214665097538351E-3</v>
      </c>
      <c r="AL462" s="550">
        <v>2.1857445888438937E-2</v>
      </c>
      <c r="AM462" s="550">
        <v>4.9026336463753985E-3</v>
      </c>
      <c r="AN462" s="550">
        <v>5.7174711320644193E-3</v>
      </c>
      <c r="AO462" s="550">
        <v>0.17485958938325022</v>
      </c>
      <c r="AP462" s="550">
        <v>3.2684370602318921E-2</v>
      </c>
      <c r="AQ462" s="551">
        <v>956.25338579999982</v>
      </c>
      <c r="AR462" s="551">
        <v>1726.8541729999995</v>
      </c>
      <c r="AS462" s="551">
        <v>49.791364399999992</v>
      </c>
      <c r="AT462" s="551">
        <v>2.6224877449999995</v>
      </c>
      <c r="AU462" s="551">
        <v>9.223487200000001</v>
      </c>
      <c r="AV462" s="551">
        <v>2.0688317800000005</v>
      </c>
      <c r="AW462" s="551">
        <v>2.4126799659999998</v>
      </c>
      <c r="AX462" s="551">
        <v>73.78790699999999</v>
      </c>
      <c r="AY462" s="551">
        <v>13.7922736</v>
      </c>
    </row>
    <row r="463" spans="1:51" customFormat="1" x14ac:dyDescent="0.35">
      <c r="A463" s="547" t="s">
        <v>801</v>
      </c>
      <c r="B463" s="547" t="s">
        <v>694</v>
      </c>
      <c r="C463">
        <v>2</v>
      </c>
      <c r="D463" s="547" t="s">
        <v>780</v>
      </c>
      <c r="E463">
        <v>41</v>
      </c>
      <c r="F463" s="216">
        <v>2020</v>
      </c>
      <c r="G463" s="549">
        <v>332.10106000000007</v>
      </c>
      <c r="H463" s="550">
        <v>2.2660879832783407</v>
      </c>
      <c r="I463" s="550">
        <v>4.0922252121086249</v>
      </c>
      <c r="J463" s="550">
        <v>0.11799343458885674</v>
      </c>
      <c r="K463" s="550">
        <v>6.2146577038929033E-3</v>
      </c>
      <c r="L463" s="550">
        <v>2.1857428278006696E-2</v>
      </c>
      <c r="M463" s="550">
        <v>4.9026262066131305E-3</v>
      </c>
      <c r="N463" s="550">
        <v>5.7174701339405545E-3</v>
      </c>
      <c r="O463" s="550">
        <v>0.17485944489306954</v>
      </c>
      <c r="P463" s="550">
        <v>3.2684310010934609E-2</v>
      </c>
      <c r="Q463" s="551">
        <v>752.57022129999939</v>
      </c>
      <c r="R463" s="551">
        <v>1359.0323306999994</v>
      </c>
      <c r="S463" s="551">
        <v>39.185744699999994</v>
      </c>
      <c r="T463" s="551">
        <v>2.0638944109999997</v>
      </c>
      <c r="U463" s="551">
        <v>7.2588751</v>
      </c>
      <c r="V463" s="551">
        <v>1.62816736</v>
      </c>
      <c r="W463" s="551">
        <v>1.8987778920000005</v>
      </c>
      <c r="X463" s="551">
        <v>58.071006999999994</v>
      </c>
      <c r="Y463" s="551">
        <v>10.854493999999997</v>
      </c>
      <c r="AA463" s="547" t="s">
        <v>801</v>
      </c>
      <c r="AB463" s="547" t="s">
        <v>694</v>
      </c>
      <c r="AC463">
        <v>2</v>
      </c>
      <c r="AD463" s="547" t="s">
        <v>780</v>
      </c>
      <c r="AE463">
        <v>41</v>
      </c>
      <c r="AF463" s="216">
        <v>2020</v>
      </c>
      <c r="AG463" s="549">
        <v>332.10106000000007</v>
      </c>
      <c r="AH463" s="550">
        <v>2.2660879832783407</v>
      </c>
      <c r="AI463" s="550">
        <v>4.0922252121086249</v>
      </c>
      <c r="AJ463" s="550">
        <v>0.11799343458885674</v>
      </c>
      <c r="AK463" s="550">
        <v>6.2146577038929033E-3</v>
      </c>
      <c r="AL463" s="550">
        <v>2.1857428278006696E-2</v>
      </c>
      <c r="AM463" s="550">
        <v>4.9026262066131305E-3</v>
      </c>
      <c r="AN463" s="550">
        <v>5.7174701339405545E-3</v>
      </c>
      <c r="AO463" s="550">
        <v>0.17485944489306954</v>
      </c>
      <c r="AP463" s="550">
        <v>3.2684310010934609E-2</v>
      </c>
      <c r="AQ463" s="551">
        <v>752.57022129999939</v>
      </c>
      <c r="AR463" s="551">
        <v>1359.0323306999994</v>
      </c>
      <c r="AS463" s="551">
        <v>39.185744699999994</v>
      </c>
      <c r="AT463" s="551">
        <v>2.0638944109999997</v>
      </c>
      <c r="AU463" s="551">
        <v>7.2588751</v>
      </c>
      <c r="AV463" s="551">
        <v>1.62816736</v>
      </c>
      <c r="AW463" s="551">
        <v>1.8987778920000005</v>
      </c>
      <c r="AX463" s="551">
        <v>58.071006999999994</v>
      </c>
      <c r="AY463" s="551">
        <v>10.854493999999997</v>
      </c>
    </row>
    <row r="464" spans="1:51" customFormat="1" x14ac:dyDescent="0.35">
      <c r="A464" s="547" t="s">
        <v>802</v>
      </c>
      <c r="B464" s="547" t="s">
        <v>694</v>
      </c>
      <c r="C464">
        <v>2</v>
      </c>
      <c r="D464" s="547" t="s">
        <v>780</v>
      </c>
      <c r="E464">
        <v>41</v>
      </c>
      <c r="F464" s="216">
        <v>2021</v>
      </c>
      <c r="G464" s="549">
        <v>374.82035000000002</v>
      </c>
      <c r="H464" s="550">
        <v>2.2214918053408783</v>
      </c>
      <c r="I464" s="550">
        <v>4.0046019849242445</v>
      </c>
      <c r="J464" s="550">
        <v>0.11201489887088568</v>
      </c>
      <c r="K464" s="550">
        <v>6.0336610058658764E-3</v>
      </c>
      <c r="L464" s="550">
        <v>2.2340219787959744E-2</v>
      </c>
      <c r="M464" s="550">
        <v>4.9026261514349473E-3</v>
      </c>
      <c r="N464" s="550">
        <v>5.5509477513694221E-3</v>
      </c>
      <c r="O464" s="550">
        <v>0.17872171828450617</v>
      </c>
      <c r="P464" s="550">
        <v>3.2684326504684176E-2</v>
      </c>
      <c r="Q464" s="551">
        <v>832.66033599999992</v>
      </c>
      <c r="R464" s="551">
        <v>1501.0063176000001</v>
      </c>
      <c r="S464" s="551">
        <v>41.985463599999981</v>
      </c>
      <c r="T464" s="551">
        <v>2.2615389299999999</v>
      </c>
      <c r="U464" s="551">
        <v>8.373568999999998</v>
      </c>
      <c r="V464" s="551">
        <v>1.8376040500000002</v>
      </c>
      <c r="W464" s="551">
        <v>2.0806081789999999</v>
      </c>
      <c r="X464" s="551">
        <v>66.988537000000008</v>
      </c>
      <c r="Y464" s="551">
        <v>12.250750699999999</v>
      </c>
      <c r="AA464" s="547" t="s">
        <v>802</v>
      </c>
      <c r="AB464" s="547" t="s">
        <v>694</v>
      </c>
      <c r="AC464">
        <v>2</v>
      </c>
      <c r="AD464" s="547" t="s">
        <v>780</v>
      </c>
      <c r="AE464">
        <v>41</v>
      </c>
      <c r="AF464" s="216">
        <v>2021</v>
      </c>
      <c r="AG464" s="549">
        <v>374.82035000000002</v>
      </c>
      <c r="AH464" s="550">
        <v>2.2214918053408783</v>
      </c>
      <c r="AI464" s="550">
        <v>4.0046019849242445</v>
      </c>
      <c r="AJ464" s="550">
        <v>0.11201489887088568</v>
      </c>
      <c r="AK464" s="550">
        <v>6.0336610058658764E-3</v>
      </c>
      <c r="AL464" s="550">
        <v>2.2340219787959744E-2</v>
      </c>
      <c r="AM464" s="550">
        <v>4.9026261514349473E-3</v>
      </c>
      <c r="AN464" s="550">
        <v>5.5509477513694221E-3</v>
      </c>
      <c r="AO464" s="550">
        <v>0.17872171828450617</v>
      </c>
      <c r="AP464" s="550">
        <v>3.2684326504684176E-2</v>
      </c>
      <c r="AQ464" s="551">
        <v>832.66033599999992</v>
      </c>
      <c r="AR464" s="551">
        <v>1501.0063176000001</v>
      </c>
      <c r="AS464" s="551">
        <v>41.985463599999981</v>
      </c>
      <c r="AT464" s="551">
        <v>2.2615389299999999</v>
      </c>
      <c r="AU464" s="551">
        <v>8.373568999999998</v>
      </c>
      <c r="AV464" s="551">
        <v>1.8376040500000002</v>
      </c>
      <c r="AW464" s="551">
        <v>2.0806081789999999</v>
      </c>
      <c r="AX464" s="551">
        <v>66.988537000000008</v>
      </c>
      <c r="AY464" s="551">
        <v>12.250750699999999</v>
      </c>
    </row>
    <row r="465" spans="1:51" customFormat="1" x14ac:dyDescent="0.35">
      <c r="A465" s="547" t="s">
        <v>803</v>
      </c>
      <c r="B465" s="547" t="s">
        <v>694</v>
      </c>
      <c r="C465">
        <v>2</v>
      </c>
      <c r="D465" s="547" t="s">
        <v>780</v>
      </c>
      <c r="E465">
        <v>41</v>
      </c>
      <c r="F465" s="216">
        <v>2022</v>
      </c>
      <c r="G465" s="549">
        <v>385.4409599999999</v>
      </c>
      <c r="H465" s="550">
        <v>2.2214899072999419</v>
      </c>
      <c r="I465" s="550">
        <v>4.0046027593953681</v>
      </c>
      <c r="J465" s="550">
        <v>0.1120148190789064</v>
      </c>
      <c r="K465" s="550">
        <v>6.0336557043652048E-3</v>
      </c>
      <c r="L465" s="550">
        <v>2.2340190310858515E-2</v>
      </c>
      <c r="M465" s="550">
        <v>4.9026291860626353E-3</v>
      </c>
      <c r="N465" s="550">
        <v>5.550945208314134E-3</v>
      </c>
      <c r="O465" s="550">
        <v>0.17872157126217211</v>
      </c>
      <c r="P465" s="550">
        <v>3.2684317463302297E-2</v>
      </c>
      <c r="Q465" s="551">
        <v>856.25320250000038</v>
      </c>
      <c r="R465" s="551">
        <v>1543.5379319999995</v>
      </c>
      <c r="S465" s="551">
        <v>43.175099399999986</v>
      </c>
      <c r="T465" s="551">
        <v>2.3256180470000003</v>
      </c>
      <c r="U465" s="551">
        <v>8.610824400000002</v>
      </c>
      <c r="V465" s="551">
        <v>1.8896741000000001</v>
      </c>
      <c r="W465" s="551">
        <v>2.1395616499999992</v>
      </c>
      <c r="X465" s="551">
        <v>68.886614000000009</v>
      </c>
      <c r="Y465" s="551">
        <v>12.597874699999998</v>
      </c>
      <c r="AA465" s="547" t="s">
        <v>803</v>
      </c>
      <c r="AB465" s="547" t="s">
        <v>694</v>
      </c>
      <c r="AC465">
        <v>2</v>
      </c>
      <c r="AD465" s="547" t="s">
        <v>780</v>
      </c>
      <c r="AE465">
        <v>41</v>
      </c>
      <c r="AF465" s="216">
        <v>2022</v>
      </c>
      <c r="AG465" s="549">
        <v>385.4409599999999</v>
      </c>
      <c r="AH465" s="550">
        <v>2.2214899072999419</v>
      </c>
      <c r="AI465" s="550">
        <v>4.0046027593953681</v>
      </c>
      <c r="AJ465" s="550">
        <v>0.1120148190789064</v>
      </c>
      <c r="AK465" s="550">
        <v>6.0336557043652048E-3</v>
      </c>
      <c r="AL465" s="550">
        <v>2.2340190310858515E-2</v>
      </c>
      <c r="AM465" s="550">
        <v>4.9026291860626353E-3</v>
      </c>
      <c r="AN465" s="550">
        <v>5.550945208314134E-3</v>
      </c>
      <c r="AO465" s="550">
        <v>0.17872157126217211</v>
      </c>
      <c r="AP465" s="550">
        <v>3.2684317463302297E-2</v>
      </c>
      <c r="AQ465" s="551">
        <v>856.25320250000038</v>
      </c>
      <c r="AR465" s="551">
        <v>1543.5379319999995</v>
      </c>
      <c r="AS465" s="551">
        <v>43.175099399999986</v>
      </c>
      <c r="AT465" s="551">
        <v>2.3256180470000003</v>
      </c>
      <c r="AU465" s="551">
        <v>8.610824400000002</v>
      </c>
      <c r="AV465" s="551">
        <v>1.8896741000000001</v>
      </c>
      <c r="AW465" s="551">
        <v>2.1395616499999992</v>
      </c>
      <c r="AX465" s="551">
        <v>68.886614000000009</v>
      </c>
      <c r="AY465" s="551">
        <v>12.597874699999998</v>
      </c>
    </row>
    <row r="466" spans="1:51" customFormat="1" x14ac:dyDescent="0.35">
      <c r="A466" s="547" t="s">
        <v>804</v>
      </c>
      <c r="B466" s="547" t="s">
        <v>694</v>
      </c>
      <c r="C466">
        <v>2</v>
      </c>
      <c r="D466" s="547" t="s">
        <v>780</v>
      </c>
      <c r="E466">
        <v>41</v>
      </c>
      <c r="F466" s="216">
        <v>2023</v>
      </c>
      <c r="G466" s="549">
        <v>401.69255999999996</v>
      </c>
      <c r="H466" s="550">
        <v>2.2214926036967171</v>
      </c>
      <c r="I466" s="550">
        <v>4.0046047653957055</v>
      </c>
      <c r="J466" s="550">
        <v>0.1120149262908928</v>
      </c>
      <c r="K466" s="550">
        <v>6.0336593488313547E-3</v>
      </c>
      <c r="L466" s="550">
        <v>2.2340212873248135E-2</v>
      </c>
      <c r="M466" s="550">
        <v>4.9026244100712256E-3</v>
      </c>
      <c r="N466" s="550">
        <v>5.5509537169421315E-3</v>
      </c>
      <c r="O466" s="550">
        <v>0.17872175675845231</v>
      </c>
      <c r="P466" s="550">
        <v>3.2684351186389904E-2</v>
      </c>
      <c r="Q466" s="551">
        <v>892.35705099999973</v>
      </c>
      <c r="R466" s="551">
        <v>1608.6199400000003</v>
      </c>
      <c r="S466" s="551">
        <v>44.995562500000027</v>
      </c>
      <c r="T466" s="551">
        <v>2.4236760699999995</v>
      </c>
      <c r="U466" s="551">
        <v>8.9738972999999973</v>
      </c>
      <c r="V466" s="551">
        <v>1.9693477500000003</v>
      </c>
      <c r="W466" s="551">
        <v>2.2297768090000001</v>
      </c>
      <c r="X466" s="551">
        <v>71.791200000000003</v>
      </c>
      <c r="Y466" s="551">
        <v>13.129060699999997</v>
      </c>
      <c r="AA466" s="547" t="s">
        <v>804</v>
      </c>
      <c r="AB466" s="547" t="s">
        <v>694</v>
      </c>
      <c r="AC466">
        <v>2</v>
      </c>
      <c r="AD466" s="547" t="s">
        <v>780</v>
      </c>
      <c r="AE466">
        <v>41</v>
      </c>
      <c r="AF466" s="216">
        <v>2023</v>
      </c>
      <c r="AG466" s="549">
        <v>401.69255999999996</v>
      </c>
      <c r="AH466" s="550">
        <v>2.2214926036967171</v>
      </c>
      <c r="AI466" s="550">
        <v>4.0046047653957055</v>
      </c>
      <c r="AJ466" s="550">
        <v>0.1120149262908928</v>
      </c>
      <c r="AK466" s="550">
        <v>6.0336593488313547E-3</v>
      </c>
      <c r="AL466" s="550">
        <v>2.2340212873248135E-2</v>
      </c>
      <c r="AM466" s="550">
        <v>4.9026244100712256E-3</v>
      </c>
      <c r="AN466" s="550">
        <v>5.5509537169421315E-3</v>
      </c>
      <c r="AO466" s="550">
        <v>0.17872175675845231</v>
      </c>
      <c r="AP466" s="550">
        <v>3.2684351186389904E-2</v>
      </c>
      <c r="AQ466" s="551">
        <v>892.35705099999973</v>
      </c>
      <c r="AR466" s="551">
        <v>1608.6199400000003</v>
      </c>
      <c r="AS466" s="551">
        <v>44.995562500000027</v>
      </c>
      <c r="AT466" s="551">
        <v>2.4236760699999995</v>
      </c>
      <c r="AU466" s="551">
        <v>8.9738972999999973</v>
      </c>
      <c r="AV466" s="551">
        <v>1.9693477500000003</v>
      </c>
      <c r="AW466" s="551">
        <v>2.2297768090000001</v>
      </c>
      <c r="AX466" s="551">
        <v>71.791200000000003</v>
      </c>
      <c r="AY466" s="551">
        <v>13.129060699999997</v>
      </c>
    </row>
    <row r="467" spans="1:51" customFormat="1" x14ac:dyDescent="0.35">
      <c r="A467" s="547" t="s">
        <v>805</v>
      </c>
      <c r="B467" s="547" t="s">
        <v>694</v>
      </c>
      <c r="C467">
        <v>2</v>
      </c>
      <c r="D467" s="547" t="s">
        <v>780</v>
      </c>
      <c r="E467">
        <v>41</v>
      </c>
      <c r="F467" s="216">
        <v>2024</v>
      </c>
      <c r="G467" s="549">
        <v>444.49169999999998</v>
      </c>
      <c r="H467" s="550">
        <v>2.2158404111932812</v>
      </c>
      <c r="I467" s="550">
        <v>3.9932443012996637</v>
      </c>
      <c r="J467" s="550">
        <v>0.1095015031776746</v>
      </c>
      <c r="K467" s="550">
        <v>6.0099733830800443E-3</v>
      </c>
      <c r="L467" s="550">
        <v>2.2405263360373209E-2</v>
      </c>
      <c r="M467" s="550">
        <v>4.902626528234387E-3</v>
      </c>
      <c r="N467" s="550">
        <v>5.5291606524936242E-3</v>
      </c>
      <c r="O467" s="550">
        <v>0.17924213433006736</v>
      </c>
      <c r="P467" s="550">
        <v>3.2684313565360168E-2</v>
      </c>
      <c r="Q467" s="551">
        <v>984.9226713000005</v>
      </c>
      <c r="R467" s="551">
        <v>1774.9639479999996</v>
      </c>
      <c r="S467" s="551">
        <v>48.67250929999998</v>
      </c>
      <c r="T467" s="551">
        <v>2.6713832860000002</v>
      </c>
      <c r="U467" s="551">
        <v>9.9589535999999992</v>
      </c>
      <c r="V467" s="551">
        <v>2.1791768000000005</v>
      </c>
      <c r="W467" s="551">
        <v>2.4576660180000003</v>
      </c>
      <c r="X467" s="551">
        <v>79.671640999999994</v>
      </c>
      <c r="Y467" s="551">
        <v>14.527906100000003</v>
      </c>
      <c r="AA467" s="547" t="s">
        <v>805</v>
      </c>
      <c r="AB467" s="547" t="s">
        <v>694</v>
      </c>
      <c r="AC467">
        <v>2</v>
      </c>
      <c r="AD467" s="547" t="s">
        <v>780</v>
      </c>
      <c r="AE467">
        <v>41</v>
      </c>
      <c r="AF467" s="216">
        <v>2024</v>
      </c>
      <c r="AG467" s="549">
        <v>444.49169999999998</v>
      </c>
      <c r="AH467" s="550">
        <v>2.2158404111932812</v>
      </c>
      <c r="AI467" s="550">
        <v>3.9932443012996637</v>
      </c>
      <c r="AJ467" s="550">
        <v>0.1095015031776746</v>
      </c>
      <c r="AK467" s="550">
        <v>6.0099733830800443E-3</v>
      </c>
      <c r="AL467" s="550">
        <v>2.2405263360373209E-2</v>
      </c>
      <c r="AM467" s="550">
        <v>4.902626528234387E-3</v>
      </c>
      <c r="AN467" s="550">
        <v>5.5291606524936242E-3</v>
      </c>
      <c r="AO467" s="550">
        <v>0.17924213433006736</v>
      </c>
      <c r="AP467" s="550">
        <v>3.2684313565360168E-2</v>
      </c>
      <c r="AQ467" s="551">
        <v>984.9226713000005</v>
      </c>
      <c r="AR467" s="551">
        <v>1774.9639479999996</v>
      </c>
      <c r="AS467" s="551">
        <v>48.67250929999998</v>
      </c>
      <c r="AT467" s="551">
        <v>2.6713832860000002</v>
      </c>
      <c r="AU467" s="551">
        <v>9.9589535999999992</v>
      </c>
      <c r="AV467" s="551">
        <v>2.1791768000000005</v>
      </c>
      <c r="AW467" s="551">
        <v>2.4576660180000003</v>
      </c>
      <c r="AX467" s="551">
        <v>79.671640999999994</v>
      </c>
      <c r="AY467" s="551">
        <v>14.527906100000003</v>
      </c>
    </row>
    <row r="468" spans="1:51" customFormat="1" x14ac:dyDescent="0.35">
      <c r="A468" s="547" t="s">
        <v>806</v>
      </c>
      <c r="B468" s="547" t="s">
        <v>694</v>
      </c>
      <c r="C468">
        <v>2</v>
      </c>
      <c r="D468" s="547" t="s">
        <v>780</v>
      </c>
      <c r="E468">
        <v>41</v>
      </c>
      <c r="F468" s="216">
        <v>2025</v>
      </c>
      <c r="G468" s="549">
        <v>466.31891000000007</v>
      </c>
      <c r="H468" s="550">
        <v>2.2145911820303401</v>
      </c>
      <c r="I468" s="550">
        <v>3.9870934013806134</v>
      </c>
      <c r="J468" s="550">
        <v>0.10946150328752481</v>
      </c>
      <c r="K468" s="550">
        <v>5.9491375119229027E-3</v>
      </c>
      <c r="L468" s="550">
        <v>2.2405277967389309E-2</v>
      </c>
      <c r="M468" s="550">
        <v>4.9026242577209656E-3</v>
      </c>
      <c r="N468" s="550">
        <v>5.4731877375506829E-3</v>
      </c>
      <c r="O468" s="550">
        <v>0.17924211351411848</v>
      </c>
      <c r="P468" s="550">
        <v>3.2684337634945999E-2</v>
      </c>
      <c r="Q468" s="551">
        <v>1032.7057460999999</v>
      </c>
      <c r="R468" s="551">
        <v>1859.2570490000005</v>
      </c>
      <c r="S468" s="551">
        <v>51.043968899999996</v>
      </c>
      <c r="T468" s="551">
        <v>2.7741953200000005</v>
      </c>
      <c r="U468" s="551">
        <v>10.4480048</v>
      </c>
      <c r="V468" s="551">
        <v>2.2861864000000001</v>
      </c>
      <c r="W468" s="551">
        <v>2.5522509400000009</v>
      </c>
      <c r="X468" s="551">
        <v>83.583987000000008</v>
      </c>
      <c r="Y468" s="551">
        <v>15.241324699999998</v>
      </c>
      <c r="AA468" s="547" t="s">
        <v>806</v>
      </c>
      <c r="AB468" s="547" t="s">
        <v>694</v>
      </c>
      <c r="AC468">
        <v>2</v>
      </c>
      <c r="AD468" s="547" t="s">
        <v>780</v>
      </c>
      <c r="AE468">
        <v>41</v>
      </c>
      <c r="AF468" s="216">
        <v>2025</v>
      </c>
      <c r="AG468" s="549">
        <v>466.31891000000007</v>
      </c>
      <c r="AH468" s="550">
        <v>2.2145911820303401</v>
      </c>
      <c r="AI468" s="550">
        <v>3.9870934013806134</v>
      </c>
      <c r="AJ468" s="550">
        <v>0.10946150328752481</v>
      </c>
      <c r="AK468" s="550">
        <v>5.9491375119229027E-3</v>
      </c>
      <c r="AL468" s="550">
        <v>2.2405277967389309E-2</v>
      </c>
      <c r="AM468" s="550">
        <v>4.9026242577209656E-3</v>
      </c>
      <c r="AN468" s="550">
        <v>5.4731877375506829E-3</v>
      </c>
      <c r="AO468" s="550">
        <v>0.17924211351411848</v>
      </c>
      <c r="AP468" s="550">
        <v>3.2684337634945999E-2</v>
      </c>
      <c r="AQ468" s="551">
        <v>1032.7057460999999</v>
      </c>
      <c r="AR468" s="551">
        <v>1859.2570490000005</v>
      </c>
      <c r="AS468" s="551">
        <v>51.043968899999996</v>
      </c>
      <c r="AT468" s="551">
        <v>2.7741953200000005</v>
      </c>
      <c r="AU468" s="551">
        <v>10.4480048</v>
      </c>
      <c r="AV468" s="551">
        <v>2.2861864000000001</v>
      </c>
      <c r="AW468" s="551">
        <v>2.5522509400000009</v>
      </c>
      <c r="AX468" s="551">
        <v>83.583987000000008</v>
      </c>
      <c r="AY468" s="551">
        <v>15.241324699999998</v>
      </c>
    </row>
    <row r="469" spans="1:51" customFormat="1" x14ac:dyDescent="0.35">
      <c r="A469" s="547" t="s">
        <v>807</v>
      </c>
      <c r="B469" s="547" t="s">
        <v>694</v>
      </c>
      <c r="C469">
        <v>2</v>
      </c>
      <c r="D469" s="547" t="s">
        <v>780</v>
      </c>
      <c r="E469">
        <v>41</v>
      </c>
      <c r="F469" s="216">
        <v>2026</v>
      </c>
      <c r="G469" s="549">
        <v>478.52452000000005</v>
      </c>
      <c r="H469" s="550">
        <v>2.2145912577269806</v>
      </c>
      <c r="I469" s="550">
        <v>3.9870911985868558</v>
      </c>
      <c r="J469" s="550">
        <v>0.10946141819441145</v>
      </c>
      <c r="K469" s="550">
        <v>5.9491333610240038E-3</v>
      </c>
      <c r="L469" s="550">
        <v>2.2405268595222662E-2</v>
      </c>
      <c r="M469" s="550">
        <v>4.902628814088773E-3</v>
      </c>
      <c r="N469" s="550">
        <v>5.4731824045296581E-3</v>
      </c>
      <c r="O469" s="550">
        <v>0.17924219849799966</v>
      </c>
      <c r="P469" s="550">
        <v>3.2684325559743516E-2</v>
      </c>
      <c r="Q469" s="551">
        <v>1059.7362185999998</v>
      </c>
      <c r="R469" s="551">
        <v>1907.9209020000001</v>
      </c>
      <c r="S469" s="551">
        <v>52.379972600000009</v>
      </c>
      <c r="T469" s="551">
        <v>2.8468061859999985</v>
      </c>
      <c r="U469" s="551">
        <v>10.721470399999999</v>
      </c>
      <c r="V469" s="551">
        <v>2.3460280999999994</v>
      </c>
      <c r="W469" s="551">
        <v>2.6190519830000007</v>
      </c>
      <c r="X469" s="551">
        <v>85.771787000000018</v>
      </c>
      <c r="Y469" s="551">
        <v>15.6402512</v>
      </c>
      <c r="AA469" s="547" t="s">
        <v>807</v>
      </c>
      <c r="AB469" s="547" t="s">
        <v>694</v>
      </c>
      <c r="AC469">
        <v>2</v>
      </c>
      <c r="AD469" s="547" t="s">
        <v>780</v>
      </c>
      <c r="AE469">
        <v>41</v>
      </c>
      <c r="AF469" s="216">
        <v>2026</v>
      </c>
      <c r="AG469" s="549">
        <v>478.52452000000005</v>
      </c>
      <c r="AH469" s="550">
        <v>2.2145912577269806</v>
      </c>
      <c r="AI469" s="550">
        <v>3.9870911985868558</v>
      </c>
      <c r="AJ469" s="550">
        <v>0.10946141819441145</v>
      </c>
      <c r="AK469" s="550">
        <v>5.9491333610240038E-3</v>
      </c>
      <c r="AL469" s="550">
        <v>2.2405268595222662E-2</v>
      </c>
      <c r="AM469" s="550">
        <v>4.902628814088773E-3</v>
      </c>
      <c r="AN469" s="550">
        <v>5.4731824045296581E-3</v>
      </c>
      <c r="AO469" s="550">
        <v>0.17924219849799966</v>
      </c>
      <c r="AP469" s="550">
        <v>3.2684325559743516E-2</v>
      </c>
      <c r="AQ469" s="551">
        <v>1059.7362185999998</v>
      </c>
      <c r="AR469" s="551">
        <v>1907.9209020000001</v>
      </c>
      <c r="AS469" s="551">
        <v>52.379972600000009</v>
      </c>
      <c r="AT469" s="551">
        <v>2.8468061859999985</v>
      </c>
      <c r="AU469" s="551">
        <v>10.721470399999999</v>
      </c>
      <c r="AV469" s="551">
        <v>2.3460280999999994</v>
      </c>
      <c r="AW469" s="551">
        <v>2.6190519830000007</v>
      </c>
      <c r="AX469" s="551">
        <v>85.771787000000018</v>
      </c>
      <c r="AY469" s="551">
        <v>15.6402512</v>
      </c>
    </row>
    <row r="470" spans="1:51" customFormat="1" x14ac:dyDescent="0.35">
      <c r="A470" s="547" t="s">
        <v>1273</v>
      </c>
      <c r="B470" s="547" t="s">
        <v>694</v>
      </c>
      <c r="C470">
        <v>2</v>
      </c>
      <c r="D470" s="547" t="s">
        <v>780</v>
      </c>
      <c r="E470">
        <v>41</v>
      </c>
      <c r="F470" s="216">
        <v>2027</v>
      </c>
      <c r="G470" s="549">
        <v>492.57993999999997</v>
      </c>
      <c r="H470" s="550">
        <v>1.9084514623149291</v>
      </c>
      <c r="I470" s="550">
        <v>2.8784615366188078</v>
      </c>
      <c r="J470" s="550">
        <v>0.10147104833379944</v>
      </c>
      <c r="K470" s="550">
        <v>4.1235066210775868E-3</v>
      </c>
      <c r="L470" s="550">
        <v>2.2477820554365247E-2</v>
      </c>
      <c r="M470" s="550">
        <v>4.9026202731682501E-3</v>
      </c>
      <c r="N470" s="550">
        <v>3.7936139847676294E-3</v>
      </c>
      <c r="O470" s="550">
        <v>0.17982267000154334</v>
      </c>
      <c r="P470" s="550">
        <v>3.2684301151199954E-2</v>
      </c>
      <c r="Q470" s="551">
        <v>940.06490680000002</v>
      </c>
      <c r="R470" s="551">
        <v>1417.8724110000001</v>
      </c>
      <c r="S470" s="551">
        <v>49.982602900000025</v>
      </c>
      <c r="T470" s="551">
        <v>2.0311566440000002</v>
      </c>
      <c r="U470" s="551">
        <v>11.0721235</v>
      </c>
      <c r="V470" s="551">
        <v>2.4149324000000001</v>
      </c>
      <c r="W470" s="551">
        <v>1.8686581489999996</v>
      </c>
      <c r="X470" s="551">
        <v>88.577040000000011</v>
      </c>
      <c r="Y470" s="551">
        <v>16.099631100000003</v>
      </c>
      <c r="AA470" s="547" t="s">
        <v>1273</v>
      </c>
      <c r="AB470" s="547" t="s">
        <v>694</v>
      </c>
      <c r="AC470">
        <v>2</v>
      </c>
      <c r="AD470" s="547" t="s">
        <v>780</v>
      </c>
      <c r="AE470">
        <v>41</v>
      </c>
      <c r="AF470" s="216">
        <v>2027</v>
      </c>
      <c r="AG470" s="549">
        <v>492.57993999999997</v>
      </c>
      <c r="AH470" s="550">
        <v>1.9084514623149291</v>
      </c>
      <c r="AI470" s="550">
        <v>2.8784615366188078</v>
      </c>
      <c r="AJ470" s="550">
        <v>0.10147104833379944</v>
      </c>
      <c r="AK470" s="550">
        <v>4.1235066210775868E-3</v>
      </c>
      <c r="AL470" s="550">
        <v>2.2477820554365247E-2</v>
      </c>
      <c r="AM470" s="550">
        <v>4.9026202731682501E-3</v>
      </c>
      <c r="AN470" s="550">
        <v>3.7936139847676294E-3</v>
      </c>
      <c r="AO470" s="550">
        <v>0.17982267000154334</v>
      </c>
      <c r="AP470" s="550">
        <v>3.2684301151199954E-2</v>
      </c>
      <c r="AQ470" s="551">
        <v>940.06490680000002</v>
      </c>
      <c r="AR470" s="551">
        <v>1417.8724110000001</v>
      </c>
      <c r="AS470" s="551">
        <v>49.982602900000025</v>
      </c>
      <c r="AT470" s="551">
        <v>2.0311566440000002</v>
      </c>
      <c r="AU470" s="551">
        <v>11.0721235</v>
      </c>
      <c r="AV470" s="551">
        <v>2.4149324000000001</v>
      </c>
      <c r="AW470" s="551">
        <v>1.8686581489999996</v>
      </c>
      <c r="AX470" s="551">
        <v>88.577040000000011</v>
      </c>
      <c r="AY470" s="551">
        <v>16.099631100000003</v>
      </c>
    </row>
    <row r="471" spans="1:51" customFormat="1" x14ac:dyDescent="0.35">
      <c r="A471" s="547" t="s">
        <v>1274</v>
      </c>
      <c r="B471" s="547" t="s">
        <v>694</v>
      </c>
      <c r="C471">
        <v>2</v>
      </c>
      <c r="D471" s="547" t="s">
        <v>780</v>
      </c>
      <c r="E471">
        <v>41</v>
      </c>
      <c r="F471" s="216">
        <v>2028</v>
      </c>
      <c r="G471" s="549">
        <v>510.10114000000004</v>
      </c>
      <c r="H471" s="550">
        <v>1.908452681364327</v>
      </c>
      <c r="I471" s="550">
        <v>2.8784655058798725</v>
      </c>
      <c r="J471" s="550">
        <v>0.10147115864120594</v>
      </c>
      <c r="K471" s="550">
        <v>4.1235097553398914E-3</v>
      </c>
      <c r="L471" s="550">
        <v>2.2477839394752185E-2</v>
      </c>
      <c r="M471" s="550">
        <v>4.9026249970741094E-3</v>
      </c>
      <c r="N471" s="550">
        <v>3.7936173638035797E-3</v>
      </c>
      <c r="O471" s="550">
        <v>0.17982291511836257</v>
      </c>
      <c r="P471" s="550">
        <v>3.2684330209495314E-2</v>
      </c>
      <c r="Q471" s="551">
        <v>973.50388840000005</v>
      </c>
      <c r="R471" s="551">
        <v>1468.3085359999998</v>
      </c>
      <c r="S471" s="551">
        <v>51.760553700000003</v>
      </c>
      <c r="T471" s="551">
        <v>2.1034070269999998</v>
      </c>
      <c r="U471" s="551">
        <v>11.4659715</v>
      </c>
      <c r="V471" s="551">
        <v>2.5008346000000001</v>
      </c>
      <c r="W471" s="551">
        <v>1.9351285420000008</v>
      </c>
      <c r="X471" s="551">
        <v>91.727873999999986</v>
      </c>
      <c r="Y471" s="551">
        <v>16.672314100000001</v>
      </c>
      <c r="AA471" s="547" t="s">
        <v>1274</v>
      </c>
      <c r="AB471" s="547" t="s">
        <v>694</v>
      </c>
      <c r="AC471">
        <v>2</v>
      </c>
      <c r="AD471" s="547" t="s">
        <v>780</v>
      </c>
      <c r="AE471">
        <v>41</v>
      </c>
      <c r="AF471" s="216">
        <v>2028</v>
      </c>
      <c r="AG471" s="549">
        <v>510.10114000000004</v>
      </c>
      <c r="AH471" s="550">
        <v>1.908452681364327</v>
      </c>
      <c r="AI471" s="550">
        <v>2.8784655058798725</v>
      </c>
      <c r="AJ471" s="550">
        <v>0.10147115864120594</v>
      </c>
      <c r="AK471" s="550">
        <v>4.1235097553398914E-3</v>
      </c>
      <c r="AL471" s="550">
        <v>2.2477839394752185E-2</v>
      </c>
      <c r="AM471" s="550">
        <v>4.9026249970741094E-3</v>
      </c>
      <c r="AN471" s="550">
        <v>3.7936173638035797E-3</v>
      </c>
      <c r="AO471" s="550">
        <v>0.17982291511836257</v>
      </c>
      <c r="AP471" s="550">
        <v>3.2684330209495314E-2</v>
      </c>
      <c r="AQ471" s="551">
        <v>973.50388840000005</v>
      </c>
      <c r="AR471" s="551">
        <v>1468.3085359999998</v>
      </c>
      <c r="AS471" s="551">
        <v>51.760553700000003</v>
      </c>
      <c r="AT471" s="551">
        <v>2.1034070269999998</v>
      </c>
      <c r="AU471" s="551">
        <v>11.4659715</v>
      </c>
      <c r="AV471" s="551">
        <v>2.5008346000000001</v>
      </c>
      <c r="AW471" s="551">
        <v>1.9351285420000008</v>
      </c>
      <c r="AX471" s="551">
        <v>91.727873999999986</v>
      </c>
      <c r="AY471" s="551">
        <v>16.672314100000001</v>
      </c>
    </row>
    <row r="472" spans="1:51" customFormat="1" x14ac:dyDescent="0.35">
      <c r="A472" s="547" t="s">
        <v>1519</v>
      </c>
      <c r="B472" s="547" t="s">
        <v>694</v>
      </c>
      <c r="C472">
        <v>2</v>
      </c>
      <c r="D472" s="547" t="s">
        <v>780</v>
      </c>
      <c r="E472">
        <v>41</v>
      </c>
      <c r="F472" s="216">
        <v>2029</v>
      </c>
      <c r="G472" s="549">
        <v>526.2741299999999</v>
      </c>
      <c r="H472" s="550">
        <v>1.9084532946736339</v>
      </c>
      <c r="I472" s="550">
        <v>2.8784643907919256</v>
      </c>
      <c r="J472" s="550">
        <v>0.10147119315935217</v>
      </c>
      <c r="K472" s="550">
        <v>4.1235101124959331E-3</v>
      </c>
      <c r="L472" s="550">
        <v>2.2477876121328632E-2</v>
      </c>
      <c r="M472" s="550">
        <v>4.9026289777914806E-3</v>
      </c>
      <c r="N472" s="550">
        <v>3.7936185120860891E-3</v>
      </c>
      <c r="O472" s="550">
        <v>0.17982297172768122</v>
      </c>
      <c r="P472" s="550">
        <v>3.2684358054993139E-2</v>
      </c>
      <c r="Q472" s="551">
        <v>1004.3695973000001</v>
      </c>
      <c r="R472" s="551">
        <v>1514.8613430000005</v>
      </c>
      <c r="S472" s="551">
        <v>53.401663900000003</v>
      </c>
      <c r="T472" s="551">
        <v>2.1700966969999991</v>
      </c>
      <c r="U472" s="551">
        <v>11.829524699999999</v>
      </c>
      <c r="V472" s="551">
        <v>2.5801268000000004</v>
      </c>
      <c r="W472" s="551">
        <v>1.9964832820000007</v>
      </c>
      <c r="X472" s="551">
        <v>94.636178000000015</v>
      </c>
      <c r="Y472" s="551">
        <v>17.200932100000003</v>
      </c>
      <c r="AA472" s="547" t="s">
        <v>1519</v>
      </c>
      <c r="AB472" s="547" t="s">
        <v>694</v>
      </c>
      <c r="AC472">
        <v>2</v>
      </c>
      <c r="AD472" s="547" t="s">
        <v>780</v>
      </c>
      <c r="AE472">
        <v>41</v>
      </c>
      <c r="AF472" s="216">
        <v>2029</v>
      </c>
      <c r="AG472" s="549">
        <v>526.2741299999999</v>
      </c>
      <c r="AH472" s="550">
        <v>1.9084532946736339</v>
      </c>
      <c r="AI472" s="550">
        <v>2.8784643907919256</v>
      </c>
      <c r="AJ472" s="550">
        <v>0.10147119315935217</v>
      </c>
      <c r="AK472" s="550">
        <v>4.1235101124959331E-3</v>
      </c>
      <c r="AL472" s="550">
        <v>2.2477876121328632E-2</v>
      </c>
      <c r="AM472" s="550">
        <v>4.9026289777914806E-3</v>
      </c>
      <c r="AN472" s="550">
        <v>3.7936185120860891E-3</v>
      </c>
      <c r="AO472" s="550">
        <v>0.17982297172768122</v>
      </c>
      <c r="AP472" s="550">
        <v>3.2684358054993139E-2</v>
      </c>
      <c r="AQ472" s="551">
        <v>1004.3695973000001</v>
      </c>
      <c r="AR472" s="551">
        <v>1514.8613430000005</v>
      </c>
      <c r="AS472" s="551">
        <v>53.401663900000003</v>
      </c>
      <c r="AT472" s="551">
        <v>2.1700966969999991</v>
      </c>
      <c r="AU472" s="551">
        <v>11.829524699999999</v>
      </c>
      <c r="AV472" s="551">
        <v>2.5801268000000004</v>
      </c>
      <c r="AW472" s="551">
        <v>1.9964832820000007</v>
      </c>
      <c r="AX472" s="551">
        <v>94.636178000000015</v>
      </c>
      <c r="AY472" s="551">
        <v>17.200932100000003</v>
      </c>
    </row>
    <row r="473" spans="1:51" customFormat="1" x14ac:dyDescent="0.35">
      <c r="A473" s="547" t="s">
        <v>1520</v>
      </c>
      <c r="B473" s="547" t="s">
        <v>694</v>
      </c>
      <c r="C473">
        <v>2</v>
      </c>
      <c r="D473" s="547" t="s">
        <v>780</v>
      </c>
      <c r="E473">
        <v>41</v>
      </c>
      <c r="F473" s="216">
        <v>2030</v>
      </c>
      <c r="G473" s="549">
        <v>542.25351999999998</v>
      </c>
      <c r="H473" s="550">
        <v>1.9084509789811974</v>
      </c>
      <c r="I473" s="550">
        <v>2.8784614491760236</v>
      </c>
      <c r="J473" s="550">
        <v>0.10147110432773221</v>
      </c>
      <c r="K473" s="550">
        <v>4.1235067980748196E-3</v>
      </c>
      <c r="L473" s="550">
        <v>2.2477843205148767E-2</v>
      </c>
      <c r="M473" s="550">
        <v>4.9026189816158312E-3</v>
      </c>
      <c r="N473" s="550">
        <v>3.7936153480386814E-3</v>
      </c>
      <c r="O473" s="550">
        <v>0.17982284190612538</v>
      </c>
      <c r="P473" s="550">
        <v>3.2684323192590806E-2</v>
      </c>
      <c r="Q473" s="551">
        <v>1034.8642611000002</v>
      </c>
      <c r="R473" s="551">
        <v>1560.8558529999998</v>
      </c>
      <c r="S473" s="551">
        <v>55.023063500000021</v>
      </c>
      <c r="T473" s="551">
        <v>2.2359860760000001</v>
      </c>
      <c r="U473" s="551">
        <v>12.1886896</v>
      </c>
      <c r="V473" s="551">
        <v>2.6584623999999999</v>
      </c>
      <c r="W473" s="551">
        <v>2.057101276</v>
      </c>
      <c r="X473" s="551">
        <v>97.509568999999999</v>
      </c>
      <c r="Y473" s="551">
        <v>17.723189300000001</v>
      </c>
      <c r="AA473" s="547" t="s">
        <v>1520</v>
      </c>
      <c r="AB473" s="547" t="s">
        <v>694</v>
      </c>
      <c r="AC473">
        <v>2</v>
      </c>
      <c r="AD473" s="547" t="s">
        <v>780</v>
      </c>
      <c r="AE473">
        <v>41</v>
      </c>
      <c r="AF473" s="216">
        <v>2030</v>
      </c>
      <c r="AG473" s="549">
        <v>542.25351999999998</v>
      </c>
      <c r="AH473" s="550">
        <v>1.9084509789811974</v>
      </c>
      <c r="AI473" s="550">
        <v>2.8784614491760236</v>
      </c>
      <c r="AJ473" s="550">
        <v>0.10147110432773221</v>
      </c>
      <c r="AK473" s="550">
        <v>4.1235067980748196E-3</v>
      </c>
      <c r="AL473" s="550">
        <v>2.2477843205148767E-2</v>
      </c>
      <c r="AM473" s="550">
        <v>4.9026189816158312E-3</v>
      </c>
      <c r="AN473" s="550">
        <v>3.7936153480386814E-3</v>
      </c>
      <c r="AO473" s="550">
        <v>0.17982284190612538</v>
      </c>
      <c r="AP473" s="550">
        <v>3.2684323192590806E-2</v>
      </c>
      <c r="AQ473" s="551">
        <v>1034.8642611000002</v>
      </c>
      <c r="AR473" s="551">
        <v>1560.8558529999998</v>
      </c>
      <c r="AS473" s="551">
        <v>55.023063500000021</v>
      </c>
      <c r="AT473" s="551">
        <v>2.2359860760000001</v>
      </c>
      <c r="AU473" s="551">
        <v>12.1886896</v>
      </c>
      <c r="AV473" s="551">
        <v>2.6584623999999999</v>
      </c>
      <c r="AW473" s="551">
        <v>2.057101276</v>
      </c>
      <c r="AX473" s="551">
        <v>97.509568999999999</v>
      </c>
      <c r="AY473" s="551">
        <v>17.723189300000001</v>
      </c>
    </row>
    <row r="474" spans="1:51" customFormat="1" x14ac:dyDescent="0.35">
      <c r="A474" s="547" t="s">
        <v>808</v>
      </c>
      <c r="B474" s="547" t="s">
        <v>694</v>
      </c>
      <c r="C474">
        <v>2</v>
      </c>
      <c r="D474" s="547" t="s">
        <v>253</v>
      </c>
      <c r="E474">
        <v>42</v>
      </c>
      <c r="F474" s="216">
        <v>42</v>
      </c>
      <c r="G474" s="549">
        <v>50155.956823999994</v>
      </c>
      <c r="H474" s="550">
        <v>2.0085818423951198</v>
      </c>
      <c r="I474" s="550">
        <v>3.3314364492712212</v>
      </c>
      <c r="J474" s="550">
        <v>0.14032342020304633</v>
      </c>
      <c r="K474" s="550">
        <v>1.5843193784048467E-2</v>
      </c>
      <c r="L474" s="550">
        <v>1.1702813777826938E-2</v>
      </c>
      <c r="M474" s="550">
        <v>2.7098690239114958E-3</v>
      </c>
      <c r="N474" s="550">
        <v>1.4575693364970036E-2</v>
      </c>
      <c r="O474" s="550">
        <v>9.3622528689415035E-2</v>
      </c>
      <c r="P474" s="550">
        <v>1.8065885141611313E-2</v>
      </c>
      <c r="Q474" s="551">
        <v>100742.34416463999</v>
      </c>
      <c r="R474" s="551">
        <v>167091.38271154722</v>
      </c>
      <c r="S474" s="551">
        <v>7038.0554051000008</v>
      </c>
      <c r="T474" s="551">
        <v>794.63054338699999</v>
      </c>
      <c r="U474" s="551">
        <v>586.96582256000011</v>
      </c>
      <c r="V474" s="551">
        <v>135.916073762</v>
      </c>
      <c r="W474" s="551">
        <v>731.05784709330032</v>
      </c>
      <c r="X474" s="551">
        <v>4695.727506700001</v>
      </c>
      <c r="Y474" s="551">
        <v>906.11175515000002</v>
      </c>
      <c r="AA474" s="547" t="s">
        <v>808</v>
      </c>
      <c r="AB474" s="547" t="s">
        <v>694</v>
      </c>
      <c r="AC474">
        <v>2</v>
      </c>
      <c r="AD474" s="547" t="s">
        <v>253</v>
      </c>
      <c r="AE474">
        <v>42</v>
      </c>
      <c r="AF474" s="216">
        <v>42</v>
      </c>
      <c r="AG474" s="549">
        <v>50155.956823999994</v>
      </c>
      <c r="AH474" s="550">
        <v>2.0085818423951198</v>
      </c>
      <c r="AI474" s="550">
        <v>3.3314364492712212</v>
      </c>
      <c r="AJ474" s="550">
        <v>0.14032342020304633</v>
      </c>
      <c r="AK474" s="550">
        <v>1.5843193784048467E-2</v>
      </c>
      <c r="AL474" s="550">
        <v>1.1702813777826938E-2</v>
      </c>
      <c r="AM474" s="550">
        <v>2.7098690239114958E-3</v>
      </c>
      <c r="AN474" s="550">
        <v>1.4575693364970036E-2</v>
      </c>
      <c r="AO474" s="550">
        <v>9.3622528689415035E-2</v>
      </c>
      <c r="AP474" s="550">
        <v>1.8065885141611313E-2</v>
      </c>
      <c r="AQ474" s="551">
        <v>100742.34416463999</v>
      </c>
      <c r="AR474" s="551">
        <v>167091.38271154722</v>
      </c>
      <c r="AS474" s="551">
        <v>7038.0554051000008</v>
      </c>
      <c r="AT474" s="551">
        <v>794.63054338699999</v>
      </c>
      <c r="AU474" s="551">
        <v>586.96582256000011</v>
      </c>
      <c r="AV474" s="551">
        <v>135.916073762</v>
      </c>
      <c r="AW474" s="551">
        <v>731.05784709330032</v>
      </c>
      <c r="AX474" s="551">
        <v>4695.727506700001</v>
      </c>
      <c r="AY474" s="551">
        <v>906.11175515000002</v>
      </c>
    </row>
    <row r="475" spans="1:51" customFormat="1" x14ac:dyDescent="0.35">
      <c r="A475" s="547" t="s">
        <v>809</v>
      </c>
      <c r="B475" s="547" t="s">
        <v>694</v>
      </c>
      <c r="C475">
        <v>2</v>
      </c>
      <c r="D475" s="547" t="s">
        <v>253</v>
      </c>
      <c r="E475">
        <v>42</v>
      </c>
      <c r="F475" s="216">
        <v>2000</v>
      </c>
      <c r="G475" s="549">
        <v>63.690929000000004</v>
      </c>
      <c r="H475" s="550">
        <v>9.3749958029345049</v>
      </c>
      <c r="I475" s="550">
        <v>20.560130812288033</v>
      </c>
      <c r="J475" s="550">
        <v>1.882906760866998</v>
      </c>
      <c r="K475" s="550">
        <v>0.51102110690362201</v>
      </c>
      <c r="L475" s="550">
        <v>1.1724082875286685E-2</v>
      </c>
      <c r="M475" s="550">
        <v>2.6744831905340868E-3</v>
      </c>
      <c r="N475" s="550">
        <v>0.47013840740178248</v>
      </c>
      <c r="O475" s="550">
        <v>9.3792654523849078E-2</v>
      </c>
      <c r="P475" s="550">
        <v>1.7829975913838537E-2</v>
      </c>
      <c r="Q475" s="551">
        <v>597.10219205999954</v>
      </c>
      <c r="R475" s="551">
        <v>1309.4938317961496</v>
      </c>
      <c r="S475" s="551">
        <v>119.92408081999996</v>
      </c>
      <c r="T475" s="551">
        <v>32.5474090373</v>
      </c>
      <c r="U475" s="551">
        <v>0.74671773000000019</v>
      </c>
      <c r="V475" s="551">
        <v>0.17034031900000002</v>
      </c>
      <c r="W475" s="551">
        <v>29.943551926000005</v>
      </c>
      <c r="X475" s="551">
        <v>5.9737413000000013</v>
      </c>
      <c r="Y475" s="551">
        <v>1.1356077300000005</v>
      </c>
      <c r="AA475" s="547" t="s">
        <v>809</v>
      </c>
      <c r="AB475" s="547" t="s">
        <v>694</v>
      </c>
      <c r="AC475">
        <v>2</v>
      </c>
      <c r="AD475" s="547" t="s">
        <v>253</v>
      </c>
      <c r="AE475">
        <v>42</v>
      </c>
      <c r="AF475" s="216">
        <v>2000</v>
      </c>
      <c r="AG475" s="549">
        <v>63.690929000000004</v>
      </c>
      <c r="AH475" s="550">
        <v>9.3749958029345049</v>
      </c>
      <c r="AI475" s="550">
        <v>20.560130812288033</v>
      </c>
      <c r="AJ475" s="550">
        <v>1.882906760866998</v>
      </c>
      <c r="AK475" s="550">
        <v>0.51102110690362201</v>
      </c>
      <c r="AL475" s="550">
        <v>1.1724082875286685E-2</v>
      </c>
      <c r="AM475" s="550">
        <v>2.6744831905340868E-3</v>
      </c>
      <c r="AN475" s="550">
        <v>0.47013840740178248</v>
      </c>
      <c r="AO475" s="550">
        <v>9.3792654523849078E-2</v>
      </c>
      <c r="AP475" s="550">
        <v>1.7829975913838537E-2</v>
      </c>
      <c r="AQ475" s="551">
        <v>597.10219205999954</v>
      </c>
      <c r="AR475" s="551">
        <v>1309.4938317961496</v>
      </c>
      <c r="AS475" s="551">
        <v>119.92408081999996</v>
      </c>
      <c r="AT475" s="551">
        <v>32.5474090373</v>
      </c>
      <c r="AU475" s="551">
        <v>0.74671773000000019</v>
      </c>
      <c r="AV475" s="551">
        <v>0.17034031900000002</v>
      </c>
      <c r="AW475" s="551">
        <v>29.943551926000005</v>
      </c>
      <c r="AX475" s="551">
        <v>5.9737413000000013</v>
      </c>
      <c r="AY475" s="551">
        <v>1.1356077300000005</v>
      </c>
    </row>
    <row r="476" spans="1:51" customFormat="1" x14ac:dyDescent="0.35">
      <c r="A476" s="547" t="s">
        <v>810</v>
      </c>
      <c r="B476" s="547" t="s">
        <v>694</v>
      </c>
      <c r="C476">
        <v>2</v>
      </c>
      <c r="D476" s="547" t="s">
        <v>253</v>
      </c>
      <c r="E476">
        <v>42</v>
      </c>
      <c r="F476" s="216">
        <v>2001</v>
      </c>
      <c r="G476" s="549">
        <v>55.764225000000025</v>
      </c>
      <c r="H476" s="550">
        <v>9.2741937710064093</v>
      </c>
      <c r="I476" s="550">
        <v>20.395340767262887</v>
      </c>
      <c r="J476" s="550">
        <v>1.8922191003282118</v>
      </c>
      <c r="K476" s="550">
        <v>0.51470016686504627</v>
      </c>
      <c r="L476" s="550">
        <v>1.1708684734702214E-2</v>
      </c>
      <c r="M476" s="550">
        <v>2.6688645453245325E-3</v>
      </c>
      <c r="N476" s="550">
        <v>0.47352293013307328</v>
      </c>
      <c r="O476" s="550">
        <v>9.3669561443739183E-2</v>
      </c>
      <c r="P476" s="550">
        <v>1.7792518052568641E-2</v>
      </c>
      <c r="Q476" s="551">
        <v>517.16822814000011</v>
      </c>
      <c r="R476" s="551">
        <v>1137.3303714973208</v>
      </c>
      <c r="S476" s="551">
        <v>105.51813166000002</v>
      </c>
      <c r="T476" s="551">
        <v>28.701855912599999</v>
      </c>
      <c r="U476" s="551">
        <v>0.65292572999999987</v>
      </c>
      <c r="V476" s="551">
        <v>0.14882716299999998</v>
      </c>
      <c r="W476" s="551">
        <v>26.40563921859999</v>
      </c>
      <c r="X476" s="551">
        <v>5.2234104999999991</v>
      </c>
      <c r="Y476" s="551">
        <v>0.99218598000000002</v>
      </c>
      <c r="AA476" s="547" t="s">
        <v>810</v>
      </c>
      <c r="AB476" s="547" t="s">
        <v>694</v>
      </c>
      <c r="AC476">
        <v>2</v>
      </c>
      <c r="AD476" s="547" t="s">
        <v>253</v>
      </c>
      <c r="AE476">
        <v>42</v>
      </c>
      <c r="AF476" s="216">
        <v>2001</v>
      </c>
      <c r="AG476" s="549">
        <v>55.764225000000025</v>
      </c>
      <c r="AH476" s="550">
        <v>9.2741937710064093</v>
      </c>
      <c r="AI476" s="550">
        <v>20.395340767262887</v>
      </c>
      <c r="AJ476" s="550">
        <v>1.8922191003282118</v>
      </c>
      <c r="AK476" s="550">
        <v>0.51470016686504627</v>
      </c>
      <c r="AL476" s="550">
        <v>1.1708684734702214E-2</v>
      </c>
      <c r="AM476" s="550">
        <v>2.6688645453245325E-3</v>
      </c>
      <c r="AN476" s="550">
        <v>0.47352293013307328</v>
      </c>
      <c r="AO476" s="550">
        <v>9.3669561443739183E-2</v>
      </c>
      <c r="AP476" s="550">
        <v>1.7792518052568641E-2</v>
      </c>
      <c r="AQ476" s="551">
        <v>517.16822814000011</v>
      </c>
      <c r="AR476" s="551">
        <v>1137.3303714973208</v>
      </c>
      <c r="AS476" s="551">
        <v>105.51813166000002</v>
      </c>
      <c r="AT476" s="551">
        <v>28.701855912599999</v>
      </c>
      <c r="AU476" s="551">
        <v>0.65292572999999987</v>
      </c>
      <c r="AV476" s="551">
        <v>0.14882716299999998</v>
      </c>
      <c r="AW476" s="551">
        <v>26.40563921859999</v>
      </c>
      <c r="AX476" s="551">
        <v>5.2234104999999991</v>
      </c>
      <c r="AY476" s="551">
        <v>0.99218598000000002</v>
      </c>
    </row>
    <row r="477" spans="1:51" customFormat="1" x14ac:dyDescent="0.35">
      <c r="A477" s="547" t="s">
        <v>811</v>
      </c>
      <c r="B477" s="547" t="s">
        <v>694</v>
      </c>
      <c r="C477">
        <v>2</v>
      </c>
      <c r="D477" s="547" t="s">
        <v>253</v>
      </c>
      <c r="E477">
        <v>42</v>
      </c>
      <c r="F477" s="216">
        <v>2002</v>
      </c>
      <c r="G477" s="549">
        <v>91.790244999999985</v>
      </c>
      <c r="H477" s="550">
        <v>8.8885679123092007</v>
      </c>
      <c r="I477" s="550">
        <v>19.676393424000878</v>
      </c>
      <c r="J477" s="550">
        <v>1.8838078193385368</v>
      </c>
      <c r="K477" s="550">
        <v>0.53074135528127209</v>
      </c>
      <c r="L477" s="550">
        <v>1.139687752222472E-2</v>
      </c>
      <c r="M477" s="550">
        <v>2.6253360583142586E-3</v>
      </c>
      <c r="N477" s="550">
        <v>0.48828054098777074</v>
      </c>
      <c r="O477" s="550">
        <v>9.1175051335792817E-2</v>
      </c>
      <c r="P477" s="550">
        <v>1.7502321079979687E-2</v>
      </c>
      <c r="Q477" s="551">
        <v>815.88382636999995</v>
      </c>
      <c r="R477" s="551">
        <v>1806.1009731054291</v>
      </c>
      <c r="S477" s="551">
        <v>172.91518127000001</v>
      </c>
      <c r="T477" s="551">
        <v>48.716879032899996</v>
      </c>
      <c r="U477" s="551">
        <v>1.0461221799999998</v>
      </c>
      <c r="V477" s="551">
        <v>0.24098024000000004</v>
      </c>
      <c r="W477" s="551">
        <v>44.81939048600001</v>
      </c>
      <c r="X477" s="551">
        <v>8.3689802999999987</v>
      </c>
      <c r="Y477" s="551">
        <v>1.6065423399999998</v>
      </c>
      <c r="AA477" s="547" t="s">
        <v>811</v>
      </c>
      <c r="AB477" s="547" t="s">
        <v>694</v>
      </c>
      <c r="AC477">
        <v>2</v>
      </c>
      <c r="AD477" s="547" t="s">
        <v>253</v>
      </c>
      <c r="AE477">
        <v>42</v>
      </c>
      <c r="AF477" s="216">
        <v>2002</v>
      </c>
      <c r="AG477" s="549">
        <v>91.790244999999985</v>
      </c>
      <c r="AH477" s="550">
        <v>8.8885679123092007</v>
      </c>
      <c r="AI477" s="550">
        <v>19.676393424000878</v>
      </c>
      <c r="AJ477" s="550">
        <v>1.8838078193385368</v>
      </c>
      <c r="AK477" s="550">
        <v>0.53074135528127209</v>
      </c>
      <c r="AL477" s="550">
        <v>1.139687752222472E-2</v>
      </c>
      <c r="AM477" s="550">
        <v>2.6253360583142586E-3</v>
      </c>
      <c r="AN477" s="550">
        <v>0.48828054098777074</v>
      </c>
      <c r="AO477" s="550">
        <v>9.1175051335792817E-2</v>
      </c>
      <c r="AP477" s="550">
        <v>1.7502321079979687E-2</v>
      </c>
      <c r="AQ477" s="551">
        <v>815.88382636999995</v>
      </c>
      <c r="AR477" s="551">
        <v>1806.1009731054291</v>
      </c>
      <c r="AS477" s="551">
        <v>172.91518127000001</v>
      </c>
      <c r="AT477" s="551">
        <v>48.716879032899996</v>
      </c>
      <c r="AU477" s="551">
        <v>1.0461221799999998</v>
      </c>
      <c r="AV477" s="551">
        <v>0.24098024000000004</v>
      </c>
      <c r="AW477" s="551">
        <v>44.81939048600001</v>
      </c>
      <c r="AX477" s="551">
        <v>8.3689802999999987</v>
      </c>
      <c r="AY477" s="551">
        <v>1.6065423399999998</v>
      </c>
    </row>
    <row r="478" spans="1:51" customFormat="1" x14ac:dyDescent="0.35">
      <c r="A478" s="547" t="s">
        <v>812</v>
      </c>
      <c r="B478" s="547" t="s">
        <v>694</v>
      </c>
      <c r="C478">
        <v>2</v>
      </c>
      <c r="D478" s="547" t="s">
        <v>253</v>
      </c>
      <c r="E478">
        <v>42</v>
      </c>
      <c r="F478" s="216">
        <v>2003</v>
      </c>
      <c r="G478" s="549">
        <v>154.00036500000004</v>
      </c>
      <c r="H478" s="550">
        <v>4.0587641842926789</v>
      </c>
      <c r="I478" s="550">
        <v>11.106759921935895</v>
      </c>
      <c r="J478" s="550">
        <v>1.1770440949928918</v>
      </c>
      <c r="K478" s="550">
        <v>0.48163414201323484</v>
      </c>
      <c r="L478" s="550">
        <v>1.1243785688430021E-2</v>
      </c>
      <c r="M478" s="550">
        <v>2.6027942855849709E-3</v>
      </c>
      <c r="N478" s="550">
        <v>0.44310198946995999</v>
      </c>
      <c r="O478" s="550">
        <v>8.9950308884008137E-2</v>
      </c>
      <c r="P478" s="550">
        <v>1.7352030951355211E-2</v>
      </c>
      <c r="Q478" s="551">
        <v>625.05116583000006</v>
      </c>
      <c r="R478" s="551">
        <v>1710.4450819454999</v>
      </c>
      <c r="S478" s="551">
        <v>181.26522025000006</v>
      </c>
      <c r="T478" s="551">
        <v>74.171833666500021</v>
      </c>
      <c r="U478" s="551">
        <v>1.7315471</v>
      </c>
      <c r="V478" s="551">
        <v>0.40083126999999985</v>
      </c>
      <c r="W478" s="551">
        <v>68.237868110600019</v>
      </c>
      <c r="X478" s="551">
        <v>13.852380399999999</v>
      </c>
      <c r="Y478" s="551">
        <v>2.6722191000000004</v>
      </c>
      <c r="AA478" s="547" t="s">
        <v>812</v>
      </c>
      <c r="AB478" s="547" t="s">
        <v>694</v>
      </c>
      <c r="AC478">
        <v>2</v>
      </c>
      <c r="AD478" s="547" t="s">
        <v>253</v>
      </c>
      <c r="AE478">
        <v>42</v>
      </c>
      <c r="AF478" s="216">
        <v>2003</v>
      </c>
      <c r="AG478" s="549">
        <v>154.00036500000004</v>
      </c>
      <c r="AH478" s="550">
        <v>4.0587641842926789</v>
      </c>
      <c r="AI478" s="550">
        <v>11.106759921935895</v>
      </c>
      <c r="AJ478" s="550">
        <v>1.1770440949928918</v>
      </c>
      <c r="AK478" s="550">
        <v>0.48163414201323484</v>
      </c>
      <c r="AL478" s="550">
        <v>1.1243785688430021E-2</v>
      </c>
      <c r="AM478" s="550">
        <v>2.6027942855849709E-3</v>
      </c>
      <c r="AN478" s="550">
        <v>0.44310198946995999</v>
      </c>
      <c r="AO478" s="550">
        <v>8.9950308884008137E-2</v>
      </c>
      <c r="AP478" s="550">
        <v>1.7352030951355211E-2</v>
      </c>
      <c r="AQ478" s="551">
        <v>625.05116583000006</v>
      </c>
      <c r="AR478" s="551">
        <v>1710.4450819454999</v>
      </c>
      <c r="AS478" s="551">
        <v>181.26522025000006</v>
      </c>
      <c r="AT478" s="551">
        <v>74.171833666500021</v>
      </c>
      <c r="AU478" s="551">
        <v>1.7315471</v>
      </c>
      <c r="AV478" s="551">
        <v>0.40083126999999985</v>
      </c>
      <c r="AW478" s="551">
        <v>68.237868110600019</v>
      </c>
      <c r="AX478" s="551">
        <v>13.852380399999999</v>
      </c>
      <c r="AY478" s="551">
        <v>2.6722191000000004</v>
      </c>
    </row>
    <row r="479" spans="1:51" customFormat="1" x14ac:dyDescent="0.35">
      <c r="A479" s="547" t="s">
        <v>813</v>
      </c>
      <c r="B479" s="547" t="s">
        <v>694</v>
      </c>
      <c r="C479">
        <v>2</v>
      </c>
      <c r="D479" s="547" t="s">
        <v>253</v>
      </c>
      <c r="E479">
        <v>42</v>
      </c>
      <c r="F479" s="216">
        <v>2004</v>
      </c>
      <c r="G479" s="549">
        <v>188.34207999999998</v>
      </c>
      <c r="H479" s="550">
        <v>4.0329668458583434</v>
      </c>
      <c r="I479" s="550">
        <v>10.971697898502031</v>
      </c>
      <c r="J479" s="550">
        <v>1.1664062046038792</v>
      </c>
      <c r="K479" s="550">
        <v>0.48084915675296747</v>
      </c>
      <c r="L479" s="550">
        <v>1.1019602151574411E-2</v>
      </c>
      <c r="M479" s="550">
        <v>2.5839057315285041E-3</v>
      </c>
      <c r="N479" s="550">
        <v>0.44237997338512991</v>
      </c>
      <c r="O479" s="550">
        <v>8.8156807549327282E-2</v>
      </c>
      <c r="P479" s="550">
        <v>1.7226128648467728E-2</v>
      </c>
      <c r="Q479" s="551">
        <v>759.57736431999979</v>
      </c>
      <c r="R479" s="551">
        <v>2066.432403335501</v>
      </c>
      <c r="S479" s="551">
        <v>219.68337070000015</v>
      </c>
      <c r="T479" s="551">
        <v>90.564130349099926</v>
      </c>
      <c r="U479" s="551">
        <v>2.0754547899999998</v>
      </c>
      <c r="V479" s="551">
        <v>0.48665818</v>
      </c>
      <c r="W479" s="551">
        <v>83.318764337700003</v>
      </c>
      <c r="X479" s="551">
        <v>16.6036365</v>
      </c>
      <c r="Y479" s="551">
        <v>3.2444049000000006</v>
      </c>
      <c r="AA479" s="547" t="s">
        <v>813</v>
      </c>
      <c r="AB479" s="547" t="s">
        <v>694</v>
      </c>
      <c r="AC479">
        <v>2</v>
      </c>
      <c r="AD479" s="547" t="s">
        <v>253</v>
      </c>
      <c r="AE479">
        <v>42</v>
      </c>
      <c r="AF479" s="216">
        <v>2004</v>
      </c>
      <c r="AG479" s="549">
        <v>188.34207999999998</v>
      </c>
      <c r="AH479" s="550">
        <v>4.0329668458583434</v>
      </c>
      <c r="AI479" s="550">
        <v>10.971697898502031</v>
      </c>
      <c r="AJ479" s="550">
        <v>1.1664062046038792</v>
      </c>
      <c r="AK479" s="550">
        <v>0.48084915675296747</v>
      </c>
      <c r="AL479" s="550">
        <v>1.1019602151574411E-2</v>
      </c>
      <c r="AM479" s="550">
        <v>2.5839057315285041E-3</v>
      </c>
      <c r="AN479" s="550">
        <v>0.44237997338512991</v>
      </c>
      <c r="AO479" s="550">
        <v>8.8156807549327282E-2</v>
      </c>
      <c r="AP479" s="550">
        <v>1.7226128648467728E-2</v>
      </c>
      <c r="AQ479" s="551">
        <v>759.57736431999979</v>
      </c>
      <c r="AR479" s="551">
        <v>2066.432403335501</v>
      </c>
      <c r="AS479" s="551">
        <v>219.68337070000015</v>
      </c>
      <c r="AT479" s="551">
        <v>90.564130349099926</v>
      </c>
      <c r="AU479" s="551">
        <v>2.0754547899999998</v>
      </c>
      <c r="AV479" s="551">
        <v>0.48665818</v>
      </c>
      <c r="AW479" s="551">
        <v>83.318764337700003</v>
      </c>
      <c r="AX479" s="551">
        <v>16.6036365</v>
      </c>
      <c r="AY479" s="551">
        <v>3.2444049000000006</v>
      </c>
    </row>
    <row r="480" spans="1:51" customFormat="1" x14ac:dyDescent="0.35">
      <c r="A480" s="547" t="s">
        <v>814</v>
      </c>
      <c r="B480" s="547" t="s">
        <v>694</v>
      </c>
      <c r="C480">
        <v>2</v>
      </c>
      <c r="D480" s="547" t="s">
        <v>253</v>
      </c>
      <c r="E480">
        <v>42</v>
      </c>
      <c r="F480" s="216">
        <v>2005</v>
      </c>
      <c r="G480" s="549">
        <v>219.44164999999998</v>
      </c>
      <c r="H480" s="550">
        <v>3.9536029627921598</v>
      </c>
      <c r="I480" s="550">
        <v>10.468674876988947</v>
      </c>
      <c r="J480" s="550">
        <v>1.1374725161335602</v>
      </c>
      <c r="K480" s="550">
        <v>0.49386617891908857</v>
      </c>
      <c r="L480" s="550">
        <v>1.0405691444627762E-2</v>
      </c>
      <c r="M480" s="550">
        <v>2.5134801438104395E-3</v>
      </c>
      <c r="N480" s="550">
        <v>0.45435544735832967</v>
      </c>
      <c r="O480" s="550">
        <v>8.3245489176735576E-2</v>
      </c>
      <c r="P480" s="550">
        <v>1.6756624369166015E-2</v>
      </c>
      <c r="Q480" s="551">
        <v>867.58515760000012</v>
      </c>
      <c r="R480" s="551">
        <v>2297.2632883200013</v>
      </c>
      <c r="S480" s="551">
        <v>249.60884577000002</v>
      </c>
      <c r="T480" s="551">
        <v>108.37480918120001</v>
      </c>
      <c r="U480" s="551">
        <v>2.2834420999999994</v>
      </c>
      <c r="V480" s="551">
        <v>0.55156223000000004</v>
      </c>
      <c r="W480" s="551">
        <v>99.704509054799999</v>
      </c>
      <c r="X480" s="551">
        <v>18.267527499999996</v>
      </c>
      <c r="Y480" s="551">
        <v>3.677101299999999</v>
      </c>
      <c r="AA480" s="547" t="s">
        <v>814</v>
      </c>
      <c r="AB480" s="547" t="s">
        <v>694</v>
      </c>
      <c r="AC480">
        <v>2</v>
      </c>
      <c r="AD480" s="547" t="s">
        <v>253</v>
      </c>
      <c r="AE480">
        <v>42</v>
      </c>
      <c r="AF480" s="216">
        <v>2005</v>
      </c>
      <c r="AG480" s="549">
        <v>219.44164999999998</v>
      </c>
      <c r="AH480" s="550">
        <v>3.9536029627921598</v>
      </c>
      <c r="AI480" s="550">
        <v>10.468674876988947</v>
      </c>
      <c r="AJ480" s="550">
        <v>1.1374725161335602</v>
      </c>
      <c r="AK480" s="550">
        <v>0.49386617891908857</v>
      </c>
      <c r="AL480" s="550">
        <v>1.0405691444627762E-2</v>
      </c>
      <c r="AM480" s="550">
        <v>2.5134801438104395E-3</v>
      </c>
      <c r="AN480" s="550">
        <v>0.45435544735832967</v>
      </c>
      <c r="AO480" s="550">
        <v>8.3245489176735576E-2</v>
      </c>
      <c r="AP480" s="550">
        <v>1.6756624369166015E-2</v>
      </c>
      <c r="AQ480" s="551">
        <v>867.58515760000012</v>
      </c>
      <c r="AR480" s="551">
        <v>2297.2632883200013</v>
      </c>
      <c r="AS480" s="551">
        <v>249.60884577000002</v>
      </c>
      <c r="AT480" s="551">
        <v>108.37480918120001</v>
      </c>
      <c r="AU480" s="551">
        <v>2.2834420999999994</v>
      </c>
      <c r="AV480" s="551">
        <v>0.55156223000000004</v>
      </c>
      <c r="AW480" s="551">
        <v>99.704509054799999</v>
      </c>
      <c r="AX480" s="551">
        <v>18.267527499999996</v>
      </c>
      <c r="AY480" s="551">
        <v>3.677101299999999</v>
      </c>
    </row>
    <row r="481" spans="1:51" customFormat="1" x14ac:dyDescent="0.35">
      <c r="A481" s="547" t="s">
        <v>815</v>
      </c>
      <c r="B481" s="547" t="s">
        <v>694</v>
      </c>
      <c r="C481">
        <v>2</v>
      </c>
      <c r="D481" s="547" t="s">
        <v>253</v>
      </c>
      <c r="E481">
        <v>42</v>
      </c>
      <c r="F481" s="216">
        <v>2006</v>
      </c>
      <c r="G481" s="549">
        <v>244.34651999999997</v>
      </c>
      <c r="H481" s="550">
        <v>3.8964610448309243</v>
      </c>
      <c r="I481" s="550">
        <v>10.02760058930776</v>
      </c>
      <c r="J481" s="550">
        <v>1.1200648723378583</v>
      </c>
      <c r="K481" s="550">
        <v>0.51714042571795171</v>
      </c>
      <c r="L481" s="550">
        <v>1.0031679722715103E-2</v>
      </c>
      <c r="M481" s="550">
        <v>2.4516690067859373E-3</v>
      </c>
      <c r="N481" s="550">
        <v>0.47576770471337199</v>
      </c>
      <c r="O481" s="550">
        <v>8.0253370500222423E-2</v>
      </c>
      <c r="P481" s="550">
        <v>1.6344538895008615E-2</v>
      </c>
      <c r="Q481" s="551">
        <v>952.08669662000023</v>
      </c>
      <c r="R481" s="551">
        <v>2450.2093079472997</v>
      </c>
      <c r="S481" s="551">
        <v>273.68395372999993</v>
      </c>
      <c r="T481" s="551">
        <v>126.36146337549999</v>
      </c>
      <c r="U481" s="551">
        <v>2.4512060300000003</v>
      </c>
      <c r="V481" s="551">
        <v>0.59905679000000012</v>
      </c>
      <c r="W481" s="551">
        <v>116.25218297510003</v>
      </c>
      <c r="X481" s="551">
        <v>19.609631800000006</v>
      </c>
      <c r="Y481" s="551">
        <v>3.9937312</v>
      </c>
      <c r="AA481" s="547" t="s">
        <v>815</v>
      </c>
      <c r="AB481" s="547" t="s">
        <v>694</v>
      </c>
      <c r="AC481">
        <v>2</v>
      </c>
      <c r="AD481" s="547" t="s">
        <v>253</v>
      </c>
      <c r="AE481">
        <v>42</v>
      </c>
      <c r="AF481" s="216">
        <v>2006</v>
      </c>
      <c r="AG481" s="549">
        <v>244.34651999999997</v>
      </c>
      <c r="AH481" s="550">
        <v>3.8964610448309243</v>
      </c>
      <c r="AI481" s="550">
        <v>10.02760058930776</v>
      </c>
      <c r="AJ481" s="550">
        <v>1.1200648723378583</v>
      </c>
      <c r="AK481" s="550">
        <v>0.51714042571795171</v>
      </c>
      <c r="AL481" s="550">
        <v>1.0031679722715103E-2</v>
      </c>
      <c r="AM481" s="550">
        <v>2.4516690067859373E-3</v>
      </c>
      <c r="AN481" s="550">
        <v>0.47576770471337199</v>
      </c>
      <c r="AO481" s="550">
        <v>8.0253370500222423E-2</v>
      </c>
      <c r="AP481" s="550">
        <v>1.6344538895008615E-2</v>
      </c>
      <c r="AQ481" s="551">
        <v>952.08669662000023</v>
      </c>
      <c r="AR481" s="551">
        <v>2450.2093079472997</v>
      </c>
      <c r="AS481" s="551">
        <v>273.68395372999993</v>
      </c>
      <c r="AT481" s="551">
        <v>126.36146337549999</v>
      </c>
      <c r="AU481" s="551">
        <v>2.4512060300000003</v>
      </c>
      <c r="AV481" s="551">
        <v>0.59905679000000012</v>
      </c>
      <c r="AW481" s="551">
        <v>116.25218297510003</v>
      </c>
      <c r="AX481" s="551">
        <v>19.609631800000006</v>
      </c>
      <c r="AY481" s="551">
        <v>3.9937312</v>
      </c>
    </row>
    <row r="482" spans="1:51" customFormat="1" x14ac:dyDescent="0.35">
      <c r="A482" s="547" t="s">
        <v>816</v>
      </c>
      <c r="B482" s="547" t="s">
        <v>694</v>
      </c>
      <c r="C482">
        <v>2</v>
      </c>
      <c r="D482" s="547" t="s">
        <v>253</v>
      </c>
      <c r="E482">
        <v>42</v>
      </c>
      <c r="F482" s="216">
        <v>2007</v>
      </c>
      <c r="G482" s="549">
        <v>269.42239999999993</v>
      </c>
      <c r="H482" s="550">
        <v>1.2704840317657338</v>
      </c>
      <c r="I482" s="550">
        <v>5.6433244247694319</v>
      </c>
      <c r="J482" s="550">
        <v>0.2418217097019402</v>
      </c>
      <c r="K482" s="550">
        <v>3.1409394355851626E-2</v>
      </c>
      <c r="L482" s="550">
        <v>1.1179690330128455E-2</v>
      </c>
      <c r="M482" s="550">
        <v>2.6039415802101094E-3</v>
      </c>
      <c r="N482" s="550">
        <v>2.8896564659805578E-2</v>
      </c>
      <c r="O482" s="550">
        <v>8.9437535260616818E-2</v>
      </c>
      <c r="P482" s="550">
        <v>1.7359687613205148E-2</v>
      </c>
      <c r="Q482" s="551">
        <v>342.29685700000016</v>
      </c>
      <c r="R482" s="551">
        <v>1520.4380104999993</v>
      </c>
      <c r="S482" s="551">
        <v>65.152185399999993</v>
      </c>
      <c r="T482" s="551">
        <v>8.4623944098999964</v>
      </c>
      <c r="U482" s="551">
        <v>3.0120589999999998</v>
      </c>
      <c r="V482" s="551">
        <v>0.70156019000000003</v>
      </c>
      <c r="W482" s="551">
        <v>7.7853818023999999</v>
      </c>
      <c r="X482" s="551">
        <v>24.096475400000003</v>
      </c>
      <c r="Y482" s="551">
        <v>4.6770887000000014</v>
      </c>
      <c r="AA482" s="547" t="s">
        <v>816</v>
      </c>
      <c r="AB482" s="547" t="s">
        <v>694</v>
      </c>
      <c r="AC482">
        <v>2</v>
      </c>
      <c r="AD482" s="547" t="s">
        <v>253</v>
      </c>
      <c r="AE482">
        <v>42</v>
      </c>
      <c r="AF482" s="216">
        <v>2007</v>
      </c>
      <c r="AG482" s="549">
        <v>269.42239999999993</v>
      </c>
      <c r="AH482" s="550">
        <v>1.2704840317657338</v>
      </c>
      <c r="AI482" s="550">
        <v>5.6433244247694319</v>
      </c>
      <c r="AJ482" s="550">
        <v>0.2418217097019402</v>
      </c>
      <c r="AK482" s="550">
        <v>3.1409394355851626E-2</v>
      </c>
      <c r="AL482" s="550">
        <v>1.1179690330128455E-2</v>
      </c>
      <c r="AM482" s="550">
        <v>2.6039415802101094E-3</v>
      </c>
      <c r="AN482" s="550">
        <v>2.8896564659805578E-2</v>
      </c>
      <c r="AO482" s="550">
        <v>8.9437535260616818E-2</v>
      </c>
      <c r="AP482" s="550">
        <v>1.7359687613205148E-2</v>
      </c>
      <c r="AQ482" s="551">
        <v>342.29685700000016</v>
      </c>
      <c r="AR482" s="551">
        <v>1520.4380104999993</v>
      </c>
      <c r="AS482" s="551">
        <v>65.152185399999993</v>
      </c>
      <c r="AT482" s="551">
        <v>8.4623944098999964</v>
      </c>
      <c r="AU482" s="551">
        <v>3.0120589999999998</v>
      </c>
      <c r="AV482" s="551">
        <v>0.70156019000000003</v>
      </c>
      <c r="AW482" s="551">
        <v>7.7853818023999999</v>
      </c>
      <c r="AX482" s="551">
        <v>24.096475400000003</v>
      </c>
      <c r="AY482" s="551">
        <v>4.6770887000000014</v>
      </c>
    </row>
    <row r="483" spans="1:51" customFormat="1" x14ac:dyDescent="0.35">
      <c r="A483" s="547" t="s">
        <v>817</v>
      </c>
      <c r="B483" s="547" t="s">
        <v>694</v>
      </c>
      <c r="C483">
        <v>2</v>
      </c>
      <c r="D483" s="547" t="s">
        <v>253</v>
      </c>
      <c r="E483">
        <v>42</v>
      </c>
      <c r="F483" s="216">
        <v>2008</v>
      </c>
      <c r="G483" s="549">
        <v>362.09826999999996</v>
      </c>
      <c r="H483" s="550">
        <v>1.2817757041479374</v>
      </c>
      <c r="I483" s="550">
        <v>5.6945498908348826</v>
      </c>
      <c r="J483" s="550">
        <v>0.24346847307500261</v>
      </c>
      <c r="K483" s="550">
        <v>3.1787422937425258E-2</v>
      </c>
      <c r="L483" s="550">
        <v>1.1309770963556388E-2</v>
      </c>
      <c r="M483" s="550">
        <v>2.6212393668713198E-3</v>
      </c>
      <c r="N483" s="550">
        <v>2.9244328392952545E-2</v>
      </c>
      <c r="O483" s="550">
        <v>9.0478280937382E-2</v>
      </c>
      <c r="P483" s="550">
        <v>1.74750219049652E-2</v>
      </c>
      <c r="Q483" s="551">
        <v>464.12876499999993</v>
      </c>
      <c r="R483" s="551">
        <v>2061.9866638999997</v>
      </c>
      <c r="S483" s="551">
        <v>88.15951290000001</v>
      </c>
      <c r="T483" s="551">
        <v>11.510170853400004</v>
      </c>
      <c r="U483" s="551">
        <v>4.0952485000000003</v>
      </c>
      <c r="V483" s="551">
        <v>0.94914624000000014</v>
      </c>
      <c r="W483" s="551">
        <v>10.589320718399996</v>
      </c>
      <c r="X483" s="551">
        <v>32.762028999999998</v>
      </c>
      <c r="Y483" s="551">
        <v>6.3276752000000025</v>
      </c>
      <c r="AA483" s="547" t="s">
        <v>817</v>
      </c>
      <c r="AB483" s="547" t="s">
        <v>694</v>
      </c>
      <c r="AC483">
        <v>2</v>
      </c>
      <c r="AD483" s="547" t="s">
        <v>253</v>
      </c>
      <c r="AE483">
        <v>42</v>
      </c>
      <c r="AF483" s="216">
        <v>2008</v>
      </c>
      <c r="AG483" s="549">
        <v>362.09826999999996</v>
      </c>
      <c r="AH483" s="550">
        <v>1.2817757041479374</v>
      </c>
      <c r="AI483" s="550">
        <v>5.6945498908348826</v>
      </c>
      <c r="AJ483" s="550">
        <v>0.24346847307500261</v>
      </c>
      <c r="AK483" s="550">
        <v>3.1787422937425258E-2</v>
      </c>
      <c r="AL483" s="550">
        <v>1.1309770963556388E-2</v>
      </c>
      <c r="AM483" s="550">
        <v>2.6212393668713198E-3</v>
      </c>
      <c r="AN483" s="550">
        <v>2.9244328392952545E-2</v>
      </c>
      <c r="AO483" s="550">
        <v>9.0478280937382E-2</v>
      </c>
      <c r="AP483" s="550">
        <v>1.74750219049652E-2</v>
      </c>
      <c r="AQ483" s="551">
        <v>464.12876499999993</v>
      </c>
      <c r="AR483" s="551">
        <v>2061.9866638999997</v>
      </c>
      <c r="AS483" s="551">
        <v>88.15951290000001</v>
      </c>
      <c r="AT483" s="551">
        <v>11.510170853400004</v>
      </c>
      <c r="AU483" s="551">
        <v>4.0952485000000003</v>
      </c>
      <c r="AV483" s="551">
        <v>0.94914624000000014</v>
      </c>
      <c r="AW483" s="551">
        <v>10.589320718399996</v>
      </c>
      <c r="AX483" s="551">
        <v>32.762028999999998</v>
      </c>
      <c r="AY483" s="551">
        <v>6.3276752000000025</v>
      </c>
    </row>
    <row r="484" spans="1:51" customFormat="1" x14ac:dyDescent="0.35">
      <c r="A484" s="547" t="s">
        <v>818</v>
      </c>
      <c r="B484" s="547" t="s">
        <v>694</v>
      </c>
      <c r="C484">
        <v>2</v>
      </c>
      <c r="D484" s="547" t="s">
        <v>253</v>
      </c>
      <c r="E484">
        <v>42</v>
      </c>
      <c r="F484" s="216">
        <v>2009</v>
      </c>
      <c r="G484" s="549">
        <v>495.79865999999998</v>
      </c>
      <c r="H484" s="550">
        <v>1.3056216267304956</v>
      </c>
      <c r="I484" s="550">
        <v>5.7836683043879153</v>
      </c>
      <c r="J484" s="550">
        <v>0.24692567341751193</v>
      </c>
      <c r="K484" s="550">
        <v>3.2358791313796618E-2</v>
      </c>
      <c r="L484" s="550">
        <v>1.1569675480768747E-2</v>
      </c>
      <c r="M484" s="550">
        <v>2.6528962785014386E-3</v>
      </c>
      <c r="N484" s="550">
        <v>2.9769987639135614E-2</v>
      </c>
      <c r="O484" s="550">
        <v>9.2557388113957376E-2</v>
      </c>
      <c r="P484" s="550">
        <v>1.7686069583165074E-2</v>
      </c>
      <c r="Q484" s="551">
        <v>647.32545299999992</v>
      </c>
      <c r="R484" s="551">
        <v>2867.5349952000006</v>
      </c>
      <c r="S484" s="551">
        <v>122.42541800000004</v>
      </c>
      <c r="T484" s="551">
        <v>16.043445372600001</v>
      </c>
      <c r="U484" s="551">
        <v>5.7362296000000006</v>
      </c>
      <c r="V484" s="551">
        <v>1.3153024200000001</v>
      </c>
      <c r="W484" s="551">
        <v>14.759919979700001</v>
      </c>
      <c r="X484" s="551">
        <v>45.889828999999992</v>
      </c>
      <c r="Y484" s="551">
        <v>8.7687296000000021</v>
      </c>
      <c r="AA484" s="547" t="s">
        <v>818</v>
      </c>
      <c r="AB484" s="547" t="s">
        <v>694</v>
      </c>
      <c r="AC484">
        <v>2</v>
      </c>
      <c r="AD484" s="547" t="s">
        <v>253</v>
      </c>
      <c r="AE484">
        <v>42</v>
      </c>
      <c r="AF484" s="216">
        <v>2009</v>
      </c>
      <c r="AG484" s="549">
        <v>495.79865999999998</v>
      </c>
      <c r="AH484" s="550">
        <v>1.3056216267304956</v>
      </c>
      <c r="AI484" s="550">
        <v>5.7836683043879153</v>
      </c>
      <c r="AJ484" s="550">
        <v>0.24692567341751193</v>
      </c>
      <c r="AK484" s="550">
        <v>3.2358791313796618E-2</v>
      </c>
      <c r="AL484" s="550">
        <v>1.1569675480768747E-2</v>
      </c>
      <c r="AM484" s="550">
        <v>2.6528962785014386E-3</v>
      </c>
      <c r="AN484" s="550">
        <v>2.9769987639135614E-2</v>
      </c>
      <c r="AO484" s="550">
        <v>9.2557388113957376E-2</v>
      </c>
      <c r="AP484" s="550">
        <v>1.7686069583165074E-2</v>
      </c>
      <c r="AQ484" s="551">
        <v>647.32545299999992</v>
      </c>
      <c r="AR484" s="551">
        <v>2867.5349952000006</v>
      </c>
      <c r="AS484" s="551">
        <v>122.42541800000004</v>
      </c>
      <c r="AT484" s="551">
        <v>16.043445372600001</v>
      </c>
      <c r="AU484" s="551">
        <v>5.7362296000000006</v>
      </c>
      <c r="AV484" s="551">
        <v>1.3153024200000001</v>
      </c>
      <c r="AW484" s="551">
        <v>14.759919979700001</v>
      </c>
      <c r="AX484" s="551">
        <v>45.889828999999992</v>
      </c>
      <c r="AY484" s="551">
        <v>8.7687296000000021</v>
      </c>
    </row>
    <row r="485" spans="1:51" customFormat="1" x14ac:dyDescent="0.35">
      <c r="A485" s="547" t="s">
        <v>819</v>
      </c>
      <c r="B485" s="547" t="s">
        <v>694</v>
      </c>
      <c r="C485">
        <v>2</v>
      </c>
      <c r="D485" s="547" t="s">
        <v>253</v>
      </c>
      <c r="E485">
        <v>42</v>
      </c>
      <c r="F485" s="216">
        <v>2010</v>
      </c>
      <c r="G485" s="549">
        <v>803.29872999999998</v>
      </c>
      <c r="H485" s="550">
        <v>2.2138483715765362</v>
      </c>
      <c r="I485" s="550">
        <v>5.3037719877884024</v>
      </c>
      <c r="J485" s="550">
        <v>0.26290434568469945</v>
      </c>
      <c r="K485" s="550">
        <v>1.0737727841297597E-2</v>
      </c>
      <c r="L485" s="550">
        <v>1.1197499465734249E-2</v>
      </c>
      <c r="M485" s="550">
        <v>2.6498215925226222E-3</v>
      </c>
      <c r="N485" s="550">
        <v>9.8786767445779456E-3</v>
      </c>
      <c r="O485" s="550">
        <v>8.9580049504124071E-2</v>
      </c>
      <c r="P485" s="550">
        <v>1.7665580524445744E-2</v>
      </c>
      <c r="Q485" s="551">
        <v>1778.3815852999996</v>
      </c>
      <c r="R485" s="551">
        <v>4260.5133019999994</v>
      </c>
      <c r="S485" s="551">
        <v>211.19072700000004</v>
      </c>
      <c r="T485" s="551">
        <v>8.6256031380000007</v>
      </c>
      <c r="U485" s="551">
        <v>8.9949371000000014</v>
      </c>
      <c r="V485" s="551">
        <v>2.12859832</v>
      </c>
      <c r="W485" s="551">
        <v>7.9355284829999979</v>
      </c>
      <c r="X485" s="551">
        <v>71.95953999999999</v>
      </c>
      <c r="Y485" s="551">
        <v>14.190738400000001</v>
      </c>
      <c r="AA485" s="547" t="s">
        <v>819</v>
      </c>
      <c r="AB485" s="547" t="s">
        <v>694</v>
      </c>
      <c r="AC485">
        <v>2</v>
      </c>
      <c r="AD485" s="547" t="s">
        <v>253</v>
      </c>
      <c r="AE485">
        <v>42</v>
      </c>
      <c r="AF485" s="216">
        <v>2010</v>
      </c>
      <c r="AG485" s="549">
        <v>803.29872999999998</v>
      </c>
      <c r="AH485" s="550">
        <v>2.2138483715765362</v>
      </c>
      <c r="AI485" s="550">
        <v>5.3037719877884024</v>
      </c>
      <c r="AJ485" s="550">
        <v>0.26290434568469945</v>
      </c>
      <c r="AK485" s="550">
        <v>1.0737727841297597E-2</v>
      </c>
      <c r="AL485" s="550">
        <v>1.1197499465734249E-2</v>
      </c>
      <c r="AM485" s="550">
        <v>2.6498215925226222E-3</v>
      </c>
      <c r="AN485" s="550">
        <v>9.8786767445779456E-3</v>
      </c>
      <c r="AO485" s="550">
        <v>8.9580049504124071E-2</v>
      </c>
      <c r="AP485" s="550">
        <v>1.7665580524445744E-2</v>
      </c>
      <c r="AQ485" s="551">
        <v>1778.3815852999996</v>
      </c>
      <c r="AR485" s="551">
        <v>4260.5133019999994</v>
      </c>
      <c r="AS485" s="551">
        <v>211.19072700000004</v>
      </c>
      <c r="AT485" s="551">
        <v>8.6256031380000007</v>
      </c>
      <c r="AU485" s="551">
        <v>8.9949371000000014</v>
      </c>
      <c r="AV485" s="551">
        <v>2.12859832</v>
      </c>
      <c r="AW485" s="551">
        <v>7.9355284829999979</v>
      </c>
      <c r="AX485" s="551">
        <v>71.95953999999999</v>
      </c>
      <c r="AY485" s="551">
        <v>14.190738400000001</v>
      </c>
    </row>
    <row r="486" spans="1:51" customFormat="1" x14ac:dyDescent="0.35">
      <c r="A486" s="547" t="s">
        <v>820</v>
      </c>
      <c r="B486" s="547" t="s">
        <v>694</v>
      </c>
      <c r="C486">
        <v>2</v>
      </c>
      <c r="D486" s="547" t="s">
        <v>253</v>
      </c>
      <c r="E486">
        <v>42</v>
      </c>
      <c r="F486" s="216">
        <v>2011</v>
      </c>
      <c r="G486" s="549">
        <v>847.60302999999999</v>
      </c>
      <c r="H486" s="550">
        <v>2.9075240066095565</v>
      </c>
      <c r="I486" s="550">
        <v>4.9120386957559576</v>
      </c>
      <c r="J486" s="550">
        <v>0.18433217965254331</v>
      </c>
      <c r="K486" s="550">
        <v>9.1971851905720547E-3</v>
      </c>
      <c r="L486" s="550">
        <v>1.1633992743041516E-2</v>
      </c>
      <c r="M486" s="550">
        <v>2.7073593637342232E-3</v>
      </c>
      <c r="N486" s="550">
        <v>8.4613886420391894E-3</v>
      </c>
      <c r="O486" s="550">
        <v>9.3071953742307881E-2</v>
      </c>
      <c r="P486" s="550">
        <v>1.8049151499611796E-2</v>
      </c>
      <c r="Q486" s="551">
        <v>2464.4261578000001</v>
      </c>
      <c r="R486" s="551">
        <v>4163.4588819999981</v>
      </c>
      <c r="S486" s="551">
        <v>156.24051400000005</v>
      </c>
      <c r="T486" s="551">
        <v>7.7955620350000006</v>
      </c>
      <c r="U486" s="551">
        <v>9.8610075000000013</v>
      </c>
      <c r="V486" s="551">
        <v>2.2947659999999996</v>
      </c>
      <c r="W486" s="551">
        <v>7.171898651000002</v>
      </c>
      <c r="X486" s="551">
        <v>78.888069999999999</v>
      </c>
      <c r="Y486" s="551">
        <v>15.298515500000002</v>
      </c>
      <c r="AA486" s="547" t="s">
        <v>820</v>
      </c>
      <c r="AB486" s="547" t="s">
        <v>694</v>
      </c>
      <c r="AC486">
        <v>2</v>
      </c>
      <c r="AD486" s="547" t="s">
        <v>253</v>
      </c>
      <c r="AE486">
        <v>42</v>
      </c>
      <c r="AF486" s="216">
        <v>2011</v>
      </c>
      <c r="AG486" s="549">
        <v>847.60302999999999</v>
      </c>
      <c r="AH486" s="550">
        <v>2.9075240066095565</v>
      </c>
      <c r="AI486" s="550">
        <v>4.9120386957559576</v>
      </c>
      <c r="AJ486" s="550">
        <v>0.18433217965254331</v>
      </c>
      <c r="AK486" s="550">
        <v>9.1971851905720547E-3</v>
      </c>
      <c r="AL486" s="550">
        <v>1.1633992743041516E-2</v>
      </c>
      <c r="AM486" s="550">
        <v>2.7073593637342232E-3</v>
      </c>
      <c r="AN486" s="550">
        <v>8.4613886420391894E-3</v>
      </c>
      <c r="AO486" s="550">
        <v>9.3071953742307881E-2</v>
      </c>
      <c r="AP486" s="550">
        <v>1.8049151499611796E-2</v>
      </c>
      <c r="AQ486" s="551">
        <v>2464.4261578000001</v>
      </c>
      <c r="AR486" s="551">
        <v>4163.4588819999981</v>
      </c>
      <c r="AS486" s="551">
        <v>156.24051400000005</v>
      </c>
      <c r="AT486" s="551">
        <v>7.7955620350000006</v>
      </c>
      <c r="AU486" s="551">
        <v>9.8610075000000013</v>
      </c>
      <c r="AV486" s="551">
        <v>2.2947659999999996</v>
      </c>
      <c r="AW486" s="551">
        <v>7.171898651000002</v>
      </c>
      <c r="AX486" s="551">
        <v>78.888069999999999</v>
      </c>
      <c r="AY486" s="551">
        <v>15.298515500000002</v>
      </c>
    </row>
    <row r="487" spans="1:51" customFormat="1" x14ac:dyDescent="0.35">
      <c r="A487" s="547" t="s">
        <v>821</v>
      </c>
      <c r="B487" s="547" t="s">
        <v>694</v>
      </c>
      <c r="C487">
        <v>2</v>
      </c>
      <c r="D487" s="547" t="s">
        <v>253</v>
      </c>
      <c r="E487">
        <v>42</v>
      </c>
      <c r="F487" s="216">
        <v>2012</v>
      </c>
      <c r="G487" s="549">
        <v>1005.4450099999998</v>
      </c>
      <c r="H487" s="550">
        <v>2.9640279831912442</v>
      </c>
      <c r="I487" s="550">
        <v>4.7693574738612527</v>
      </c>
      <c r="J487" s="550">
        <v>0.17599157212983732</v>
      </c>
      <c r="K487" s="550">
        <v>9.3474832412764244E-3</v>
      </c>
      <c r="L487" s="550">
        <v>1.1625583680603282E-2</v>
      </c>
      <c r="M487" s="550">
        <v>2.7060332220456298E-3</v>
      </c>
      <c r="N487" s="550">
        <v>8.5996597496664686E-3</v>
      </c>
      <c r="O487" s="550">
        <v>9.3004611957843417E-2</v>
      </c>
      <c r="P487" s="550">
        <v>1.8040311224976891E-2</v>
      </c>
      <c r="Q487" s="551">
        <v>2980.1671451999996</v>
      </c>
      <c r="R487" s="551">
        <v>4795.3266730000014</v>
      </c>
      <c r="S487" s="551">
        <v>176.94984799999997</v>
      </c>
      <c r="T487" s="551">
        <v>9.3983803810000044</v>
      </c>
      <c r="U487" s="551">
        <v>11.688885100000002</v>
      </c>
      <c r="V487" s="551">
        <v>2.7207675999999998</v>
      </c>
      <c r="W487" s="551">
        <v>8.6464849829999988</v>
      </c>
      <c r="X487" s="551">
        <v>93.51102299999998</v>
      </c>
      <c r="Y487" s="551">
        <v>18.138540899999999</v>
      </c>
      <c r="AA487" s="547" t="s">
        <v>821</v>
      </c>
      <c r="AB487" s="547" t="s">
        <v>694</v>
      </c>
      <c r="AC487">
        <v>2</v>
      </c>
      <c r="AD487" s="547" t="s">
        <v>253</v>
      </c>
      <c r="AE487">
        <v>42</v>
      </c>
      <c r="AF487" s="216">
        <v>2012</v>
      </c>
      <c r="AG487" s="549">
        <v>1005.4450099999998</v>
      </c>
      <c r="AH487" s="550">
        <v>2.9640279831912442</v>
      </c>
      <c r="AI487" s="550">
        <v>4.7693574738612527</v>
      </c>
      <c r="AJ487" s="550">
        <v>0.17599157212983732</v>
      </c>
      <c r="AK487" s="550">
        <v>9.3474832412764244E-3</v>
      </c>
      <c r="AL487" s="550">
        <v>1.1625583680603282E-2</v>
      </c>
      <c r="AM487" s="550">
        <v>2.7060332220456298E-3</v>
      </c>
      <c r="AN487" s="550">
        <v>8.5996597496664686E-3</v>
      </c>
      <c r="AO487" s="550">
        <v>9.3004611957843417E-2</v>
      </c>
      <c r="AP487" s="550">
        <v>1.8040311224976891E-2</v>
      </c>
      <c r="AQ487" s="551">
        <v>2980.1671451999996</v>
      </c>
      <c r="AR487" s="551">
        <v>4795.3266730000014</v>
      </c>
      <c r="AS487" s="551">
        <v>176.94984799999997</v>
      </c>
      <c r="AT487" s="551">
        <v>9.3983803810000044</v>
      </c>
      <c r="AU487" s="551">
        <v>11.688885100000002</v>
      </c>
      <c r="AV487" s="551">
        <v>2.7207675999999998</v>
      </c>
      <c r="AW487" s="551">
        <v>8.6464849829999988</v>
      </c>
      <c r="AX487" s="551">
        <v>93.51102299999998</v>
      </c>
      <c r="AY487" s="551">
        <v>18.138540899999999</v>
      </c>
    </row>
    <row r="488" spans="1:51" customFormat="1" x14ac:dyDescent="0.35">
      <c r="A488" s="547" t="s">
        <v>822</v>
      </c>
      <c r="B488" s="547" t="s">
        <v>694</v>
      </c>
      <c r="C488">
        <v>2</v>
      </c>
      <c r="D488" s="547" t="s">
        <v>253</v>
      </c>
      <c r="E488">
        <v>42</v>
      </c>
      <c r="F488" s="216">
        <v>2013</v>
      </c>
      <c r="G488" s="549">
        <v>857.6546400000002</v>
      </c>
      <c r="H488" s="550">
        <v>2.8609047949650193</v>
      </c>
      <c r="I488" s="550">
        <v>3.9324972893518062</v>
      </c>
      <c r="J488" s="550">
        <v>0.15304598701873753</v>
      </c>
      <c r="K488" s="550">
        <v>8.7960364815376016E-3</v>
      </c>
      <c r="L488" s="550">
        <v>1.1421417366785303E-2</v>
      </c>
      <c r="M488" s="550">
        <v>2.679348298051532E-3</v>
      </c>
      <c r="N488" s="550">
        <v>8.0923252767570886E-3</v>
      </c>
      <c r="O488" s="550">
        <v>9.1371385806296085E-2</v>
      </c>
      <c r="P488" s="550">
        <v>1.7862370918905069E-2</v>
      </c>
      <c r="Q488" s="551">
        <v>2453.6682719999981</v>
      </c>
      <c r="R488" s="551">
        <v>3372.7245469999998</v>
      </c>
      <c r="S488" s="551">
        <v>131.26060090000004</v>
      </c>
      <c r="T488" s="551">
        <v>7.5439615020000002</v>
      </c>
      <c r="U488" s="551">
        <v>9.7956316000000001</v>
      </c>
      <c r="V488" s="551">
        <v>2.2979555</v>
      </c>
      <c r="W488" s="551">
        <v>6.9404203220000023</v>
      </c>
      <c r="X488" s="551">
        <v>78.365093000000002</v>
      </c>
      <c r="Y488" s="551">
        <v>15.319745299999999</v>
      </c>
      <c r="AA488" s="547" t="s">
        <v>822</v>
      </c>
      <c r="AB488" s="547" t="s">
        <v>694</v>
      </c>
      <c r="AC488">
        <v>2</v>
      </c>
      <c r="AD488" s="547" t="s">
        <v>253</v>
      </c>
      <c r="AE488">
        <v>42</v>
      </c>
      <c r="AF488" s="216">
        <v>2013</v>
      </c>
      <c r="AG488" s="549">
        <v>857.6546400000002</v>
      </c>
      <c r="AH488" s="550">
        <v>2.8609047949650193</v>
      </c>
      <c r="AI488" s="550">
        <v>3.9324972893518062</v>
      </c>
      <c r="AJ488" s="550">
        <v>0.15304598701873753</v>
      </c>
      <c r="AK488" s="550">
        <v>8.7960364815376016E-3</v>
      </c>
      <c r="AL488" s="550">
        <v>1.1421417366785303E-2</v>
      </c>
      <c r="AM488" s="550">
        <v>2.679348298051532E-3</v>
      </c>
      <c r="AN488" s="550">
        <v>8.0923252767570886E-3</v>
      </c>
      <c r="AO488" s="550">
        <v>9.1371385806296085E-2</v>
      </c>
      <c r="AP488" s="550">
        <v>1.7862370918905069E-2</v>
      </c>
      <c r="AQ488" s="551">
        <v>2453.6682719999981</v>
      </c>
      <c r="AR488" s="551">
        <v>3372.7245469999998</v>
      </c>
      <c r="AS488" s="551">
        <v>131.26060090000004</v>
      </c>
      <c r="AT488" s="551">
        <v>7.5439615020000002</v>
      </c>
      <c r="AU488" s="551">
        <v>9.7956316000000001</v>
      </c>
      <c r="AV488" s="551">
        <v>2.2979555</v>
      </c>
      <c r="AW488" s="551">
        <v>6.9404203220000023</v>
      </c>
      <c r="AX488" s="551">
        <v>78.365093000000002</v>
      </c>
      <c r="AY488" s="551">
        <v>15.319745299999999</v>
      </c>
    </row>
    <row r="489" spans="1:51" customFormat="1" x14ac:dyDescent="0.35">
      <c r="A489" s="547" t="s">
        <v>823</v>
      </c>
      <c r="B489" s="547" t="s">
        <v>694</v>
      </c>
      <c r="C489">
        <v>2</v>
      </c>
      <c r="D489" s="547" t="s">
        <v>253</v>
      </c>
      <c r="E489">
        <v>42</v>
      </c>
      <c r="F489" s="216">
        <v>2014</v>
      </c>
      <c r="G489" s="549">
        <v>1318.5493799999999</v>
      </c>
      <c r="H489" s="550">
        <v>2.1960896975280515</v>
      </c>
      <c r="I489" s="550">
        <v>3.823277772122573</v>
      </c>
      <c r="J489" s="550">
        <v>0.11863668116851263</v>
      </c>
      <c r="K489" s="550">
        <v>5.8674844547725626E-3</v>
      </c>
      <c r="L489" s="550">
        <v>1.1733260759638747E-2</v>
      </c>
      <c r="M489" s="550">
        <v>2.717238925098126E-3</v>
      </c>
      <c r="N489" s="550">
        <v>5.3980664660431606E-3</v>
      </c>
      <c r="O489" s="550">
        <v>9.3866146294801639E-2</v>
      </c>
      <c r="P489" s="550">
        <v>1.8115018187638905E-2</v>
      </c>
      <c r="Q489" s="551">
        <v>2895.6527090999998</v>
      </c>
      <c r="R489" s="551">
        <v>5041.1805359999998</v>
      </c>
      <c r="S489" s="551">
        <v>156.42832239999998</v>
      </c>
      <c r="T489" s="551">
        <v>7.7365679900000002</v>
      </c>
      <c r="U489" s="551">
        <v>15.470883699999998</v>
      </c>
      <c r="V489" s="551">
        <v>3.5828137000000004</v>
      </c>
      <c r="W489" s="551">
        <v>7.117617192</v>
      </c>
      <c r="X489" s="551">
        <v>123.76714899999999</v>
      </c>
      <c r="Y489" s="551">
        <v>23.885545999999998</v>
      </c>
      <c r="AA489" s="547" t="s">
        <v>823</v>
      </c>
      <c r="AB489" s="547" t="s">
        <v>694</v>
      </c>
      <c r="AC489">
        <v>2</v>
      </c>
      <c r="AD489" s="547" t="s">
        <v>253</v>
      </c>
      <c r="AE489">
        <v>42</v>
      </c>
      <c r="AF489" s="216">
        <v>2014</v>
      </c>
      <c r="AG489" s="549">
        <v>1318.5493799999999</v>
      </c>
      <c r="AH489" s="550">
        <v>2.1960896975280515</v>
      </c>
      <c r="AI489" s="550">
        <v>3.823277772122573</v>
      </c>
      <c r="AJ489" s="550">
        <v>0.11863668116851263</v>
      </c>
      <c r="AK489" s="550">
        <v>5.8674844547725626E-3</v>
      </c>
      <c r="AL489" s="550">
        <v>1.1733260759638747E-2</v>
      </c>
      <c r="AM489" s="550">
        <v>2.717238925098126E-3</v>
      </c>
      <c r="AN489" s="550">
        <v>5.3980664660431606E-3</v>
      </c>
      <c r="AO489" s="550">
        <v>9.3866146294801639E-2</v>
      </c>
      <c r="AP489" s="550">
        <v>1.8115018187638905E-2</v>
      </c>
      <c r="AQ489" s="551">
        <v>2895.6527090999998</v>
      </c>
      <c r="AR489" s="551">
        <v>5041.1805359999998</v>
      </c>
      <c r="AS489" s="551">
        <v>156.42832239999998</v>
      </c>
      <c r="AT489" s="551">
        <v>7.7365679900000002</v>
      </c>
      <c r="AU489" s="551">
        <v>15.470883699999998</v>
      </c>
      <c r="AV489" s="551">
        <v>3.5828137000000004</v>
      </c>
      <c r="AW489" s="551">
        <v>7.117617192</v>
      </c>
      <c r="AX489" s="551">
        <v>123.76714899999999</v>
      </c>
      <c r="AY489" s="551">
        <v>23.885545999999998</v>
      </c>
    </row>
    <row r="490" spans="1:51" customFormat="1" x14ac:dyDescent="0.35">
      <c r="A490" s="547" t="s">
        <v>824</v>
      </c>
      <c r="B490" s="547" t="s">
        <v>694</v>
      </c>
      <c r="C490">
        <v>2</v>
      </c>
      <c r="D490" s="547" t="s">
        <v>253</v>
      </c>
      <c r="E490">
        <v>42</v>
      </c>
      <c r="F490" s="216">
        <v>2015</v>
      </c>
      <c r="G490" s="549">
        <v>1338.2822000000001</v>
      </c>
      <c r="H490" s="550">
        <v>2.2144201253666824</v>
      </c>
      <c r="I490" s="550">
        <v>3.8290227718787562</v>
      </c>
      <c r="J490" s="550">
        <v>0.11777826567520661</v>
      </c>
      <c r="K490" s="550">
        <v>5.867484578364713E-3</v>
      </c>
      <c r="L490" s="550">
        <v>1.1733264180006279E-2</v>
      </c>
      <c r="M490" s="550">
        <v>2.7172408778955589E-3</v>
      </c>
      <c r="N490" s="550">
        <v>5.3980679583125277E-3</v>
      </c>
      <c r="O490" s="550">
        <v>9.3866165148127942E-2</v>
      </c>
      <c r="P490" s="550">
        <v>1.8115009674342229E-2</v>
      </c>
      <c r="Q490" s="551">
        <v>2963.5190370999999</v>
      </c>
      <c r="R490" s="551">
        <v>5124.3130190000002</v>
      </c>
      <c r="S490" s="551">
        <v>157.62055649999999</v>
      </c>
      <c r="T490" s="551">
        <v>7.8523501700000011</v>
      </c>
      <c r="U490" s="551">
        <v>15.7024186</v>
      </c>
      <c r="V490" s="551">
        <v>3.6364351000000004</v>
      </c>
      <c r="W490" s="551">
        <v>7.2241382629999986</v>
      </c>
      <c r="X490" s="551">
        <v>125.619418</v>
      </c>
      <c r="Y490" s="551">
        <v>24.242995000000004</v>
      </c>
      <c r="AA490" s="547" t="s">
        <v>824</v>
      </c>
      <c r="AB490" s="547" t="s">
        <v>694</v>
      </c>
      <c r="AC490">
        <v>2</v>
      </c>
      <c r="AD490" s="547" t="s">
        <v>253</v>
      </c>
      <c r="AE490">
        <v>42</v>
      </c>
      <c r="AF490" s="216">
        <v>2015</v>
      </c>
      <c r="AG490" s="549">
        <v>1338.2822000000001</v>
      </c>
      <c r="AH490" s="550">
        <v>2.2144201253666824</v>
      </c>
      <c r="AI490" s="550">
        <v>3.8290227718787562</v>
      </c>
      <c r="AJ490" s="550">
        <v>0.11777826567520661</v>
      </c>
      <c r="AK490" s="550">
        <v>5.867484578364713E-3</v>
      </c>
      <c r="AL490" s="550">
        <v>1.1733264180006279E-2</v>
      </c>
      <c r="AM490" s="550">
        <v>2.7172408778955589E-3</v>
      </c>
      <c r="AN490" s="550">
        <v>5.3980679583125277E-3</v>
      </c>
      <c r="AO490" s="550">
        <v>9.3866165148127942E-2</v>
      </c>
      <c r="AP490" s="550">
        <v>1.8115009674342229E-2</v>
      </c>
      <c r="AQ490" s="551">
        <v>2963.5190370999999</v>
      </c>
      <c r="AR490" s="551">
        <v>5124.3130190000002</v>
      </c>
      <c r="AS490" s="551">
        <v>157.62055649999999</v>
      </c>
      <c r="AT490" s="551">
        <v>7.8523501700000011</v>
      </c>
      <c r="AU490" s="551">
        <v>15.7024186</v>
      </c>
      <c r="AV490" s="551">
        <v>3.6364351000000004</v>
      </c>
      <c r="AW490" s="551">
        <v>7.2241382629999986</v>
      </c>
      <c r="AX490" s="551">
        <v>125.619418</v>
      </c>
      <c r="AY490" s="551">
        <v>24.242995000000004</v>
      </c>
    </row>
    <row r="491" spans="1:51" customFormat="1" x14ac:dyDescent="0.35">
      <c r="A491" s="547" t="s">
        <v>825</v>
      </c>
      <c r="B491" s="547" t="s">
        <v>694</v>
      </c>
      <c r="C491">
        <v>2</v>
      </c>
      <c r="D491" s="547" t="s">
        <v>253</v>
      </c>
      <c r="E491">
        <v>42</v>
      </c>
      <c r="F491" s="216">
        <v>2016</v>
      </c>
      <c r="G491" s="549">
        <v>1932.3139400000002</v>
      </c>
      <c r="H491" s="550">
        <v>2.1750715560743719</v>
      </c>
      <c r="I491" s="550">
        <v>3.7575282803166035</v>
      </c>
      <c r="J491" s="550">
        <v>0.11715521029672846</v>
      </c>
      <c r="K491" s="550">
        <v>5.8674758616086989E-3</v>
      </c>
      <c r="L491" s="550">
        <v>1.173323813003181E-2</v>
      </c>
      <c r="M491" s="550">
        <v>2.7172353784292421E-3</v>
      </c>
      <c r="N491" s="550">
        <v>5.3980610366036073E-3</v>
      </c>
      <c r="O491" s="550">
        <v>9.3865945509868862E-2</v>
      </c>
      <c r="P491" s="550">
        <v>1.8114979804989651E-2</v>
      </c>
      <c r="Q491" s="551">
        <v>4202.9210883000005</v>
      </c>
      <c r="R491" s="551">
        <v>7260.7242760000017</v>
      </c>
      <c r="S491" s="551">
        <v>226.38064599999996</v>
      </c>
      <c r="T491" s="551">
        <v>11.337805400000001</v>
      </c>
      <c r="U491" s="551">
        <v>22.672299600000002</v>
      </c>
      <c r="V491" s="551">
        <v>5.2505518000000002</v>
      </c>
      <c r="W491" s="551">
        <v>10.430748590000002</v>
      </c>
      <c r="X491" s="551">
        <v>181.37847500000004</v>
      </c>
      <c r="Y491" s="551">
        <v>35.003827999999992</v>
      </c>
      <c r="AA491" s="547" t="s">
        <v>825</v>
      </c>
      <c r="AB491" s="547" t="s">
        <v>694</v>
      </c>
      <c r="AC491">
        <v>2</v>
      </c>
      <c r="AD491" s="547" t="s">
        <v>253</v>
      </c>
      <c r="AE491">
        <v>42</v>
      </c>
      <c r="AF491" s="216">
        <v>2016</v>
      </c>
      <c r="AG491" s="549">
        <v>1932.3139400000002</v>
      </c>
      <c r="AH491" s="550">
        <v>2.1750715560743719</v>
      </c>
      <c r="AI491" s="550">
        <v>3.7575282803166035</v>
      </c>
      <c r="AJ491" s="550">
        <v>0.11715521029672846</v>
      </c>
      <c r="AK491" s="550">
        <v>5.8674758616086989E-3</v>
      </c>
      <c r="AL491" s="550">
        <v>1.173323813003181E-2</v>
      </c>
      <c r="AM491" s="550">
        <v>2.7172353784292421E-3</v>
      </c>
      <c r="AN491" s="550">
        <v>5.3980610366036073E-3</v>
      </c>
      <c r="AO491" s="550">
        <v>9.3865945509868862E-2</v>
      </c>
      <c r="AP491" s="550">
        <v>1.8114979804989651E-2</v>
      </c>
      <c r="AQ491" s="551">
        <v>4202.9210883000005</v>
      </c>
      <c r="AR491" s="551">
        <v>7260.7242760000017</v>
      </c>
      <c r="AS491" s="551">
        <v>226.38064599999996</v>
      </c>
      <c r="AT491" s="551">
        <v>11.337805400000001</v>
      </c>
      <c r="AU491" s="551">
        <v>22.672299600000002</v>
      </c>
      <c r="AV491" s="551">
        <v>5.2505518000000002</v>
      </c>
      <c r="AW491" s="551">
        <v>10.430748590000002</v>
      </c>
      <c r="AX491" s="551">
        <v>181.37847500000004</v>
      </c>
      <c r="AY491" s="551">
        <v>35.003827999999992</v>
      </c>
    </row>
    <row r="492" spans="1:51" customFormat="1" x14ac:dyDescent="0.35">
      <c r="A492" s="547" t="s">
        <v>826</v>
      </c>
      <c r="B492" s="547" t="s">
        <v>694</v>
      </c>
      <c r="C492">
        <v>2</v>
      </c>
      <c r="D492" s="547" t="s">
        <v>253</v>
      </c>
      <c r="E492">
        <v>42</v>
      </c>
      <c r="F492" s="216">
        <v>2017</v>
      </c>
      <c r="G492" s="549">
        <v>2092.67614</v>
      </c>
      <c r="H492" s="550">
        <v>2.049612327782357</v>
      </c>
      <c r="I492" s="550">
        <v>3.5070745308922957</v>
      </c>
      <c r="J492" s="550">
        <v>0.1137517015413575</v>
      </c>
      <c r="K492" s="550">
        <v>5.8674818933043297E-3</v>
      </c>
      <c r="L492" s="550">
        <v>1.1733255485963533E-2</v>
      </c>
      <c r="M492" s="550">
        <v>2.7172383204980776E-3</v>
      </c>
      <c r="N492" s="550">
        <v>5.3980648577567252E-3</v>
      </c>
      <c r="O492" s="550">
        <v>9.3866050386563871E-2</v>
      </c>
      <c r="P492" s="550">
        <v>1.8115014203774503E-2</v>
      </c>
      <c r="Q492" s="551">
        <v>4289.1748145999973</v>
      </c>
      <c r="R492" s="551">
        <v>7339.1711920000007</v>
      </c>
      <c r="S492" s="551">
        <v>238.04547170000006</v>
      </c>
      <c r="T492" s="551">
        <v>12.278739359999996</v>
      </c>
      <c r="U492" s="551">
        <v>24.55390379999999</v>
      </c>
      <c r="V492" s="551">
        <v>5.6862997999999996</v>
      </c>
      <c r="W492" s="551">
        <v>11.296401529999994</v>
      </c>
      <c r="X492" s="551">
        <v>196.43124399999999</v>
      </c>
      <c r="Y492" s="551">
        <v>37.908858000000002</v>
      </c>
      <c r="AA492" s="547" t="s">
        <v>826</v>
      </c>
      <c r="AB492" s="547" t="s">
        <v>694</v>
      </c>
      <c r="AC492">
        <v>2</v>
      </c>
      <c r="AD492" s="547" t="s">
        <v>253</v>
      </c>
      <c r="AE492">
        <v>42</v>
      </c>
      <c r="AF492" s="216">
        <v>2017</v>
      </c>
      <c r="AG492" s="549">
        <v>2092.67614</v>
      </c>
      <c r="AH492" s="550">
        <v>2.049612327782357</v>
      </c>
      <c r="AI492" s="550">
        <v>3.5070745308922957</v>
      </c>
      <c r="AJ492" s="550">
        <v>0.1137517015413575</v>
      </c>
      <c r="AK492" s="550">
        <v>5.8674818933043297E-3</v>
      </c>
      <c r="AL492" s="550">
        <v>1.1733255485963533E-2</v>
      </c>
      <c r="AM492" s="550">
        <v>2.7172383204980776E-3</v>
      </c>
      <c r="AN492" s="550">
        <v>5.3980648577567252E-3</v>
      </c>
      <c r="AO492" s="550">
        <v>9.3866050386563871E-2</v>
      </c>
      <c r="AP492" s="550">
        <v>1.8115014203774503E-2</v>
      </c>
      <c r="AQ492" s="551">
        <v>4289.1748145999973</v>
      </c>
      <c r="AR492" s="551">
        <v>7339.1711920000007</v>
      </c>
      <c r="AS492" s="551">
        <v>238.04547170000006</v>
      </c>
      <c r="AT492" s="551">
        <v>12.278739359999996</v>
      </c>
      <c r="AU492" s="551">
        <v>24.55390379999999</v>
      </c>
      <c r="AV492" s="551">
        <v>5.6862997999999996</v>
      </c>
      <c r="AW492" s="551">
        <v>11.296401529999994</v>
      </c>
      <c r="AX492" s="551">
        <v>196.43124399999999</v>
      </c>
      <c r="AY492" s="551">
        <v>37.908858000000002</v>
      </c>
    </row>
    <row r="493" spans="1:51" customFormat="1" x14ac:dyDescent="0.35">
      <c r="A493" s="547" t="s">
        <v>827</v>
      </c>
      <c r="B493" s="547" t="s">
        <v>694</v>
      </c>
      <c r="C493">
        <v>2</v>
      </c>
      <c r="D493" s="547" t="s">
        <v>253</v>
      </c>
      <c r="E493">
        <v>42</v>
      </c>
      <c r="F493" s="216">
        <v>2018</v>
      </c>
      <c r="G493" s="549">
        <v>2729.8953000000001</v>
      </c>
      <c r="H493" s="550">
        <v>2.0525329051996968</v>
      </c>
      <c r="I493" s="550">
        <v>3.5090847744233997</v>
      </c>
      <c r="J493" s="550">
        <v>0.11375309265523845</v>
      </c>
      <c r="K493" s="550">
        <v>5.8674834196022112E-3</v>
      </c>
      <c r="L493" s="550">
        <v>1.1733259513652408E-2</v>
      </c>
      <c r="M493" s="550">
        <v>2.7172395219699458E-3</v>
      </c>
      <c r="N493" s="550">
        <v>5.3980675962187995E-3</v>
      </c>
      <c r="O493" s="550">
        <v>9.3866198458233879E-2</v>
      </c>
      <c r="P493" s="550">
        <v>1.8115012323000081E-2</v>
      </c>
      <c r="Q493" s="551">
        <v>5603.1999309999983</v>
      </c>
      <c r="R493" s="551">
        <v>9579.4340329999995</v>
      </c>
      <c r="S493" s="551">
        <v>310.53403299999997</v>
      </c>
      <c r="T493" s="551">
        <v>16.017615410000005</v>
      </c>
      <c r="U493" s="551">
        <v>32.030569999999997</v>
      </c>
      <c r="V493" s="551">
        <v>7.4177794000000015</v>
      </c>
      <c r="W493" s="551">
        <v>14.73615936</v>
      </c>
      <c r="X493" s="551">
        <v>256.24489399999993</v>
      </c>
      <c r="Y493" s="551">
        <v>49.452087000000006</v>
      </c>
      <c r="AA493" s="547" t="s">
        <v>827</v>
      </c>
      <c r="AB493" s="547" t="s">
        <v>694</v>
      </c>
      <c r="AC493">
        <v>2</v>
      </c>
      <c r="AD493" s="547" t="s">
        <v>253</v>
      </c>
      <c r="AE493">
        <v>42</v>
      </c>
      <c r="AF493" s="216">
        <v>2018</v>
      </c>
      <c r="AG493" s="549">
        <v>2729.8953000000001</v>
      </c>
      <c r="AH493" s="550">
        <v>2.0525329051996968</v>
      </c>
      <c r="AI493" s="550">
        <v>3.5090847744233997</v>
      </c>
      <c r="AJ493" s="550">
        <v>0.11375309265523845</v>
      </c>
      <c r="AK493" s="550">
        <v>5.8674834196022112E-3</v>
      </c>
      <c r="AL493" s="550">
        <v>1.1733259513652408E-2</v>
      </c>
      <c r="AM493" s="550">
        <v>2.7172395219699458E-3</v>
      </c>
      <c r="AN493" s="550">
        <v>5.3980675962187995E-3</v>
      </c>
      <c r="AO493" s="550">
        <v>9.3866198458233879E-2</v>
      </c>
      <c r="AP493" s="550">
        <v>1.8115012323000081E-2</v>
      </c>
      <c r="AQ493" s="551">
        <v>5603.1999309999983</v>
      </c>
      <c r="AR493" s="551">
        <v>9579.4340329999995</v>
      </c>
      <c r="AS493" s="551">
        <v>310.53403299999997</v>
      </c>
      <c r="AT493" s="551">
        <v>16.017615410000005</v>
      </c>
      <c r="AU493" s="551">
        <v>32.030569999999997</v>
      </c>
      <c r="AV493" s="551">
        <v>7.4177794000000015</v>
      </c>
      <c r="AW493" s="551">
        <v>14.73615936</v>
      </c>
      <c r="AX493" s="551">
        <v>256.24489399999993</v>
      </c>
      <c r="AY493" s="551">
        <v>49.452087000000006</v>
      </c>
    </row>
    <row r="494" spans="1:51" customFormat="1" x14ac:dyDescent="0.35">
      <c r="A494" s="547" t="s">
        <v>828</v>
      </c>
      <c r="B494" s="547" t="s">
        <v>694</v>
      </c>
      <c r="C494">
        <v>2</v>
      </c>
      <c r="D494" s="547" t="s">
        <v>253</v>
      </c>
      <c r="E494">
        <v>42</v>
      </c>
      <c r="F494" s="216">
        <v>2019</v>
      </c>
      <c r="G494" s="549">
        <v>3030.1317999999997</v>
      </c>
      <c r="H494" s="550">
        <v>2.0525327271242793</v>
      </c>
      <c r="I494" s="550">
        <v>3.5090834857414461</v>
      </c>
      <c r="J494" s="550">
        <v>0.11375311991379386</v>
      </c>
      <c r="K494" s="550">
        <v>5.8674859654619625E-3</v>
      </c>
      <c r="L494" s="550">
        <v>1.1733262889752847E-2</v>
      </c>
      <c r="M494" s="550">
        <v>2.7172392303199491E-3</v>
      </c>
      <c r="N494" s="550">
        <v>5.3980689651849474E-3</v>
      </c>
      <c r="O494" s="550">
        <v>9.3866146680484347E-2</v>
      </c>
      <c r="P494" s="550">
        <v>1.8115024897596862E-2</v>
      </c>
      <c r="Q494" s="551">
        <v>6219.4446870000011</v>
      </c>
      <c r="R494" s="551">
        <v>10632.985459000001</v>
      </c>
      <c r="S494" s="551">
        <v>344.68694599999998</v>
      </c>
      <c r="T494" s="551">
        <v>17.779255809999992</v>
      </c>
      <c r="U494" s="551">
        <v>35.553332999999995</v>
      </c>
      <c r="V494" s="551">
        <v>8.2335930000000008</v>
      </c>
      <c r="W494" s="551">
        <v>16.356860430000001</v>
      </c>
      <c r="X494" s="551">
        <v>284.42679600000002</v>
      </c>
      <c r="Y494" s="551">
        <v>54.890912999999991</v>
      </c>
      <c r="AA494" s="547" t="s">
        <v>828</v>
      </c>
      <c r="AB494" s="547" t="s">
        <v>694</v>
      </c>
      <c r="AC494">
        <v>2</v>
      </c>
      <c r="AD494" s="547" t="s">
        <v>253</v>
      </c>
      <c r="AE494">
        <v>42</v>
      </c>
      <c r="AF494" s="216">
        <v>2019</v>
      </c>
      <c r="AG494" s="549">
        <v>3030.1317999999997</v>
      </c>
      <c r="AH494" s="550">
        <v>2.0525327271242793</v>
      </c>
      <c r="AI494" s="550">
        <v>3.5090834857414461</v>
      </c>
      <c r="AJ494" s="550">
        <v>0.11375311991379386</v>
      </c>
      <c r="AK494" s="550">
        <v>5.8674859654619625E-3</v>
      </c>
      <c r="AL494" s="550">
        <v>1.1733262889752847E-2</v>
      </c>
      <c r="AM494" s="550">
        <v>2.7172392303199491E-3</v>
      </c>
      <c r="AN494" s="550">
        <v>5.3980689651849474E-3</v>
      </c>
      <c r="AO494" s="550">
        <v>9.3866146680484347E-2</v>
      </c>
      <c r="AP494" s="550">
        <v>1.8115024897596862E-2</v>
      </c>
      <c r="AQ494" s="551">
        <v>6219.4446870000011</v>
      </c>
      <c r="AR494" s="551">
        <v>10632.985459000001</v>
      </c>
      <c r="AS494" s="551">
        <v>344.68694599999998</v>
      </c>
      <c r="AT494" s="551">
        <v>17.779255809999992</v>
      </c>
      <c r="AU494" s="551">
        <v>35.553332999999995</v>
      </c>
      <c r="AV494" s="551">
        <v>8.2335930000000008</v>
      </c>
      <c r="AW494" s="551">
        <v>16.356860430000001</v>
      </c>
      <c r="AX494" s="551">
        <v>284.42679600000002</v>
      </c>
      <c r="AY494" s="551">
        <v>54.890912999999991</v>
      </c>
    </row>
    <row r="495" spans="1:51" customFormat="1" x14ac:dyDescent="0.35">
      <c r="A495" s="547" t="s">
        <v>829</v>
      </c>
      <c r="B495" s="547" t="s">
        <v>694</v>
      </c>
      <c r="C495">
        <v>2</v>
      </c>
      <c r="D495" s="547" t="s">
        <v>253</v>
      </c>
      <c r="E495">
        <v>42</v>
      </c>
      <c r="F495" s="216">
        <v>2020</v>
      </c>
      <c r="G495" s="549">
        <v>2086.7132100000003</v>
      </c>
      <c r="H495" s="550">
        <v>2.0525337775093666</v>
      </c>
      <c r="I495" s="550">
        <v>3.5090845200524696</v>
      </c>
      <c r="J495" s="550">
        <v>0.11375308114333547</v>
      </c>
      <c r="K495" s="550">
        <v>5.8674855707651326E-3</v>
      </c>
      <c r="L495" s="550">
        <v>1.173326482176245E-2</v>
      </c>
      <c r="M495" s="550">
        <v>2.7172410050540674E-3</v>
      </c>
      <c r="N495" s="550">
        <v>5.3980697999223377E-3</v>
      </c>
      <c r="O495" s="550">
        <v>9.3866119245011093E-2</v>
      </c>
      <c r="P495" s="550">
        <v>1.811502070282096E-2</v>
      </c>
      <c r="Q495" s="551">
        <v>4283.0493474999967</v>
      </c>
      <c r="R495" s="551">
        <v>7322.4530229999991</v>
      </c>
      <c r="S495" s="551">
        <v>237.37005710000008</v>
      </c>
      <c r="T495" s="551">
        <v>12.243759649999994</v>
      </c>
      <c r="U495" s="551">
        <v>24.483958700000002</v>
      </c>
      <c r="V495" s="551">
        <v>5.6701027000000002</v>
      </c>
      <c r="W495" s="551">
        <v>11.264223560000001</v>
      </c>
      <c r="X495" s="551">
        <v>195.87167099999991</v>
      </c>
      <c r="Y495" s="551">
        <v>37.800852999999989</v>
      </c>
      <c r="AA495" s="547" t="s">
        <v>829</v>
      </c>
      <c r="AB495" s="547" t="s">
        <v>694</v>
      </c>
      <c r="AC495">
        <v>2</v>
      </c>
      <c r="AD495" s="547" t="s">
        <v>253</v>
      </c>
      <c r="AE495">
        <v>42</v>
      </c>
      <c r="AF495" s="216">
        <v>2020</v>
      </c>
      <c r="AG495" s="549">
        <v>2086.7132100000003</v>
      </c>
      <c r="AH495" s="550">
        <v>2.0525337775093666</v>
      </c>
      <c r="AI495" s="550">
        <v>3.5090845200524696</v>
      </c>
      <c r="AJ495" s="550">
        <v>0.11375308114333547</v>
      </c>
      <c r="AK495" s="550">
        <v>5.8674855707651326E-3</v>
      </c>
      <c r="AL495" s="550">
        <v>1.173326482176245E-2</v>
      </c>
      <c r="AM495" s="550">
        <v>2.7172410050540674E-3</v>
      </c>
      <c r="AN495" s="550">
        <v>5.3980697999223377E-3</v>
      </c>
      <c r="AO495" s="550">
        <v>9.3866119245011093E-2</v>
      </c>
      <c r="AP495" s="550">
        <v>1.811502070282096E-2</v>
      </c>
      <c r="AQ495" s="551">
        <v>4283.0493474999967</v>
      </c>
      <c r="AR495" s="551">
        <v>7322.4530229999991</v>
      </c>
      <c r="AS495" s="551">
        <v>237.37005710000008</v>
      </c>
      <c r="AT495" s="551">
        <v>12.243759649999994</v>
      </c>
      <c r="AU495" s="551">
        <v>24.483958700000002</v>
      </c>
      <c r="AV495" s="551">
        <v>5.6701027000000002</v>
      </c>
      <c r="AW495" s="551">
        <v>11.264223560000001</v>
      </c>
      <c r="AX495" s="551">
        <v>195.87167099999991</v>
      </c>
      <c r="AY495" s="551">
        <v>37.800852999999989</v>
      </c>
    </row>
    <row r="496" spans="1:51" customFormat="1" x14ac:dyDescent="0.35">
      <c r="A496" s="547" t="s">
        <v>830</v>
      </c>
      <c r="B496" s="547" t="s">
        <v>694</v>
      </c>
      <c r="C496">
        <v>2</v>
      </c>
      <c r="D496" s="547" t="s">
        <v>253</v>
      </c>
      <c r="E496">
        <v>42</v>
      </c>
      <c r="F496" s="216">
        <v>2021</v>
      </c>
      <c r="G496" s="549">
        <v>2381.3321000000001</v>
      </c>
      <c r="H496" s="550">
        <v>1.9876321383313142</v>
      </c>
      <c r="I496" s="550">
        <v>3.2794983039114958</v>
      </c>
      <c r="J496" s="550">
        <v>0.10929297975700242</v>
      </c>
      <c r="K496" s="550">
        <v>5.5219013677260727E-3</v>
      </c>
      <c r="L496" s="550">
        <v>1.1733264965436779E-2</v>
      </c>
      <c r="M496" s="550">
        <v>2.7172401531059026E-3</v>
      </c>
      <c r="N496" s="550">
        <v>5.0801331574037885E-3</v>
      </c>
      <c r="O496" s="550">
        <v>9.3866123082958483E-2</v>
      </c>
      <c r="P496" s="550">
        <v>1.8115040737073169E-2</v>
      </c>
      <c r="Q496" s="551">
        <v>4733.2122139999992</v>
      </c>
      <c r="R496" s="551">
        <v>7809.5745830000005</v>
      </c>
      <c r="S496" s="551">
        <v>260.26288100000005</v>
      </c>
      <c r="T496" s="551">
        <v>13.149480980000002</v>
      </c>
      <c r="U496" s="551">
        <v>27.940800499999995</v>
      </c>
      <c r="V496" s="551">
        <v>6.4706512000000007</v>
      </c>
      <c r="W496" s="551">
        <v>12.097484159999995</v>
      </c>
      <c r="X496" s="551">
        <v>223.52641200000002</v>
      </c>
      <c r="Y496" s="551">
        <v>43.137928000000002</v>
      </c>
      <c r="AA496" s="547" t="s">
        <v>830</v>
      </c>
      <c r="AB496" s="547" t="s">
        <v>694</v>
      </c>
      <c r="AC496">
        <v>2</v>
      </c>
      <c r="AD496" s="547" t="s">
        <v>253</v>
      </c>
      <c r="AE496">
        <v>42</v>
      </c>
      <c r="AF496" s="216">
        <v>2021</v>
      </c>
      <c r="AG496" s="549">
        <v>2381.3321000000001</v>
      </c>
      <c r="AH496" s="550">
        <v>1.9876321383313142</v>
      </c>
      <c r="AI496" s="550">
        <v>3.2794983039114958</v>
      </c>
      <c r="AJ496" s="550">
        <v>0.10929297975700242</v>
      </c>
      <c r="AK496" s="550">
        <v>5.5219013677260727E-3</v>
      </c>
      <c r="AL496" s="550">
        <v>1.1733264965436779E-2</v>
      </c>
      <c r="AM496" s="550">
        <v>2.7172401531059026E-3</v>
      </c>
      <c r="AN496" s="550">
        <v>5.0801331574037885E-3</v>
      </c>
      <c r="AO496" s="550">
        <v>9.3866123082958483E-2</v>
      </c>
      <c r="AP496" s="550">
        <v>1.8115040737073169E-2</v>
      </c>
      <c r="AQ496" s="551">
        <v>4733.2122139999992</v>
      </c>
      <c r="AR496" s="551">
        <v>7809.5745830000005</v>
      </c>
      <c r="AS496" s="551">
        <v>260.26288100000005</v>
      </c>
      <c r="AT496" s="551">
        <v>13.149480980000002</v>
      </c>
      <c r="AU496" s="551">
        <v>27.940800499999995</v>
      </c>
      <c r="AV496" s="551">
        <v>6.4706512000000007</v>
      </c>
      <c r="AW496" s="551">
        <v>12.097484159999995</v>
      </c>
      <c r="AX496" s="551">
        <v>223.52641200000002</v>
      </c>
      <c r="AY496" s="551">
        <v>43.137928000000002</v>
      </c>
    </row>
    <row r="497" spans="1:51" customFormat="1" x14ac:dyDescent="0.35">
      <c r="A497" s="547" t="s">
        <v>831</v>
      </c>
      <c r="B497" s="547" t="s">
        <v>694</v>
      </c>
      <c r="C497">
        <v>2</v>
      </c>
      <c r="D497" s="547" t="s">
        <v>253</v>
      </c>
      <c r="E497">
        <v>42</v>
      </c>
      <c r="F497" s="216">
        <v>2022</v>
      </c>
      <c r="G497" s="549">
        <v>2467.3214000000003</v>
      </c>
      <c r="H497" s="550">
        <v>1.9876314926786587</v>
      </c>
      <c r="I497" s="550">
        <v>3.2794968957023594</v>
      </c>
      <c r="J497" s="550">
        <v>0.109292914980594</v>
      </c>
      <c r="K497" s="550">
        <v>5.5219031375482721E-3</v>
      </c>
      <c r="L497" s="550">
        <v>1.1733267745337107E-2</v>
      </c>
      <c r="M497" s="550">
        <v>2.7172403643886843E-3</v>
      </c>
      <c r="N497" s="550">
        <v>5.0801321951813808E-3</v>
      </c>
      <c r="O497" s="550">
        <v>9.3866214592067315E-2</v>
      </c>
      <c r="P497" s="550">
        <v>1.811503235857314E-2</v>
      </c>
      <c r="Q497" s="551">
        <v>4904.1257171999987</v>
      </c>
      <c r="R497" s="551">
        <v>8091.5728719999997</v>
      </c>
      <c r="S497" s="551">
        <v>269.66074800000018</v>
      </c>
      <c r="T497" s="551">
        <v>13.624309779999997</v>
      </c>
      <c r="U497" s="551">
        <v>28.949742599999997</v>
      </c>
      <c r="V497" s="551">
        <v>6.7043052999999988</v>
      </c>
      <c r="W497" s="551">
        <v>12.534318879999999</v>
      </c>
      <c r="X497" s="551">
        <v>231.59811999999999</v>
      </c>
      <c r="Y497" s="551">
        <v>44.695606999999988</v>
      </c>
      <c r="AA497" s="547" t="s">
        <v>831</v>
      </c>
      <c r="AB497" s="547" t="s">
        <v>694</v>
      </c>
      <c r="AC497">
        <v>2</v>
      </c>
      <c r="AD497" s="547" t="s">
        <v>253</v>
      </c>
      <c r="AE497">
        <v>42</v>
      </c>
      <c r="AF497" s="216">
        <v>2022</v>
      </c>
      <c r="AG497" s="549">
        <v>2467.3214000000003</v>
      </c>
      <c r="AH497" s="550">
        <v>1.9876314926786587</v>
      </c>
      <c r="AI497" s="550">
        <v>3.2794968957023594</v>
      </c>
      <c r="AJ497" s="550">
        <v>0.109292914980594</v>
      </c>
      <c r="AK497" s="550">
        <v>5.5219031375482721E-3</v>
      </c>
      <c r="AL497" s="550">
        <v>1.1733267745337107E-2</v>
      </c>
      <c r="AM497" s="550">
        <v>2.7172403643886843E-3</v>
      </c>
      <c r="AN497" s="550">
        <v>5.0801321951813808E-3</v>
      </c>
      <c r="AO497" s="550">
        <v>9.3866214592067315E-2</v>
      </c>
      <c r="AP497" s="550">
        <v>1.811503235857314E-2</v>
      </c>
      <c r="AQ497" s="551">
        <v>4904.1257171999987</v>
      </c>
      <c r="AR497" s="551">
        <v>8091.5728719999997</v>
      </c>
      <c r="AS497" s="551">
        <v>269.66074800000018</v>
      </c>
      <c r="AT497" s="551">
        <v>13.624309779999997</v>
      </c>
      <c r="AU497" s="551">
        <v>28.949742599999997</v>
      </c>
      <c r="AV497" s="551">
        <v>6.7043052999999988</v>
      </c>
      <c r="AW497" s="551">
        <v>12.534318879999999</v>
      </c>
      <c r="AX497" s="551">
        <v>231.59811999999999</v>
      </c>
      <c r="AY497" s="551">
        <v>44.695606999999988</v>
      </c>
    </row>
    <row r="498" spans="1:51" customFormat="1" x14ac:dyDescent="0.35">
      <c r="A498" s="547" t="s">
        <v>832</v>
      </c>
      <c r="B498" s="547" t="s">
        <v>694</v>
      </c>
      <c r="C498">
        <v>2</v>
      </c>
      <c r="D498" s="547" t="s">
        <v>253</v>
      </c>
      <c r="E498">
        <v>42</v>
      </c>
      <c r="F498" s="216">
        <v>2023</v>
      </c>
      <c r="G498" s="549">
        <v>2583.0338999999999</v>
      </c>
      <c r="H498" s="550">
        <v>1.901097832320358</v>
      </c>
      <c r="I498" s="550">
        <v>2.973377365275772</v>
      </c>
      <c r="J498" s="550">
        <v>0.10770430771349923</v>
      </c>
      <c r="K498" s="550">
        <v>5.0611301733206084E-3</v>
      </c>
      <c r="L498" s="550">
        <v>1.1733266837883933E-2</v>
      </c>
      <c r="M498" s="550">
        <v>2.7172391349567664E-3</v>
      </c>
      <c r="N498" s="550">
        <v>4.656225499014937E-3</v>
      </c>
      <c r="O498" s="550">
        <v>9.386614864017076E-2</v>
      </c>
      <c r="P498" s="550">
        <v>1.8115018931807284E-2</v>
      </c>
      <c r="Q498" s="551">
        <v>4910.6001481000003</v>
      </c>
      <c r="R498" s="551">
        <v>7680.3345320000017</v>
      </c>
      <c r="S498" s="551">
        <v>278.20387799999997</v>
      </c>
      <c r="T498" s="551">
        <v>13.073070810000006</v>
      </c>
      <c r="U498" s="551">
        <v>30.307426000000003</v>
      </c>
      <c r="V498" s="551">
        <v>7.0187208000000023</v>
      </c>
      <c r="W498" s="551">
        <v>12.027188309999998</v>
      </c>
      <c r="X498" s="551">
        <v>242.45944399999996</v>
      </c>
      <c r="Y498" s="551">
        <v>46.791708</v>
      </c>
      <c r="AA498" s="547" t="s">
        <v>832</v>
      </c>
      <c r="AB498" s="547" t="s">
        <v>694</v>
      </c>
      <c r="AC498">
        <v>2</v>
      </c>
      <c r="AD498" s="547" t="s">
        <v>253</v>
      </c>
      <c r="AE498">
        <v>42</v>
      </c>
      <c r="AF498" s="216">
        <v>2023</v>
      </c>
      <c r="AG498" s="549">
        <v>2583.0338999999999</v>
      </c>
      <c r="AH498" s="550">
        <v>1.901097832320358</v>
      </c>
      <c r="AI498" s="550">
        <v>2.973377365275772</v>
      </c>
      <c r="AJ498" s="550">
        <v>0.10770430771349923</v>
      </c>
      <c r="AK498" s="550">
        <v>5.0611301733206084E-3</v>
      </c>
      <c r="AL498" s="550">
        <v>1.1733266837883933E-2</v>
      </c>
      <c r="AM498" s="550">
        <v>2.7172391349567664E-3</v>
      </c>
      <c r="AN498" s="550">
        <v>4.656225499014937E-3</v>
      </c>
      <c r="AO498" s="550">
        <v>9.386614864017076E-2</v>
      </c>
      <c r="AP498" s="550">
        <v>1.8115018931807284E-2</v>
      </c>
      <c r="AQ498" s="551">
        <v>4910.6001481000003</v>
      </c>
      <c r="AR498" s="551">
        <v>7680.3345320000017</v>
      </c>
      <c r="AS498" s="551">
        <v>278.20387799999997</v>
      </c>
      <c r="AT498" s="551">
        <v>13.073070810000006</v>
      </c>
      <c r="AU498" s="551">
        <v>30.307426000000003</v>
      </c>
      <c r="AV498" s="551">
        <v>7.0187208000000023</v>
      </c>
      <c r="AW498" s="551">
        <v>12.027188309999998</v>
      </c>
      <c r="AX498" s="551">
        <v>242.45944399999996</v>
      </c>
      <c r="AY498" s="551">
        <v>46.791708</v>
      </c>
    </row>
    <row r="499" spans="1:51" customFormat="1" x14ac:dyDescent="0.35">
      <c r="A499" s="547" t="s">
        <v>833</v>
      </c>
      <c r="B499" s="547" t="s">
        <v>694</v>
      </c>
      <c r="C499">
        <v>2</v>
      </c>
      <c r="D499" s="547" t="s">
        <v>253</v>
      </c>
      <c r="E499">
        <v>42</v>
      </c>
      <c r="F499" s="216">
        <v>2024</v>
      </c>
      <c r="G499" s="549">
        <v>2866.5971000000009</v>
      </c>
      <c r="H499" s="550">
        <v>1.9010989186446892</v>
      </c>
      <c r="I499" s="550">
        <v>2.9733785965247792</v>
      </c>
      <c r="J499" s="550">
        <v>0.10550032650210933</v>
      </c>
      <c r="K499" s="550">
        <v>5.061129106702855E-3</v>
      </c>
      <c r="L499" s="550">
        <v>1.1733263806064683E-2</v>
      </c>
      <c r="M499" s="550">
        <v>2.7172396846421132E-3</v>
      </c>
      <c r="N499" s="550">
        <v>4.6562267435489952E-3</v>
      </c>
      <c r="O499" s="550">
        <v>9.3866070680110547E-2</v>
      </c>
      <c r="P499" s="550">
        <v>1.8115017628392904E-2</v>
      </c>
      <c r="Q499" s="551">
        <v>5449.6846470000037</v>
      </c>
      <c r="R499" s="551">
        <v>8523.4784620000046</v>
      </c>
      <c r="S499" s="551">
        <v>302.42692999999986</v>
      </c>
      <c r="T499" s="551">
        <v>14.508218019999999</v>
      </c>
      <c r="U499" s="551">
        <v>33.634539999999994</v>
      </c>
      <c r="V499" s="551">
        <v>7.7892313999999985</v>
      </c>
      <c r="W499" s="551">
        <v>13.347526079999998</v>
      </c>
      <c r="X499" s="551">
        <v>269.07620600000001</v>
      </c>
      <c r="Y499" s="551">
        <v>51.928456999999995</v>
      </c>
      <c r="AA499" s="547" t="s">
        <v>833</v>
      </c>
      <c r="AB499" s="547" t="s">
        <v>694</v>
      </c>
      <c r="AC499">
        <v>2</v>
      </c>
      <c r="AD499" s="547" t="s">
        <v>253</v>
      </c>
      <c r="AE499">
        <v>42</v>
      </c>
      <c r="AF499" s="216">
        <v>2024</v>
      </c>
      <c r="AG499" s="549">
        <v>2866.5971000000009</v>
      </c>
      <c r="AH499" s="550">
        <v>1.9010989186446892</v>
      </c>
      <c r="AI499" s="550">
        <v>2.9733785965247792</v>
      </c>
      <c r="AJ499" s="550">
        <v>0.10550032650210933</v>
      </c>
      <c r="AK499" s="550">
        <v>5.061129106702855E-3</v>
      </c>
      <c r="AL499" s="550">
        <v>1.1733263806064683E-2</v>
      </c>
      <c r="AM499" s="550">
        <v>2.7172396846421132E-3</v>
      </c>
      <c r="AN499" s="550">
        <v>4.6562267435489952E-3</v>
      </c>
      <c r="AO499" s="550">
        <v>9.3866070680110547E-2</v>
      </c>
      <c r="AP499" s="550">
        <v>1.8115017628392904E-2</v>
      </c>
      <c r="AQ499" s="551">
        <v>5449.6846470000037</v>
      </c>
      <c r="AR499" s="551">
        <v>8523.4784620000046</v>
      </c>
      <c r="AS499" s="551">
        <v>302.42692999999986</v>
      </c>
      <c r="AT499" s="551">
        <v>14.508218019999999</v>
      </c>
      <c r="AU499" s="551">
        <v>33.634539999999994</v>
      </c>
      <c r="AV499" s="551">
        <v>7.7892313999999985</v>
      </c>
      <c r="AW499" s="551">
        <v>13.347526079999998</v>
      </c>
      <c r="AX499" s="551">
        <v>269.07620600000001</v>
      </c>
      <c r="AY499" s="551">
        <v>51.928456999999995</v>
      </c>
    </row>
    <row r="500" spans="1:51" customFormat="1" x14ac:dyDescent="0.35">
      <c r="A500" s="547" t="s">
        <v>834</v>
      </c>
      <c r="B500" s="547" t="s">
        <v>694</v>
      </c>
      <c r="C500">
        <v>2</v>
      </c>
      <c r="D500" s="547" t="s">
        <v>253</v>
      </c>
      <c r="E500">
        <v>42</v>
      </c>
      <c r="F500" s="216">
        <v>2025</v>
      </c>
      <c r="G500" s="549">
        <v>3018.5907999999999</v>
      </c>
      <c r="H500" s="550">
        <v>1.8133842122622257</v>
      </c>
      <c r="I500" s="550">
        <v>2.6617861152296625</v>
      </c>
      <c r="J500" s="550">
        <v>0.10387653934412044</v>
      </c>
      <c r="K500" s="550">
        <v>4.537215070687951E-3</v>
      </c>
      <c r="L500" s="550">
        <v>1.1733269709826187E-2</v>
      </c>
      <c r="M500" s="550">
        <v>2.7172402102331994E-3</v>
      </c>
      <c r="N500" s="550">
        <v>4.1742250059199817E-3</v>
      </c>
      <c r="O500" s="550">
        <v>9.3866124550568419E-2</v>
      </c>
      <c r="P500" s="550">
        <v>1.8115033014743171E-2</v>
      </c>
      <c r="Q500" s="551">
        <v>5473.8649000000014</v>
      </c>
      <c r="R500" s="551">
        <v>8034.8430789999984</v>
      </c>
      <c r="S500" s="551">
        <v>313.560766</v>
      </c>
      <c r="T500" s="551">
        <v>13.695995669999999</v>
      </c>
      <c r="U500" s="551">
        <v>35.417939999999994</v>
      </c>
      <c r="V500" s="551">
        <v>8.2022363000000009</v>
      </c>
      <c r="W500" s="551">
        <v>12.600277200000003</v>
      </c>
      <c r="X500" s="551">
        <v>283.34341999999998</v>
      </c>
      <c r="Y500" s="551">
        <v>54.681871999999998</v>
      </c>
      <c r="AA500" s="547" t="s">
        <v>834</v>
      </c>
      <c r="AB500" s="547" t="s">
        <v>694</v>
      </c>
      <c r="AC500">
        <v>2</v>
      </c>
      <c r="AD500" s="547" t="s">
        <v>253</v>
      </c>
      <c r="AE500">
        <v>42</v>
      </c>
      <c r="AF500" s="216">
        <v>2025</v>
      </c>
      <c r="AG500" s="549">
        <v>3018.5907999999999</v>
      </c>
      <c r="AH500" s="550">
        <v>1.8133842122622257</v>
      </c>
      <c r="AI500" s="550">
        <v>2.6617861152296625</v>
      </c>
      <c r="AJ500" s="550">
        <v>0.10387653934412044</v>
      </c>
      <c r="AK500" s="550">
        <v>4.537215070687951E-3</v>
      </c>
      <c r="AL500" s="550">
        <v>1.1733269709826187E-2</v>
      </c>
      <c r="AM500" s="550">
        <v>2.7172402102331994E-3</v>
      </c>
      <c r="AN500" s="550">
        <v>4.1742250059199817E-3</v>
      </c>
      <c r="AO500" s="550">
        <v>9.3866124550568419E-2</v>
      </c>
      <c r="AP500" s="550">
        <v>1.8115033014743171E-2</v>
      </c>
      <c r="AQ500" s="551">
        <v>5473.8649000000014</v>
      </c>
      <c r="AR500" s="551">
        <v>8034.8430789999984</v>
      </c>
      <c r="AS500" s="551">
        <v>313.560766</v>
      </c>
      <c r="AT500" s="551">
        <v>13.695995669999999</v>
      </c>
      <c r="AU500" s="551">
        <v>35.417939999999994</v>
      </c>
      <c r="AV500" s="551">
        <v>8.2022363000000009</v>
      </c>
      <c r="AW500" s="551">
        <v>12.600277200000003</v>
      </c>
      <c r="AX500" s="551">
        <v>283.34341999999998</v>
      </c>
      <c r="AY500" s="551">
        <v>54.681871999999998</v>
      </c>
    </row>
    <row r="501" spans="1:51" customFormat="1" x14ac:dyDescent="0.35">
      <c r="A501" s="547" t="s">
        <v>835</v>
      </c>
      <c r="B501" s="547" t="s">
        <v>694</v>
      </c>
      <c r="C501">
        <v>2</v>
      </c>
      <c r="D501" s="547" t="s">
        <v>253</v>
      </c>
      <c r="E501">
        <v>42</v>
      </c>
      <c r="F501" s="216">
        <v>2026</v>
      </c>
      <c r="G501" s="549">
        <v>3106.2698</v>
      </c>
      <c r="H501" s="550">
        <v>1.8133833677293585</v>
      </c>
      <c r="I501" s="550">
        <v>2.661785417351707</v>
      </c>
      <c r="J501" s="550">
        <v>0.10387648587382856</v>
      </c>
      <c r="K501" s="550">
        <v>4.5372139116827519E-3</v>
      </c>
      <c r="L501" s="550">
        <v>1.1733262835057023E-2</v>
      </c>
      <c r="M501" s="550">
        <v>2.7172392430303378E-3</v>
      </c>
      <c r="N501" s="550">
        <v>4.1742247019238288E-3</v>
      </c>
      <c r="O501" s="550">
        <v>9.3866118776933044E-2</v>
      </c>
      <c r="P501" s="550">
        <v>1.8115032055489838E-2</v>
      </c>
      <c r="Q501" s="551">
        <v>5632.8579910000008</v>
      </c>
      <c r="R501" s="551">
        <v>8268.2236560000038</v>
      </c>
      <c r="S501" s="551">
        <v>322.66839100000027</v>
      </c>
      <c r="T501" s="551">
        <v>14.093810550000001</v>
      </c>
      <c r="U501" s="551">
        <v>36.446680000000015</v>
      </c>
      <c r="V501" s="551">
        <v>8.4404781999999994</v>
      </c>
      <c r="W501" s="551">
        <v>12.966268129999992</v>
      </c>
      <c r="X501" s="551">
        <v>291.57349000000005</v>
      </c>
      <c r="Y501" s="551">
        <v>56.270177000000011</v>
      </c>
      <c r="AA501" s="547" t="s">
        <v>835</v>
      </c>
      <c r="AB501" s="547" t="s">
        <v>694</v>
      </c>
      <c r="AC501">
        <v>2</v>
      </c>
      <c r="AD501" s="547" t="s">
        <v>253</v>
      </c>
      <c r="AE501">
        <v>42</v>
      </c>
      <c r="AF501" s="216">
        <v>2026</v>
      </c>
      <c r="AG501" s="549">
        <v>3106.2698</v>
      </c>
      <c r="AH501" s="550">
        <v>1.8133833677293585</v>
      </c>
      <c r="AI501" s="550">
        <v>2.661785417351707</v>
      </c>
      <c r="AJ501" s="550">
        <v>0.10387648587382856</v>
      </c>
      <c r="AK501" s="550">
        <v>4.5372139116827519E-3</v>
      </c>
      <c r="AL501" s="550">
        <v>1.1733262835057023E-2</v>
      </c>
      <c r="AM501" s="550">
        <v>2.7172392430303378E-3</v>
      </c>
      <c r="AN501" s="550">
        <v>4.1742247019238288E-3</v>
      </c>
      <c r="AO501" s="550">
        <v>9.3866118776933044E-2</v>
      </c>
      <c r="AP501" s="550">
        <v>1.8115032055489838E-2</v>
      </c>
      <c r="AQ501" s="551">
        <v>5632.8579910000008</v>
      </c>
      <c r="AR501" s="551">
        <v>8268.2236560000038</v>
      </c>
      <c r="AS501" s="551">
        <v>322.66839100000027</v>
      </c>
      <c r="AT501" s="551">
        <v>14.093810550000001</v>
      </c>
      <c r="AU501" s="551">
        <v>36.446680000000015</v>
      </c>
      <c r="AV501" s="551">
        <v>8.4404781999999994</v>
      </c>
      <c r="AW501" s="551">
        <v>12.966268129999992</v>
      </c>
      <c r="AX501" s="551">
        <v>291.57349000000005</v>
      </c>
      <c r="AY501" s="551">
        <v>56.270177000000011</v>
      </c>
    </row>
    <row r="502" spans="1:51" customFormat="1" x14ac:dyDescent="0.35">
      <c r="A502" s="547" t="s">
        <v>1275</v>
      </c>
      <c r="B502" s="547" t="s">
        <v>694</v>
      </c>
      <c r="C502">
        <v>2</v>
      </c>
      <c r="D502" s="547" t="s">
        <v>253</v>
      </c>
      <c r="E502">
        <v>42</v>
      </c>
      <c r="F502" s="216">
        <v>2027</v>
      </c>
      <c r="G502" s="549">
        <v>3206.7194999999992</v>
      </c>
      <c r="H502" s="550">
        <v>1.6917860123094646</v>
      </c>
      <c r="I502" s="550">
        <v>2.2563722077967849</v>
      </c>
      <c r="J502" s="550">
        <v>9.9385180711939455E-2</v>
      </c>
      <c r="K502" s="550">
        <v>3.5747258374173372E-3</v>
      </c>
      <c r="L502" s="550">
        <v>1.1784664670545713E-2</v>
      </c>
      <c r="M502" s="550">
        <v>2.7172384425890712E-3</v>
      </c>
      <c r="N502" s="550">
        <v>3.2887370348419955E-3</v>
      </c>
      <c r="O502" s="550">
        <v>9.4277326096030539E-2</v>
      </c>
      <c r="P502" s="550">
        <v>1.8115019726546087E-2</v>
      </c>
      <c r="Q502" s="551">
        <v>5425.0831954999985</v>
      </c>
      <c r="R502" s="551">
        <v>7235.5527580000007</v>
      </c>
      <c r="S502" s="551">
        <v>318.70039700000007</v>
      </c>
      <c r="T502" s="551">
        <v>11.463143050000003</v>
      </c>
      <c r="U502" s="551">
        <v>37.790114000000003</v>
      </c>
      <c r="V502" s="551">
        <v>8.7134215000000026</v>
      </c>
      <c r="W502" s="551">
        <v>10.546057180000004</v>
      </c>
      <c r="X502" s="551">
        <v>302.32093999999995</v>
      </c>
      <c r="Y502" s="551">
        <v>58.089786999999987</v>
      </c>
      <c r="AA502" s="547" t="s">
        <v>1275</v>
      </c>
      <c r="AB502" s="547" t="s">
        <v>694</v>
      </c>
      <c r="AC502">
        <v>2</v>
      </c>
      <c r="AD502" s="547" t="s">
        <v>253</v>
      </c>
      <c r="AE502">
        <v>42</v>
      </c>
      <c r="AF502" s="216">
        <v>2027</v>
      </c>
      <c r="AG502" s="549">
        <v>3206.7194999999992</v>
      </c>
      <c r="AH502" s="550">
        <v>1.6917860123094646</v>
      </c>
      <c r="AI502" s="550">
        <v>2.2563722077967849</v>
      </c>
      <c r="AJ502" s="550">
        <v>9.9385180711939455E-2</v>
      </c>
      <c r="AK502" s="550">
        <v>3.5747258374173372E-3</v>
      </c>
      <c r="AL502" s="550">
        <v>1.1784664670545713E-2</v>
      </c>
      <c r="AM502" s="550">
        <v>2.7172384425890712E-3</v>
      </c>
      <c r="AN502" s="550">
        <v>3.2887370348419955E-3</v>
      </c>
      <c r="AO502" s="550">
        <v>9.4277326096030539E-2</v>
      </c>
      <c r="AP502" s="550">
        <v>1.8115019726546087E-2</v>
      </c>
      <c r="AQ502" s="551">
        <v>5425.0831954999985</v>
      </c>
      <c r="AR502" s="551">
        <v>7235.5527580000007</v>
      </c>
      <c r="AS502" s="551">
        <v>318.70039700000007</v>
      </c>
      <c r="AT502" s="551">
        <v>11.463143050000003</v>
      </c>
      <c r="AU502" s="551">
        <v>37.790114000000003</v>
      </c>
      <c r="AV502" s="551">
        <v>8.7134215000000026</v>
      </c>
      <c r="AW502" s="551">
        <v>10.546057180000004</v>
      </c>
      <c r="AX502" s="551">
        <v>302.32093999999995</v>
      </c>
      <c r="AY502" s="551">
        <v>58.089786999999987</v>
      </c>
    </row>
    <row r="503" spans="1:51" customFormat="1" x14ac:dyDescent="0.35">
      <c r="A503" s="547" t="s">
        <v>1276</v>
      </c>
      <c r="B503" s="547" t="s">
        <v>694</v>
      </c>
      <c r="C503">
        <v>2</v>
      </c>
      <c r="D503" s="547" t="s">
        <v>253</v>
      </c>
      <c r="E503">
        <v>42</v>
      </c>
      <c r="F503" s="216">
        <v>2028</v>
      </c>
      <c r="G503" s="549">
        <v>3328.9871999999991</v>
      </c>
      <c r="H503" s="550">
        <v>1.6917886743451596</v>
      </c>
      <c r="I503" s="550">
        <v>2.2563757896095242</v>
      </c>
      <c r="J503" s="550">
        <v>9.93853202559625E-2</v>
      </c>
      <c r="K503" s="550">
        <v>3.5747300380127621E-3</v>
      </c>
      <c r="L503" s="550">
        <v>1.1784684543094674E-2</v>
      </c>
      <c r="M503" s="550">
        <v>2.7172427698129932E-3</v>
      </c>
      <c r="N503" s="550">
        <v>3.288740437331811E-3</v>
      </c>
      <c r="O503" s="550">
        <v>9.4277418669558147E-2</v>
      </c>
      <c r="P503" s="550">
        <v>1.8115038411682695E-2</v>
      </c>
      <c r="Q503" s="551">
        <v>5631.9428420000031</v>
      </c>
      <c r="R503" s="551">
        <v>7511.4461219999966</v>
      </c>
      <c r="S503" s="551">
        <v>330.85245899999978</v>
      </c>
      <c r="T503" s="551">
        <v>11.900230539999995</v>
      </c>
      <c r="U503" s="551">
        <v>39.231064000000003</v>
      </c>
      <c r="V503" s="551">
        <v>9.0456663999999982</v>
      </c>
      <c r="W503" s="551">
        <v>10.948174819999998</v>
      </c>
      <c r="X503" s="551">
        <v>313.84832</v>
      </c>
      <c r="Y503" s="551">
        <v>60.304731000000004</v>
      </c>
      <c r="AA503" s="547" t="s">
        <v>1276</v>
      </c>
      <c r="AB503" s="547" t="s">
        <v>694</v>
      </c>
      <c r="AC503">
        <v>2</v>
      </c>
      <c r="AD503" s="547" t="s">
        <v>253</v>
      </c>
      <c r="AE503">
        <v>42</v>
      </c>
      <c r="AF503" s="216">
        <v>2028</v>
      </c>
      <c r="AG503" s="549">
        <v>3328.9871999999991</v>
      </c>
      <c r="AH503" s="550">
        <v>1.6917886743451596</v>
      </c>
      <c r="AI503" s="550">
        <v>2.2563757896095242</v>
      </c>
      <c r="AJ503" s="550">
        <v>9.93853202559625E-2</v>
      </c>
      <c r="AK503" s="550">
        <v>3.5747300380127621E-3</v>
      </c>
      <c r="AL503" s="550">
        <v>1.1784684543094674E-2</v>
      </c>
      <c r="AM503" s="550">
        <v>2.7172427698129932E-3</v>
      </c>
      <c r="AN503" s="550">
        <v>3.288740437331811E-3</v>
      </c>
      <c r="AO503" s="550">
        <v>9.4277418669558147E-2</v>
      </c>
      <c r="AP503" s="550">
        <v>1.8115038411682695E-2</v>
      </c>
      <c r="AQ503" s="551">
        <v>5631.9428420000031</v>
      </c>
      <c r="AR503" s="551">
        <v>7511.4461219999966</v>
      </c>
      <c r="AS503" s="551">
        <v>330.85245899999978</v>
      </c>
      <c r="AT503" s="551">
        <v>11.900230539999995</v>
      </c>
      <c r="AU503" s="551">
        <v>39.231064000000003</v>
      </c>
      <c r="AV503" s="551">
        <v>9.0456663999999982</v>
      </c>
      <c r="AW503" s="551">
        <v>10.948174819999998</v>
      </c>
      <c r="AX503" s="551">
        <v>313.84832</v>
      </c>
      <c r="AY503" s="551">
        <v>60.304731000000004</v>
      </c>
    </row>
    <row r="504" spans="1:51" customFormat="1" x14ac:dyDescent="0.35">
      <c r="A504" s="547" t="s">
        <v>1521</v>
      </c>
      <c r="B504" s="547" t="s">
        <v>694</v>
      </c>
      <c r="C504">
        <v>2</v>
      </c>
      <c r="D504" s="547" t="s">
        <v>253</v>
      </c>
      <c r="E504">
        <v>42</v>
      </c>
      <c r="F504" s="216">
        <v>2029</v>
      </c>
      <c r="G504" s="549">
        <v>3446.470499999999</v>
      </c>
      <c r="H504" s="550">
        <v>1.6917852568301406</v>
      </c>
      <c r="I504" s="550">
        <v>2.2563727346570945</v>
      </c>
      <c r="J504" s="550">
        <v>9.9385177386546661E-2</v>
      </c>
      <c r="K504" s="550">
        <v>3.5747253864497025E-3</v>
      </c>
      <c r="L504" s="550">
        <v>1.1784659987659844E-2</v>
      </c>
      <c r="M504" s="550">
        <v>2.7172378814790382E-3</v>
      </c>
      <c r="N504" s="550">
        <v>3.2887357515464025E-3</v>
      </c>
      <c r="O504" s="550">
        <v>9.4277339672572333E-2</v>
      </c>
      <c r="P504" s="550">
        <v>1.8115016217315663E-2</v>
      </c>
      <c r="Q504" s="551">
        <v>5830.6879800000015</v>
      </c>
      <c r="R504" s="551">
        <v>7776.5220670000017</v>
      </c>
      <c r="S504" s="551">
        <v>342.52808200000004</v>
      </c>
      <c r="T504" s="551">
        <v>12.320185589999996</v>
      </c>
      <c r="U504" s="551">
        <v>40.615483000000005</v>
      </c>
      <c r="V504" s="551">
        <v>9.3648801999999982</v>
      </c>
      <c r="W504" s="551">
        <v>11.334530750000003</v>
      </c>
      <c r="X504" s="551">
        <v>324.92407000000009</v>
      </c>
      <c r="Y504" s="551">
        <v>62.432869000000004</v>
      </c>
      <c r="AA504" s="547" t="s">
        <v>1521</v>
      </c>
      <c r="AB504" s="547" t="s">
        <v>694</v>
      </c>
      <c r="AC504">
        <v>2</v>
      </c>
      <c r="AD504" s="547" t="s">
        <v>253</v>
      </c>
      <c r="AE504">
        <v>42</v>
      </c>
      <c r="AF504" s="216">
        <v>2029</v>
      </c>
      <c r="AG504" s="549">
        <v>3446.470499999999</v>
      </c>
      <c r="AH504" s="550">
        <v>1.6917852568301406</v>
      </c>
      <c r="AI504" s="550">
        <v>2.2563727346570945</v>
      </c>
      <c r="AJ504" s="550">
        <v>9.9385177386546661E-2</v>
      </c>
      <c r="AK504" s="550">
        <v>3.5747253864497025E-3</v>
      </c>
      <c r="AL504" s="550">
        <v>1.1784659987659844E-2</v>
      </c>
      <c r="AM504" s="550">
        <v>2.7172378814790382E-3</v>
      </c>
      <c r="AN504" s="550">
        <v>3.2887357515464025E-3</v>
      </c>
      <c r="AO504" s="550">
        <v>9.4277339672572333E-2</v>
      </c>
      <c r="AP504" s="550">
        <v>1.8115016217315663E-2</v>
      </c>
      <c r="AQ504" s="551">
        <v>5830.6879800000015</v>
      </c>
      <c r="AR504" s="551">
        <v>7776.5220670000017</v>
      </c>
      <c r="AS504" s="551">
        <v>342.52808200000004</v>
      </c>
      <c r="AT504" s="551">
        <v>12.320185589999996</v>
      </c>
      <c r="AU504" s="551">
        <v>40.615483000000005</v>
      </c>
      <c r="AV504" s="551">
        <v>9.3648801999999982</v>
      </c>
      <c r="AW504" s="551">
        <v>11.334530750000003</v>
      </c>
      <c r="AX504" s="551">
        <v>324.92407000000009</v>
      </c>
      <c r="AY504" s="551">
        <v>62.432869000000004</v>
      </c>
    </row>
    <row r="505" spans="1:51" customFormat="1" x14ac:dyDescent="0.35">
      <c r="A505" s="547" t="s">
        <v>1522</v>
      </c>
      <c r="B505" s="547" t="s">
        <v>694</v>
      </c>
      <c r="C505">
        <v>2</v>
      </c>
      <c r="D505" s="547" t="s">
        <v>253</v>
      </c>
      <c r="E505">
        <v>42</v>
      </c>
      <c r="F505" s="216">
        <v>2030</v>
      </c>
      <c r="G505" s="549">
        <v>3563.3758000000003</v>
      </c>
      <c r="H505" s="550">
        <v>1.6917873352005135</v>
      </c>
      <c r="I505" s="550">
        <v>2.2563757409476701</v>
      </c>
      <c r="J505" s="550">
        <v>9.9385321637981625E-2</v>
      </c>
      <c r="K505" s="550">
        <v>3.5747299962019148E-3</v>
      </c>
      <c r="L505" s="550">
        <v>1.1784682098363022E-2</v>
      </c>
      <c r="M505" s="550">
        <v>2.7172420321202148E-3</v>
      </c>
      <c r="N505" s="550">
        <v>3.2887386197099941E-3</v>
      </c>
      <c r="O505" s="550">
        <v>9.4277474186135482E-2</v>
      </c>
      <c r="P505" s="550">
        <v>1.8115045008724587E-2</v>
      </c>
      <c r="Q505" s="551">
        <v>6028.4740489999986</v>
      </c>
      <c r="R505" s="551">
        <v>8040.3147109999973</v>
      </c>
      <c r="S505" s="551">
        <v>354.1472500000001</v>
      </c>
      <c r="T505" s="551">
        <v>12.738106359999996</v>
      </c>
      <c r="U505" s="551">
        <v>41.993251000000015</v>
      </c>
      <c r="V505" s="551">
        <v>9.6825544999999966</v>
      </c>
      <c r="W505" s="551">
        <v>11.719011609999997</v>
      </c>
      <c r="X505" s="551">
        <v>335.94606999999991</v>
      </c>
      <c r="Y505" s="551">
        <v>64.550712999999988</v>
      </c>
      <c r="AA505" s="547" t="s">
        <v>1522</v>
      </c>
      <c r="AB505" s="547" t="s">
        <v>694</v>
      </c>
      <c r="AC505">
        <v>2</v>
      </c>
      <c r="AD505" s="547" t="s">
        <v>253</v>
      </c>
      <c r="AE505">
        <v>42</v>
      </c>
      <c r="AF505" s="216">
        <v>2030</v>
      </c>
      <c r="AG505" s="549">
        <v>3563.3758000000003</v>
      </c>
      <c r="AH505" s="550">
        <v>1.6917873352005135</v>
      </c>
      <c r="AI505" s="550">
        <v>2.2563757409476701</v>
      </c>
      <c r="AJ505" s="550">
        <v>9.9385321637981625E-2</v>
      </c>
      <c r="AK505" s="550">
        <v>3.5747299962019148E-3</v>
      </c>
      <c r="AL505" s="550">
        <v>1.1784682098363022E-2</v>
      </c>
      <c r="AM505" s="550">
        <v>2.7172420321202148E-3</v>
      </c>
      <c r="AN505" s="550">
        <v>3.2887386197099941E-3</v>
      </c>
      <c r="AO505" s="550">
        <v>9.4277474186135482E-2</v>
      </c>
      <c r="AP505" s="550">
        <v>1.8115045008724587E-2</v>
      </c>
      <c r="AQ505" s="551">
        <v>6028.4740489999986</v>
      </c>
      <c r="AR505" s="551">
        <v>8040.3147109999973</v>
      </c>
      <c r="AS505" s="551">
        <v>354.1472500000001</v>
      </c>
      <c r="AT505" s="551">
        <v>12.738106359999996</v>
      </c>
      <c r="AU505" s="551">
        <v>41.993251000000015</v>
      </c>
      <c r="AV505" s="551">
        <v>9.6825544999999966</v>
      </c>
      <c r="AW505" s="551">
        <v>11.719011609999997</v>
      </c>
      <c r="AX505" s="551">
        <v>335.94606999999991</v>
      </c>
      <c r="AY505" s="551">
        <v>64.550712999999988</v>
      </c>
    </row>
    <row r="506" spans="1:51" customFormat="1" x14ac:dyDescent="0.35">
      <c r="A506" s="547" t="s">
        <v>836</v>
      </c>
      <c r="B506" s="547" t="s">
        <v>694</v>
      </c>
      <c r="C506">
        <v>2</v>
      </c>
      <c r="D506" s="547" t="s">
        <v>254</v>
      </c>
      <c r="E506">
        <v>43</v>
      </c>
      <c r="F506" s="216">
        <v>43</v>
      </c>
      <c r="G506" s="549">
        <v>40477.052238999997</v>
      </c>
      <c r="H506" s="550">
        <v>0.92919057183991438</v>
      </c>
      <c r="I506" s="550">
        <v>1.954073832947425</v>
      </c>
      <c r="J506" s="550">
        <v>0.15707309078132795</v>
      </c>
      <c r="K506" s="550">
        <v>3.5079767903836885E-2</v>
      </c>
      <c r="L506" s="550">
        <v>1.0849782667149328E-2</v>
      </c>
      <c r="M506" s="550">
        <v>2.5255361471580701E-3</v>
      </c>
      <c r="N506" s="550">
        <v>3.2273288338492537E-2</v>
      </c>
      <c r="O506" s="550">
        <v>8.6798248208768247E-2</v>
      </c>
      <c r="P506" s="550">
        <v>1.6836988226710776E-2</v>
      </c>
      <c r="Q506" s="551">
        <v>37610.895316350492</v>
      </c>
      <c r="R506" s="551">
        <v>79095.148615075872</v>
      </c>
      <c r="S506" s="551">
        <v>6357.8557008970001</v>
      </c>
      <c r="T506" s="551">
        <v>1419.925597975601</v>
      </c>
      <c r="U506" s="551">
        <v>439.16721980000005</v>
      </c>
      <c r="V506" s="551">
        <v>102.22625855999999</v>
      </c>
      <c r="W506" s="551">
        <v>1306.3275780014717</v>
      </c>
      <c r="X506" s="551">
        <v>3513.337227</v>
      </c>
      <c r="Y506" s="551">
        <v>681.51165200000003</v>
      </c>
      <c r="AA506" s="547" t="s">
        <v>836</v>
      </c>
      <c r="AB506" s="547" t="s">
        <v>694</v>
      </c>
      <c r="AC506">
        <v>2</v>
      </c>
      <c r="AD506" s="547" t="s">
        <v>254</v>
      </c>
      <c r="AE506">
        <v>43</v>
      </c>
      <c r="AF506" s="216">
        <v>43</v>
      </c>
      <c r="AG506" s="549">
        <v>40477.052238999997</v>
      </c>
      <c r="AH506" s="550">
        <v>0.92919057183991438</v>
      </c>
      <c r="AI506" s="550">
        <v>1.954073832947425</v>
      </c>
      <c r="AJ506" s="550">
        <v>0.15707309078132795</v>
      </c>
      <c r="AK506" s="550">
        <v>3.5079767903836885E-2</v>
      </c>
      <c r="AL506" s="550">
        <v>1.0849782667149328E-2</v>
      </c>
      <c r="AM506" s="550">
        <v>2.5255361471580701E-3</v>
      </c>
      <c r="AN506" s="550">
        <v>3.2273288338492537E-2</v>
      </c>
      <c r="AO506" s="550">
        <v>8.6798248208768247E-2</v>
      </c>
      <c r="AP506" s="550">
        <v>1.6836988226710776E-2</v>
      </c>
      <c r="AQ506" s="551">
        <v>37610.895316350492</v>
      </c>
      <c r="AR506" s="551">
        <v>79095.148615075872</v>
      </c>
      <c r="AS506" s="551">
        <v>6357.8557008970001</v>
      </c>
      <c r="AT506" s="551">
        <v>1419.925597975601</v>
      </c>
      <c r="AU506" s="551">
        <v>439.16721980000005</v>
      </c>
      <c r="AV506" s="551">
        <v>102.22625855999999</v>
      </c>
      <c r="AW506" s="551">
        <v>1306.3275780014717</v>
      </c>
      <c r="AX506" s="551">
        <v>3513.337227</v>
      </c>
      <c r="AY506" s="551">
        <v>681.51165200000003</v>
      </c>
    </row>
    <row r="507" spans="1:51" customFormat="1" x14ac:dyDescent="0.35">
      <c r="A507" s="547" t="s">
        <v>837</v>
      </c>
      <c r="B507" s="547" t="s">
        <v>694</v>
      </c>
      <c r="C507">
        <v>2</v>
      </c>
      <c r="D507" s="547" t="s">
        <v>254</v>
      </c>
      <c r="E507">
        <v>43</v>
      </c>
      <c r="F507" s="216">
        <v>2000</v>
      </c>
      <c r="G507" s="549">
        <v>207.11645299999998</v>
      </c>
      <c r="H507" s="550">
        <v>4.7546830859786908</v>
      </c>
      <c r="I507" s="550">
        <v>10.599900772588747</v>
      </c>
      <c r="J507" s="550">
        <v>2.0212201869351247</v>
      </c>
      <c r="K507" s="550">
        <v>0.60879692305582789</v>
      </c>
      <c r="L507" s="550">
        <v>1.1960586057352E-2</v>
      </c>
      <c r="M507" s="550">
        <v>2.5675754016509741E-3</v>
      </c>
      <c r="N507" s="550">
        <v>0.56009122289884927</v>
      </c>
      <c r="O507" s="550">
        <v>9.5684903893173578E-2</v>
      </c>
      <c r="P507" s="550">
        <v>1.7117251423767865E-2</v>
      </c>
      <c r="Q507" s="551">
        <v>984.77309590700031</v>
      </c>
      <c r="R507" s="551">
        <v>2195.4138501705406</v>
      </c>
      <c r="S507" s="551">
        <v>418.62795584999992</v>
      </c>
      <c r="T507" s="551">
        <v>126.09185930063698</v>
      </c>
      <c r="U507" s="551">
        <v>2.4772341600000005</v>
      </c>
      <c r="V507" s="551">
        <v>0.53178711000000001</v>
      </c>
      <c r="W507" s="551">
        <v>116.00410744324202</v>
      </c>
      <c r="X507" s="551">
        <v>19.817917900000001</v>
      </c>
      <c r="Y507" s="551">
        <v>3.5452643999999998</v>
      </c>
      <c r="AA507" s="547" t="s">
        <v>837</v>
      </c>
      <c r="AB507" s="547" t="s">
        <v>694</v>
      </c>
      <c r="AC507">
        <v>2</v>
      </c>
      <c r="AD507" s="547" t="s">
        <v>254</v>
      </c>
      <c r="AE507">
        <v>43</v>
      </c>
      <c r="AF507" s="216">
        <v>2000</v>
      </c>
      <c r="AG507" s="549">
        <v>207.11645299999998</v>
      </c>
      <c r="AH507" s="550">
        <v>4.7546830859786908</v>
      </c>
      <c r="AI507" s="550">
        <v>10.599900772588747</v>
      </c>
      <c r="AJ507" s="550">
        <v>2.0212201869351247</v>
      </c>
      <c r="AK507" s="550">
        <v>0.60879692305582789</v>
      </c>
      <c r="AL507" s="550">
        <v>1.1960586057352E-2</v>
      </c>
      <c r="AM507" s="550">
        <v>2.5675754016509741E-3</v>
      </c>
      <c r="AN507" s="550">
        <v>0.56009122289884927</v>
      </c>
      <c r="AO507" s="550">
        <v>9.5684903893173578E-2</v>
      </c>
      <c r="AP507" s="550">
        <v>1.7117251423767865E-2</v>
      </c>
      <c r="AQ507" s="551">
        <v>984.77309590700031</v>
      </c>
      <c r="AR507" s="551">
        <v>2195.4138501705406</v>
      </c>
      <c r="AS507" s="551">
        <v>418.62795584999992</v>
      </c>
      <c r="AT507" s="551">
        <v>126.09185930063698</v>
      </c>
      <c r="AU507" s="551">
        <v>2.4772341600000005</v>
      </c>
      <c r="AV507" s="551">
        <v>0.53178711000000001</v>
      </c>
      <c r="AW507" s="551">
        <v>116.00410744324202</v>
      </c>
      <c r="AX507" s="551">
        <v>19.817917900000001</v>
      </c>
      <c r="AY507" s="551">
        <v>3.5452643999999998</v>
      </c>
    </row>
    <row r="508" spans="1:51" customFormat="1" x14ac:dyDescent="0.35">
      <c r="A508" s="547" t="s">
        <v>838</v>
      </c>
      <c r="B508" s="547" t="s">
        <v>694</v>
      </c>
      <c r="C508">
        <v>2</v>
      </c>
      <c r="D508" s="547" t="s">
        <v>254</v>
      </c>
      <c r="E508">
        <v>43</v>
      </c>
      <c r="F508" s="216">
        <v>2001</v>
      </c>
      <c r="G508" s="549">
        <v>91.767420999999999</v>
      </c>
      <c r="H508" s="550">
        <v>4.8057805679425183</v>
      </c>
      <c r="I508" s="550">
        <v>10.89437822344186</v>
      </c>
      <c r="J508" s="550">
        <v>1.9741162245586035</v>
      </c>
      <c r="K508" s="550">
        <v>0.6203179927425555</v>
      </c>
      <c r="L508" s="550">
        <v>1.2209899415174806E-2</v>
      </c>
      <c r="M508" s="550">
        <v>2.6960625819483371E-3</v>
      </c>
      <c r="N508" s="550">
        <v>0.57069097619660702</v>
      </c>
      <c r="O508" s="550">
        <v>9.767916873244159E-2</v>
      </c>
      <c r="P508" s="550">
        <v>1.7973823193745415E-2</v>
      </c>
      <c r="Q508" s="551">
        <v>441.01408861200014</v>
      </c>
      <c r="R508" s="551">
        <v>999.74899296382125</v>
      </c>
      <c r="S508" s="551">
        <v>181.15955468199991</v>
      </c>
      <c r="T508" s="551">
        <v>56.924982393881031</v>
      </c>
      <c r="U508" s="551">
        <v>1.1204709800000001</v>
      </c>
      <c r="V508" s="551">
        <v>0.24741071000000003</v>
      </c>
      <c r="W508" s="551">
        <v>52.370839073535016</v>
      </c>
      <c r="X508" s="551">
        <v>8.9637654000000033</v>
      </c>
      <c r="Y508" s="551">
        <v>1.6494114</v>
      </c>
      <c r="AA508" s="547" t="s">
        <v>838</v>
      </c>
      <c r="AB508" s="547" t="s">
        <v>694</v>
      </c>
      <c r="AC508">
        <v>2</v>
      </c>
      <c r="AD508" s="547" t="s">
        <v>254</v>
      </c>
      <c r="AE508">
        <v>43</v>
      </c>
      <c r="AF508" s="216">
        <v>2001</v>
      </c>
      <c r="AG508" s="549">
        <v>91.767420999999999</v>
      </c>
      <c r="AH508" s="550">
        <v>4.8057805679425183</v>
      </c>
      <c r="AI508" s="550">
        <v>10.89437822344186</v>
      </c>
      <c r="AJ508" s="550">
        <v>1.9741162245586035</v>
      </c>
      <c r="AK508" s="550">
        <v>0.6203179927425555</v>
      </c>
      <c r="AL508" s="550">
        <v>1.2209899415174806E-2</v>
      </c>
      <c r="AM508" s="550">
        <v>2.6960625819483371E-3</v>
      </c>
      <c r="AN508" s="550">
        <v>0.57069097619660702</v>
      </c>
      <c r="AO508" s="550">
        <v>9.767916873244159E-2</v>
      </c>
      <c r="AP508" s="550">
        <v>1.7973823193745415E-2</v>
      </c>
      <c r="AQ508" s="551">
        <v>441.01408861200014</v>
      </c>
      <c r="AR508" s="551">
        <v>999.74899296382125</v>
      </c>
      <c r="AS508" s="551">
        <v>181.15955468199991</v>
      </c>
      <c r="AT508" s="551">
        <v>56.924982393881031</v>
      </c>
      <c r="AU508" s="551">
        <v>1.1204709800000001</v>
      </c>
      <c r="AV508" s="551">
        <v>0.24741071000000003</v>
      </c>
      <c r="AW508" s="551">
        <v>52.370839073535016</v>
      </c>
      <c r="AX508" s="551">
        <v>8.9637654000000033</v>
      </c>
      <c r="AY508" s="551">
        <v>1.6494114</v>
      </c>
    </row>
    <row r="509" spans="1:51" customFormat="1" x14ac:dyDescent="0.35">
      <c r="A509" s="547" t="s">
        <v>839</v>
      </c>
      <c r="B509" s="547" t="s">
        <v>694</v>
      </c>
      <c r="C509">
        <v>2</v>
      </c>
      <c r="D509" s="547" t="s">
        <v>254</v>
      </c>
      <c r="E509">
        <v>43</v>
      </c>
      <c r="F509" s="216">
        <v>2002</v>
      </c>
      <c r="G509" s="549">
        <v>186.17185499999999</v>
      </c>
      <c r="H509" s="550">
        <v>4.7485747576238095</v>
      </c>
      <c r="I509" s="550">
        <v>10.55487366476107</v>
      </c>
      <c r="J509" s="550">
        <v>2.0254198862389807</v>
      </c>
      <c r="K509" s="550">
        <v>0.60694423357285132</v>
      </c>
      <c r="L509" s="550">
        <v>1.1896052225509594E-2</v>
      </c>
      <c r="M509" s="550">
        <v>2.5451164463070964E-3</v>
      </c>
      <c r="N509" s="550">
        <v>0.55838698813616594</v>
      </c>
      <c r="O509" s="550">
        <v>9.5168309946742483E-2</v>
      </c>
      <c r="P509" s="550">
        <v>1.6967524441328687E-2</v>
      </c>
      <c r="Q509" s="551">
        <v>884.05097123300004</v>
      </c>
      <c r="R509" s="551">
        <v>1965.0204094592166</v>
      </c>
      <c r="S509" s="551">
        <v>377.07617737499999</v>
      </c>
      <c r="T509" s="551">
        <v>112.995933845811</v>
      </c>
      <c r="U509" s="551">
        <v>2.2147101099999995</v>
      </c>
      <c r="V509" s="551">
        <v>0.47382904999999997</v>
      </c>
      <c r="W509" s="551">
        <v>103.95594138917301</v>
      </c>
      <c r="X509" s="551">
        <v>17.717660799999997</v>
      </c>
      <c r="Y509" s="551">
        <v>3.1588755000000002</v>
      </c>
      <c r="AA509" s="547" t="s">
        <v>839</v>
      </c>
      <c r="AB509" s="547" t="s">
        <v>694</v>
      </c>
      <c r="AC509">
        <v>2</v>
      </c>
      <c r="AD509" s="547" t="s">
        <v>254</v>
      </c>
      <c r="AE509">
        <v>43</v>
      </c>
      <c r="AF509" s="216">
        <v>2002</v>
      </c>
      <c r="AG509" s="549">
        <v>186.17185499999999</v>
      </c>
      <c r="AH509" s="550">
        <v>4.7485747576238095</v>
      </c>
      <c r="AI509" s="550">
        <v>10.55487366476107</v>
      </c>
      <c r="AJ509" s="550">
        <v>2.0254198862389807</v>
      </c>
      <c r="AK509" s="550">
        <v>0.60694423357285132</v>
      </c>
      <c r="AL509" s="550">
        <v>1.1896052225509594E-2</v>
      </c>
      <c r="AM509" s="550">
        <v>2.5451164463070964E-3</v>
      </c>
      <c r="AN509" s="550">
        <v>0.55838698813616594</v>
      </c>
      <c r="AO509" s="550">
        <v>9.5168309946742483E-2</v>
      </c>
      <c r="AP509" s="550">
        <v>1.6967524441328687E-2</v>
      </c>
      <c r="AQ509" s="551">
        <v>884.05097123300004</v>
      </c>
      <c r="AR509" s="551">
        <v>1965.0204094592166</v>
      </c>
      <c r="AS509" s="551">
        <v>377.07617737499999</v>
      </c>
      <c r="AT509" s="551">
        <v>112.995933845811</v>
      </c>
      <c r="AU509" s="551">
        <v>2.2147101099999995</v>
      </c>
      <c r="AV509" s="551">
        <v>0.47382904999999997</v>
      </c>
      <c r="AW509" s="551">
        <v>103.95594138917301</v>
      </c>
      <c r="AX509" s="551">
        <v>17.717660799999997</v>
      </c>
      <c r="AY509" s="551">
        <v>3.1588755000000002</v>
      </c>
    </row>
    <row r="510" spans="1:51" customFormat="1" x14ac:dyDescent="0.35">
      <c r="A510" s="547" t="s">
        <v>840</v>
      </c>
      <c r="B510" s="547" t="s">
        <v>694</v>
      </c>
      <c r="C510">
        <v>2</v>
      </c>
      <c r="D510" s="547" t="s">
        <v>254</v>
      </c>
      <c r="E510">
        <v>43</v>
      </c>
      <c r="F510" s="216">
        <v>2003</v>
      </c>
      <c r="G510" s="549">
        <v>236.15958000000003</v>
      </c>
      <c r="H510" s="550">
        <v>3.6606867285925913</v>
      </c>
      <c r="I510" s="550">
        <v>8.0422380242366795</v>
      </c>
      <c r="J510" s="550">
        <v>1.1210894406655025</v>
      </c>
      <c r="K510" s="550">
        <v>0.54417238522156075</v>
      </c>
      <c r="L510" s="550">
        <v>1.1819691159681091E-2</v>
      </c>
      <c r="M510" s="550">
        <v>2.509693911210377E-3</v>
      </c>
      <c r="N510" s="550">
        <v>0.50063712488128542</v>
      </c>
      <c r="O510" s="550">
        <v>9.4557434426331535E-2</v>
      </c>
      <c r="P510" s="550">
        <v>1.6731372913180144E-2</v>
      </c>
      <c r="Q510" s="551">
        <v>864.50624033600047</v>
      </c>
      <c r="R510" s="551">
        <v>1899.2515540637644</v>
      </c>
      <c r="S510" s="551">
        <v>264.75601145000002</v>
      </c>
      <c r="T510" s="551">
        <v>128.51152194152201</v>
      </c>
      <c r="U510" s="551">
        <v>2.7913332999999998</v>
      </c>
      <c r="V510" s="551">
        <v>0.59268825999999997</v>
      </c>
      <c r="W510" s="551">
        <v>118.23025314437193</v>
      </c>
      <c r="X510" s="551">
        <v>22.330643999999999</v>
      </c>
      <c r="Y510" s="551">
        <v>3.9512740000000002</v>
      </c>
      <c r="AA510" s="547" t="s">
        <v>840</v>
      </c>
      <c r="AB510" s="547" t="s">
        <v>694</v>
      </c>
      <c r="AC510">
        <v>2</v>
      </c>
      <c r="AD510" s="547" t="s">
        <v>254</v>
      </c>
      <c r="AE510">
        <v>43</v>
      </c>
      <c r="AF510" s="216">
        <v>2003</v>
      </c>
      <c r="AG510" s="549">
        <v>236.15958000000003</v>
      </c>
      <c r="AH510" s="550">
        <v>3.6606867285925913</v>
      </c>
      <c r="AI510" s="550">
        <v>8.0422380242366795</v>
      </c>
      <c r="AJ510" s="550">
        <v>1.1210894406655025</v>
      </c>
      <c r="AK510" s="550">
        <v>0.54417238522156075</v>
      </c>
      <c r="AL510" s="550">
        <v>1.1819691159681091E-2</v>
      </c>
      <c r="AM510" s="550">
        <v>2.509693911210377E-3</v>
      </c>
      <c r="AN510" s="550">
        <v>0.50063712488128542</v>
      </c>
      <c r="AO510" s="550">
        <v>9.4557434426331535E-2</v>
      </c>
      <c r="AP510" s="550">
        <v>1.6731372913180144E-2</v>
      </c>
      <c r="AQ510" s="551">
        <v>864.50624033600047</v>
      </c>
      <c r="AR510" s="551">
        <v>1899.2515540637644</v>
      </c>
      <c r="AS510" s="551">
        <v>264.75601145000002</v>
      </c>
      <c r="AT510" s="551">
        <v>128.51152194152201</v>
      </c>
      <c r="AU510" s="551">
        <v>2.7913332999999998</v>
      </c>
      <c r="AV510" s="551">
        <v>0.59268825999999997</v>
      </c>
      <c r="AW510" s="551">
        <v>118.23025314437193</v>
      </c>
      <c r="AX510" s="551">
        <v>22.330643999999999</v>
      </c>
      <c r="AY510" s="551">
        <v>3.9512740000000002</v>
      </c>
    </row>
    <row r="511" spans="1:51" customFormat="1" x14ac:dyDescent="0.35">
      <c r="A511" s="547" t="s">
        <v>841</v>
      </c>
      <c r="B511" s="547" t="s">
        <v>694</v>
      </c>
      <c r="C511">
        <v>2</v>
      </c>
      <c r="D511" s="547" t="s">
        <v>254</v>
      </c>
      <c r="E511">
        <v>43</v>
      </c>
      <c r="F511" s="216">
        <v>2004</v>
      </c>
      <c r="G511" s="549">
        <v>234.24780999999999</v>
      </c>
      <c r="H511" s="550">
        <v>3.6661147339435098</v>
      </c>
      <c r="I511" s="550">
        <v>8.030362097551011</v>
      </c>
      <c r="J511" s="550">
        <v>1.1225280521512668</v>
      </c>
      <c r="K511" s="550">
        <v>0.54152432050428123</v>
      </c>
      <c r="L511" s="550">
        <v>1.1736870453559417E-2</v>
      </c>
      <c r="M511" s="550">
        <v>2.4768097511776092E-3</v>
      </c>
      <c r="N511" s="550">
        <v>0.498200885105261</v>
      </c>
      <c r="O511" s="550">
        <v>9.3894864588061691E-2</v>
      </c>
      <c r="P511" s="550">
        <v>1.6512149249122116E-2</v>
      </c>
      <c r="Q511" s="551">
        <v>858.77934763499979</v>
      </c>
      <c r="R511" s="551">
        <v>1881.0947348583304</v>
      </c>
      <c r="S511" s="551">
        <v>262.94973788000004</v>
      </c>
      <c r="T511" s="551">
        <v>126.85088613986596</v>
      </c>
      <c r="U511" s="551">
        <v>2.7493362000000001</v>
      </c>
      <c r="V511" s="551">
        <v>0.58018725999999987</v>
      </c>
      <c r="W511" s="551">
        <v>116.702466275969</v>
      </c>
      <c r="X511" s="551">
        <v>21.994666400000003</v>
      </c>
      <c r="Y511" s="551">
        <v>3.8679347999999996</v>
      </c>
      <c r="AA511" s="547" t="s">
        <v>841</v>
      </c>
      <c r="AB511" s="547" t="s">
        <v>694</v>
      </c>
      <c r="AC511">
        <v>2</v>
      </c>
      <c r="AD511" s="547" t="s">
        <v>254</v>
      </c>
      <c r="AE511">
        <v>43</v>
      </c>
      <c r="AF511" s="216">
        <v>2004</v>
      </c>
      <c r="AG511" s="549">
        <v>234.24780999999999</v>
      </c>
      <c r="AH511" s="550">
        <v>3.6661147339435098</v>
      </c>
      <c r="AI511" s="550">
        <v>8.030362097551011</v>
      </c>
      <c r="AJ511" s="550">
        <v>1.1225280521512668</v>
      </c>
      <c r="AK511" s="550">
        <v>0.54152432050428123</v>
      </c>
      <c r="AL511" s="550">
        <v>1.1736870453559417E-2</v>
      </c>
      <c r="AM511" s="550">
        <v>2.4768097511776092E-3</v>
      </c>
      <c r="AN511" s="550">
        <v>0.498200885105261</v>
      </c>
      <c r="AO511" s="550">
        <v>9.3894864588061691E-2</v>
      </c>
      <c r="AP511" s="550">
        <v>1.6512149249122116E-2</v>
      </c>
      <c r="AQ511" s="551">
        <v>858.77934763499979</v>
      </c>
      <c r="AR511" s="551">
        <v>1881.0947348583304</v>
      </c>
      <c r="AS511" s="551">
        <v>262.94973788000004</v>
      </c>
      <c r="AT511" s="551">
        <v>126.85088613986596</v>
      </c>
      <c r="AU511" s="551">
        <v>2.7493362000000001</v>
      </c>
      <c r="AV511" s="551">
        <v>0.58018725999999987</v>
      </c>
      <c r="AW511" s="551">
        <v>116.702466275969</v>
      </c>
      <c r="AX511" s="551">
        <v>21.994666400000003</v>
      </c>
      <c r="AY511" s="551">
        <v>3.8679347999999996</v>
      </c>
    </row>
    <row r="512" spans="1:51" customFormat="1" x14ac:dyDescent="0.35">
      <c r="A512" s="547" t="s">
        <v>842</v>
      </c>
      <c r="B512" s="547" t="s">
        <v>694</v>
      </c>
      <c r="C512">
        <v>2</v>
      </c>
      <c r="D512" s="547" t="s">
        <v>254</v>
      </c>
      <c r="E512">
        <v>43</v>
      </c>
      <c r="F512" s="216">
        <v>2005</v>
      </c>
      <c r="G512" s="549">
        <v>219.30098000000001</v>
      </c>
      <c r="H512" s="550">
        <v>3.6442608193770938</v>
      </c>
      <c r="I512" s="550">
        <v>7.9996424816793938</v>
      </c>
      <c r="J512" s="550">
        <v>1.114738605408877</v>
      </c>
      <c r="K512" s="550">
        <v>0.54453976055780517</v>
      </c>
      <c r="L512" s="550">
        <v>1.1724662379529722E-2</v>
      </c>
      <c r="M512" s="550">
        <v>2.5150128832073623E-3</v>
      </c>
      <c r="N512" s="550">
        <v>0.50097495794532243</v>
      </c>
      <c r="O512" s="550">
        <v>9.3797289460357175E-2</v>
      </c>
      <c r="P512" s="550">
        <v>1.6766844817565338E-2</v>
      </c>
      <c r="Q512" s="551">
        <v>799.18996906499967</v>
      </c>
      <c r="R512" s="551">
        <v>1754.3294358819232</v>
      </c>
      <c r="S512" s="551">
        <v>244.46326861000006</v>
      </c>
      <c r="T512" s="551">
        <v>119.41810313929201</v>
      </c>
      <c r="U512" s="551">
        <v>2.5712299500000002</v>
      </c>
      <c r="V512" s="551">
        <v>0.55154479000000012</v>
      </c>
      <c r="W512" s="551">
        <v>109.86429923286799</v>
      </c>
      <c r="X512" s="551">
        <v>20.569837500000002</v>
      </c>
      <c r="Y512" s="551">
        <v>3.6769854999999998</v>
      </c>
      <c r="AA512" s="547" t="s">
        <v>842</v>
      </c>
      <c r="AB512" s="547" t="s">
        <v>694</v>
      </c>
      <c r="AC512">
        <v>2</v>
      </c>
      <c r="AD512" s="547" t="s">
        <v>254</v>
      </c>
      <c r="AE512">
        <v>43</v>
      </c>
      <c r="AF512" s="216">
        <v>2005</v>
      </c>
      <c r="AG512" s="549">
        <v>219.30098000000001</v>
      </c>
      <c r="AH512" s="550">
        <v>3.6442608193770938</v>
      </c>
      <c r="AI512" s="550">
        <v>7.9996424816793938</v>
      </c>
      <c r="AJ512" s="550">
        <v>1.114738605408877</v>
      </c>
      <c r="AK512" s="550">
        <v>0.54453976055780517</v>
      </c>
      <c r="AL512" s="550">
        <v>1.1724662379529722E-2</v>
      </c>
      <c r="AM512" s="550">
        <v>2.5150128832073623E-3</v>
      </c>
      <c r="AN512" s="550">
        <v>0.50097495794532243</v>
      </c>
      <c r="AO512" s="550">
        <v>9.3797289460357175E-2</v>
      </c>
      <c r="AP512" s="550">
        <v>1.6766844817565338E-2</v>
      </c>
      <c r="AQ512" s="551">
        <v>799.18996906499967</v>
      </c>
      <c r="AR512" s="551">
        <v>1754.3294358819232</v>
      </c>
      <c r="AS512" s="551">
        <v>244.46326861000006</v>
      </c>
      <c r="AT512" s="551">
        <v>119.41810313929201</v>
      </c>
      <c r="AU512" s="551">
        <v>2.5712299500000002</v>
      </c>
      <c r="AV512" s="551">
        <v>0.55154479000000012</v>
      </c>
      <c r="AW512" s="551">
        <v>109.86429923286799</v>
      </c>
      <c r="AX512" s="551">
        <v>20.569837500000002</v>
      </c>
      <c r="AY512" s="551">
        <v>3.6769854999999998</v>
      </c>
    </row>
    <row r="513" spans="1:51" customFormat="1" x14ac:dyDescent="0.35">
      <c r="A513" s="547" t="s">
        <v>843</v>
      </c>
      <c r="B513" s="547" t="s">
        <v>694</v>
      </c>
      <c r="C513">
        <v>2</v>
      </c>
      <c r="D513" s="547" t="s">
        <v>254</v>
      </c>
      <c r="E513">
        <v>43</v>
      </c>
      <c r="F513" s="216">
        <v>2006</v>
      </c>
      <c r="G513" s="549">
        <v>323.86562999999995</v>
      </c>
      <c r="H513" s="550">
        <v>3.639567780872579</v>
      </c>
      <c r="I513" s="550">
        <v>7.9908476234550738</v>
      </c>
      <c r="J513" s="550">
        <v>1.1130393155642972</v>
      </c>
      <c r="K513" s="550">
        <v>0.54497199168452082</v>
      </c>
      <c r="L513" s="550">
        <v>1.1712366020438784E-2</v>
      </c>
      <c r="M513" s="550">
        <v>2.5205603941362968E-3</v>
      </c>
      <c r="N513" s="550">
        <v>0.50137306878957522</v>
      </c>
      <c r="O513" s="550">
        <v>9.3699019559438934E-2</v>
      </c>
      <c r="P513" s="550">
        <v>1.6803808418942141E-2</v>
      </c>
      <c r="Q513" s="551">
        <v>1178.7309122799995</v>
      </c>
      <c r="R513" s="551">
        <v>2587.96089980428</v>
      </c>
      <c r="S513" s="551">
        <v>360.47517914999992</v>
      </c>
      <c r="T513" s="551">
        <v>176.49769741926207</v>
      </c>
      <c r="U513" s="551">
        <v>3.7932327999999993</v>
      </c>
      <c r="V513" s="551">
        <v>0.81632287999999997</v>
      </c>
      <c r="W513" s="551">
        <v>162.3775047885691</v>
      </c>
      <c r="X513" s="551">
        <v>30.345892000000006</v>
      </c>
      <c r="Y513" s="551">
        <v>5.4421759999999999</v>
      </c>
      <c r="AA513" s="547" t="s">
        <v>843</v>
      </c>
      <c r="AB513" s="547" t="s">
        <v>694</v>
      </c>
      <c r="AC513">
        <v>2</v>
      </c>
      <c r="AD513" s="547" t="s">
        <v>254</v>
      </c>
      <c r="AE513">
        <v>43</v>
      </c>
      <c r="AF513" s="216">
        <v>2006</v>
      </c>
      <c r="AG513" s="549">
        <v>323.86562999999995</v>
      </c>
      <c r="AH513" s="550">
        <v>3.639567780872579</v>
      </c>
      <c r="AI513" s="550">
        <v>7.9908476234550738</v>
      </c>
      <c r="AJ513" s="550">
        <v>1.1130393155642972</v>
      </c>
      <c r="AK513" s="550">
        <v>0.54497199168452082</v>
      </c>
      <c r="AL513" s="550">
        <v>1.1712366020438784E-2</v>
      </c>
      <c r="AM513" s="550">
        <v>2.5205603941362968E-3</v>
      </c>
      <c r="AN513" s="550">
        <v>0.50137306878957522</v>
      </c>
      <c r="AO513" s="550">
        <v>9.3699019559438934E-2</v>
      </c>
      <c r="AP513" s="550">
        <v>1.6803808418942141E-2</v>
      </c>
      <c r="AQ513" s="551">
        <v>1178.7309122799995</v>
      </c>
      <c r="AR513" s="551">
        <v>2587.96089980428</v>
      </c>
      <c r="AS513" s="551">
        <v>360.47517914999992</v>
      </c>
      <c r="AT513" s="551">
        <v>176.49769741926207</v>
      </c>
      <c r="AU513" s="551">
        <v>3.7932327999999993</v>
      </c>
      <c r="AV513" s="551">
        <v>0.81632287999999997</v>
      </c>
      <c r="AW513" s="551">
        <v>162.3775047885691</v>
      </c>
      <c r="AX513" s="551">
        <v>30.345892000000006</v>
      </c>
      <c r="AY513" s="551">
        <v>5.4421759999999999</v>
      </c>
    </row>
    <row r="514" spans="1:51" customFormat="1" x14ac:dyDescent="0.35">
      <c r="A514" s="547" t="s">
        <v>844</v>
      </c>
      <c r="B514" s="547" t="s">
        <v>694</v>
      </c>
      <c r="C514">
        <v>2</v>
      </c>
      <c r="D514" s="547" t="s">
        <v>254</v>
      </c>
      <c r="E514">
        <v>43</v>
      </c>
      <c r="F514" s="216">
        <v>2007</v>
      </c>
      <c r="G514" s="549">
        <v>325.81844000000007</v>
      </c>
      <c r="H514" s="550">
        <v>1.2346313538914491</v>
      </c>
      <c r="I514" s="550">
        <v>4.147252206026157</v>
      </c>
      <c r="J514" s="550">
        <v>0.23848517229411567</v>
      </c>
      <c r="K514" s="550">
        <v>1.9327119409920424E-2</v>
      </c>
      <c r="L514" s="550">
        <v>1.1910627587560724E-2</v>
      </c>
      <c r="M514" s="550">
        <v>2.5462872205759741E-3</v>
      </c>
      <c r="N514" s="550">
        <v>1.7780891764882921E-2</v>
      </c>
      <c r="O514" s="550">
        <v>9.5285079629010533E-2</v>
      </c>
      <c r="P514" s="550">
        <v>1.6975335097669728E-2</v>
      </c>
      <c r="Q514" s="551">
        <v>402.26566169999995</v>
      </c>
      <c r="R514" s="551">
        <v>1351.2512440540013</v>
      </c>
      <c r="S514" s="551">
        <v>77.70286680000001</v>
      </c>
      <c r="T514" s="551">
        <v>6.2971318958339948</v>
      </c>
      <c r="U514" s="551">
        <v>3.8807020999999993</v>
      </c>
      <c r="V514" s="551">
        <v>0.82962733</v>
      </c>
      <c r="W514" s="551">
        <v>5.793342416643001</v>
      </c>
      <c r="X514" s="551">
        <v>31.045635999999998</v>
      </c>
      <c r="Y514" s="551">
        <v>5.530877199999999</v>
      </c>
      <c r="AA514" s="547" t="s">
        <v>844</v>
      </c>
      <c r="AB514" s="547" t="s">
        <v>694</v>
      </c>
      <c r="AC514">
        <v>2</v>
      </c>
      <c r="AD514" s="547" t="s">
        <v>254</v>
      </c>
      <c r="AE514">
        <v>43</v>
      </c>
      <c r="AF514" s="216">
        <v>2007</v>
      </c>
      <c r="AG514" s="549">
        <v>325.81844000000007</v>
      </c>
      <c r="AH514" s="550">
        <v>1.2346313538914491</v>
      </c>
      <c r="AI514" s="550">
        <v>4.147252206026157</v>
      </c>
      <c r="AJ514" s="550">
        <v>0.23848517229411567</v>
      </c>
      <c r="AK514" s="550">
        <v>1.9327119409920424E-2</v>
      </c>
      <c r="AL514" s="550">
        <v>1.1910627587560724E-2</v>
      </c>
      <c r="AM514" s="550">
        <v>2.5462872205759741E-3</v>
      </c>
      <c r="AN514" s="550">
        <v>1.7780891764882921E-2</v>
      </c>
      <c r="AO514" s="550">
        <v>9.5285079629010533E-2</v>
      </c>
      <c r="AP514" s="550">
        <v>1.6975335097669728E-2</v>
      </c>
      <c r="AQ514" s="551">
        <v>402.26566169999995</v>
      </c>
      <c r="AR514" s="551">
        <v>1351.2512440540013</v>
      </c>
      <c r="AS514" s="551">
        <v>77.70286680000001</v>
      </c>
      <c r="AT514" s="551">
        <v>6.2971318958339948</v>
      </c>
      <c r="AU514" s="551">
        <v>3.8807020999999993</v>
      </c>
      <c r="AV514" s="551">
        <v>0.82962733</v>
      </c>
      <c r="AW514" s="551">
        <v>5.793342416643001</v>
      </c>
      <c r="AX514" s="551">
        <v>31.045635999999998</v>
      </c>
      <c r="AY514" s="551">
        <v>5.530877199999999</v>
      </c>
    </row>
    <row r="515" spans="1:51" customFormat="1" x14ac:dyDescent="0.35">
      <c r="A515" s="547" t="s">
        <v>845</v>
      </c>
      <c r="B515" s="547" t="s">
        <v>694</v>
      </c>
      <c r="C515">
        <v>2</v>
      </c>
      <c r="D515" s="547" t="s">
        <v>254</v>
      </c>
      <c r="E515">
        <v>43</v>
      </c>
      <c r="F515" s="216">
        <v>2008</v>
      </c>
      <c r="G515" s="549">
        <v>410.20883999999995</v>
      </c>
      <c r="H515" s="550">
        <v>1.223266668265852</v>
      </c>
      <c r="I515" s="550">
        <v>4.1521070611496338</v>
      </c>
      <c r="J515" s="550">
        <v>0.23706484945570663</v>
      </c>
      <c r="K515" s="550">
        <v>1.9402990456344135E-2</v>
      </c>
      <c r="L515" s="550">
        <v>1.1838074479331067E-2</v>
      </c>
      <c r="M515" s="550">
        <v>2.5537762911203962E-3</v>
      </c>
      <c r="N515" s="550">
        <v>1.7850704006478754E-2</v>
      </c>
      <c r="O515" s="550">
        <v>9.470461679957945E-2</v>
      </c>
      <c r="P515" s="550">
        <v>1.7025254258294386E-2</v>
      </c>
      <c r="Q515" s="551">
        <v>501.79480099999989</v>
      </c>
      <c r="R515" s="551">
        <v>1703.23102111</v>
      </c>
      <c r="S515" s="551">
        <v>97.24609690000004</v>
      </c>
      <c r="T515" s="551">
        <v>7.9592782076279969</v>
      </c>
      <c r="U515" s="551">
        <v>4.8560828000000003</v>
      </c>
      <c r="V515" s="551">
        <v>1.0475816099999999</v>
      </c>
      <c r="W515" s="551">
        <v>7.3225165836810007</v>
      </c>
      <c r="X515" s="551">
        <v>38.848670999999996</v>
      </c>
      <c r="Y515" s="551">
        <v>6.9839098000000002</v>
      </c>
      <c r="AA515" s="547" t="s">
        <v>845</v>
      </c>
      <c r="AB515" s="547" t="s">
        <v>694</v>
      </c>
      <c r="AC515">
        <v>2</v>
      </c>
      <c r="AD515" s="547" t="s">
        <v>254</v>
      </c>
      <c r="AE515">
        <v>43</v>
      </c>
      <c r="AF515" s="216">
        <v>2008</v>
      </c>
      <c r="AG515" s="549">
        <v>410.20883999999995</v>
      </c>
      <c r="AH515" s="550">
        <v>1.223266668265852</v>
      </c>
      <c r="AI515" s="550">
        <v>4.1521070611496338</v>
      </c>
      <c r="AJ515" s="550">
        <v>0.23706484945570663</v>
      </c>
      <c r="AK515" s="550">
        <v>1.9402990456344135E-2</v>
      </c>
      <c r="AL515" s="550">
        <v>1.1838074479331067E-2</v>
      </c>
      <c r="AM515" s="550">
        <v>2.5537762911203962E-3</v>
      </c>
      <c r="AN515" s="550">
        <v>1.7850704006478754E-2</v>
      </c>
      <c r="AO515" s="550">
        <v>9.470461679957945E-2</v>
      </c>
      <c r="AP515" s="550">
        <v>1.7025254258294386E-2</v>
      </c>
      <c r="AQ515" s="551">
        <v>501.79480099999989</v>
      </c>
      <c r="AR515" s="551">
        <v>1703.23102111</v>
      </c>
      <c r="AS515" s="551">
        <v>97.24609690000004</v>
      </c>
      <c r="AT515" s="551">
        <v>7.9592782076279969</v>
      </c>
      <c r="AU515" s="551">
        <v>4.8560828000000003</v>
      </c>
      <c r="AV515" s="551">
        <v>1.0475816099999999</v>
      </c>
      <c r="AW515" s="551">
        <v>7.3225165836810007</v>
      </c>
      <c r="AX515" s="551">
        <v>38.848670999999996</v>
      </c>
      <c r="AY515" s="551">
        <v>6.9839098000000002</v>
      </c>
    </row>
    <row r="516" spans="1:51" customFormat="1" x14ac:dyDescent="0.35">
      <c r="A516" s="547" t="s">
        <v>846</v>
      </c>
      <c r="B516" s="547" t="s">
        <v>694</v>
      </c>
      <c r="C516">
        <v>2</v>
      </c>
      <c r="D516" s="547" t="s">
        <v>254</v>
      </c>
      <c r="E516">
        <v>43</v>
      </c>
      <c r="F516" s="216">
        <v>2009</v>
      </c>
      <c r="G516" s="549">
        <v>463.77922000000001</v>
      </c>
      <c r="H516" s="550">
        <v>1.2252433323769873</v>
      </c>
      <c r="I516" s="550">
        <v>4.1404331546161108</v>
      </c>
      <c r="J516" s="550">
        <v>0.23732467358067486</v>
      </c>
      <c r="K516" s="550">
        <v>1.9345297739148365E-2</v>
      </c>
      <c r="L516" s="550">
        <v>1.1819748413911254E-2</v>
      </c>
      <c r="M516" s="550">
        <v>2.5408186033000785E-3</v>
      </c>
      <c r="N516" s="550">
        <v>1.7797623013698201E-2</v>
      </c>
      <c r="O516" s="550">
        <v>9.4557938581206813E-2</v>
      </c>
      <c r="P516" s="550">
        <v>1.6938879667786753E-2</v>
      </c>
      <c r="Q516" s="551">
        <v>568.24239699999998</v>
      </c>
      <c r="R516" s="551">
        <v>1920.2468589099992</v>
      </c>
      <c r="S516" s="551">
        <v>110.06625199999999</v>
      </c>
      <c r="T516" s="551">
        <v>8.971947096129993</v>
      </c>
      <c r="U516" s="551">
        <v>5.4817536999999987</v>
      </c>
      <c r="V516" s="551">
        <v>1.17837887</v>
      </c>
      <c r="W516" s="551">
        <v>8.2541677191470004</v>
      </c>
      <c r="X516" s="551">
        <v>43.854007000000003</v>
      </c>
      <c r="Y516" s="551">
        <v>7.8559003999999995</v>
      </c>
      <c r="AA516" s="547" t="s">
        <v>846</v>
      </c>
      <c r="AB516" s="547" t="s">
        <v>694</v>
      </c>
      <c r="AC516">
        <v>2</v>
      </c>
      <c r="AD516" s="547" t="s">
        <v>254</v>
      </c>
      <c r="AE516">
        <v>43</v>
      </c>
      <c r="AF516" s="216">
        <v>2009</v>
      </c>
      <c r="AG516" s="549">
        <v>463.77922000000001</v>
      </c>
      <c r="AH516" s="550">
        <v>1.2252433323769873</v>
      </c>
      <c r="AI516" s="550">
        <v>4.1404331546161108</v>
      </c>
      <c r="AJ516" s="550">
        <v>0.23732467358067486</v>
      </c>
      <c r="AK516" s="550">
        <v>1.9345297739148365E-2</v>
      </c>
      <c r="AL516" s="550">
        <v>1.1819748413911254E-2</v>
      </c>
      <c r="AM516" s="550">
        <v>2.5408186033000785E-3</v>
      </c>
      <c r="AN516" s="550">
        <v>1.7797623013698201E-2</v>
      </c>
      <c r="AO516" s="550">
        <v>9.4557938581206813E-2</v>
      </c>
      <c r="AP516" s="550">
        <v>1.6938879667786753E-2</v>
      </c>
      <c r="AQ516" s="551">
        <v>568.24239699999998</v>
      </c>
      <c r="AR516" s="551">
        <v>1920.2468589099992</v>
      </c>
      <c r="AS516" s="551">
        <v>110.06625199999999</v>
      </c>
      <c r="AT516" s="551">
        <v>8.971947096129993</v>
      </c>
      <c r="AU516" s="551">
        <v>5.4817536999999987</v>
      </c>
      <c r="AV516" s="551">
        <v>1.17837887</v>
      </c>
      <c r="AW516" s="551">
        <v>8.2541677191470004</v>
      </c>
      <c r="AX516" s="551">
        <v>43.854007000000003</v>
      </c>
      <c r="AY516" s="551">
        <v>7.8559003999999995</v>
      </c>
    </row>
    <row r="517" spans="1:51" customFormat="1" x14ac:dyDescent="0.35">
      <c r="A517" s="547" t="s">
        <v>847</v>
      </c>
      <c r="B517" s="547" t="s">
        <v>694</v>
      </c>
      <c r="C517">
        <v>2</v>
      </c>
      <c r="D517" s="547" t="s">
        <v>254</v>
      </c>
      <c r="E517">
        <v>43</v>
      </c>
      <c r="F517" s="216">
        <v>2010</v>
      </c>
      <c r="G517" s="549">
        <v>583.22163000000012</v>
      </c>
      <c r="H517" s="550">
        <v>1.4078741498220833</v>
      </c>
      <c r="I517" s="550">
        <v>3.1388307052329321</v>
      </c>
      <c r="J517" s="550">
        <v>0.17124233766844349</v>
      </c>
      <c r="K517" s="550">
        <v>5.1120092841558377E-2</v>
      </c>
      <c r="L517" s="550">
        <v>1.0616996149474082E-2</v>
      </c>
      <c r="M517" s="550">
        <v>2.5048181940714371E-3</v>
      </c>
      <c r="N517" s="550">
        <v>4.7030314322318585E-2</v>
      </c>
      <c r="O517" s="550">
        <v>8.4935951363806578E-2</v>
      </c>
      <c r="P517" s="550">
        <v>1.6698861974649332E-2</v>
      </c>
      <c r="Q517" s="551">
        <v>821.10265649409973</v>
      </c>
      <c r="R517" s="551">
        <v>1830.6339602000005</v>
      </c>
      <c r="S517" s="551">
        <v>99.872235300000028</v>
      </c>
      <c r="T517" s="551">
        <v>29.814343872805015</v>
      </c>
      <c r="U517" s="551">
        <v>6.1920617999999994</v>
      </c>
      <c r="V517" s="551">
        <v>1.4608641500000001</v>
      </c>
      <c r="W517" s="551">
        <v>27.429096578474997</v>
      </c>
      <c r="X517" s="551">
        <v>49.536484000000009</v>
      </c>
      <c r="Y517" s="551">
        <v>9.7391375000000036</v>
      </c>
      <c r="AA517" s="547" t="s">
        <v>847</v>
      </c>
      <c r="AB517" s="547" t="s">
        <v>694</v>
      </c>
      <c r="AC517">
        <v>2</v>
      </c>
      <c r="AD517" s="547" t="s">
        <v>254</v>
      </c>
      <c r="AE517">
        <v>43</v>
      </c>
      <c r="AF517" s="216">
        <v>2010</v>
      </c>
      <c r="AG517" s="549">
        <v>583.22163000000012</v>
      </c>
      <c r="AH517" s="550">
        <v>1.4078741498220833</v>
      </c>
      <c r="AI517" s="550">
        <v>3.1388307052329321</v>
      </c>
      <c r="AJ517" s="550">
        <v>0.17124233766844349</v>
      </c>
      <c r="AK517" s="550">
        <v>5.1120092841558377E-2</v>
      </c>
      <c r="AL517" s="550">
        <v>1.0616996149474082E-2</v>
      </c>
      <c r="AM517" s="550">
        <v>2.5048181940714371E-3</v>
      </c>
      <c r="AN517" s="550">
        <v>4.7030314322318585E-2</v>
      </c>
      <c r="AO517" s="550">
        <v>8.4935951363806578E-2</v>
      </c>
      <c r="AP517" s="550">
        <v>1.6698861974649332E-2</v>
      </c>
      <c r="AQ517" s="551">
        <v>821.10265649409973</v>
      </c>
      <c r="AR517" s="551">
        <v>1830.6339602000005</v>
      </c>
      <c r="AS517" s="551">
        <v>99.872235300000028</v>
      </c>
      <c r="AT517" s="551">
        <v>29.814343872805015</v>
      </c>
      <c r="AU517" s="551">
        <v>6.1920617999999994</v>
      </c>
      <c r="AV517" s="551">
        <v>1.4608641500000001</v>
      </c>
      <c r="AW517" s="551">
        <v>27.429096578474997</v>
      </c>
      <c r="AX517" s="551">
        <v>49.536484000000009</v>
      </c>
      <c r="AY517" s="551">
        <v>9.7391375000000036</v>
      </c>
    </row>
    <row r="518" spans="1:51" customFormat="1" x14ac:dyDescent="0.35">
      <c r="A518" s="547" t="s">
        <v>848</v>
      </c>
      <c r="B518" s="547" t="s">
        <v>694</v>
      </c>
      <c r="C518">
        <v>2</v>
      </c>
      <c r="D518" s="547" t="s">
        <v>254</v>
      </c>
      <c r="E518">
        <v>43</v>
      </c>
      <c r="F518" s="216">
        <v>2011</v>
      </c>
      <c r="G518" s="549">
        <v>633.80119999999999</v>
      </c>
      <c r="H518" s="550">
        <v>1.4553559263660276</v>
      </c>
      <c r="I518" s="550">
        <v>3.0519022556284217</v>
      </c>
      <c r="J518" s="550">
        <v>0.16281985344931502</v>
      </c>
      <c r="K518" s="550">
        <v>5.0675217287345017E-2</v>
      </c>
      <c r="L518" s="550">
        <v>1.0621160546871795E-2</v>
      </c>
      <c r="M518" s="550">
        <v>2.5139767958785812E-3</v>
      </c>
      <c r="N518" s="550">
        <v>4.6621075878486802E-2</v>
      </c>
      <c r="O518" s="550">
        <v>8.4969267966043621E-2</v>
      </c>
      <c r="P518" s="550">
        <v>1.675992834977277E-2</v>
      </c>
      <c r="Q518" s="551">
        <v>922.40633255789987</v>
      </c>
      <c r="R518" s="551">
        <v>1934.2993119000002</v>
      </c>
      <c r="S518" s="551">
        <v>103.19541849999999</v>
      </c>
      <c r="T518" s="551">
        <v>32.118013526980015</v>
      </c>
      <c r="U518" s="551">
        <v>6.7317042999999996</v>
      </c>
      <c r="V518" s="551">
        <v>1.5933615099999998</v>
      </c>
      <c r="W518" s="551">
        <v>29.548493837075988</v>
      </c>
      <c r="X518" s="551">
        <v>53.853624000000003</v>
      </c>
      <c r="Y518" s="551">
        <v>10.622462700000002</v>
      </c>
      <c r="AA518" s="547" t="s">
        <v>848</v>
      </c>
      <c r="AB518" s="547" t="s">
        <v>694</v>
      </c>
      <c r="AC518">
        <v>2</v>
      </c>
      <c r="AD518" s="547" t="s">
        <v>254</v>
      </c>
      <c r="AE518">
        <v>43</v>
      </c>
      <c r="AF518" s="216">
        <v>2011</v>
      </c>
      <c r="AG518" s="549">
        <v>633.80119999999999</v>
      </c>
      <c r="AH518" s="550">
        <v>1.4553559263660276</v>
      </c>
      <c r="AI518" s="550">
        <v>3.0519022556284217</v>
      </c>
      <c r="AJ518" s="550">
        <v>0.16281985344931502</v>
      </c>
      <c r="AK518" s="550">
        <v>5.0675217287345017E-2</v>
      </c>
      <c r="AL518" s="550">
        <v>1.0621160546871795E-2</v>
      </c>
      <c r="AM518" s="550">
        <v>2.5139767958785812E-3</v>
      </c>
      <c r="AN518" s="550">
        <v>4.6621075878486802E-2</v>
      </c>
      <c r="AO518" s="550">
        <v>8.4969267966043621E-2</v>
      </c>
      <c r="AP518" s="550">
        <v>1.675992834977277E-2</v>
      </c>
      <c r="AQ518" s="551">
        <v>922.40633255789987</v>
      </c>
      <c r="AR518" s="551">
        <v>1934.2993119000002</v>
      </c>
      <c r="AS518" s="551">
        <v>103.19541849999999</v>
      </c>
      <c r="AT518" s="551">
        <v>32.118013526980015</v>
      </c>
      <c r="AU518" s="551">
        <v>6.7317042999999996</v>
      </c>
      <c r="AV518" s="551">
        <v>1.5933615099999998</v>
      </c>
      <c r="AW518" s="551">
        <v>29.548493837075988</v>
      </c>
      <c r="AX518" s="551">
        <v>53.853624000000003</v>
      </c>
      <c r="AY518" s="551">
        <v>10.622462700000002</v>
      </c>
    </row>
    <row r="519" spans="1:51" customFormat="1" x14ac:dyDescent="0.35">
      <c r="A519" s="547" t="s">
        <v>849</v>
      </c>
      <c r="B519" s="547" t="s">
        <v>694</v>
      </c>
      <c r="C519">
        <v>2</v>
      </c>
      <c r="D519" s="547" t="s">
        <v>254</v>
      </c>
      <c r="E519">
        <v>43</v>
      </c>
      <c r="F519" s="216">
        <v>2012</v>
      </c>
      <c r="G519" s="549">
        <v>547.39351000000011</v>
      </c>
      <c r="H519" s="550">
        <v>1.4056927105080208</v>
      </c>
      <c r="I519" s="550">
        <v>3.0725184752373118</v>
      </c>
      <c r="J519" s="550">
        <v>0.1671601643578127</v>
      </c>
      <c r="K519" s="550">
        <v>5.0692537708877848E-2</v>
      </c>
      <c r="L519" s="550">
        <v>1.0687667268835542E-2</v>
      </c>
      <c r="M519" s="550">
        <v>2.5333294506907837E-3</v>
      </c>
      <c r="N519" s="550">
        <v>4.6636948886520389E-2</v>
      </c>
      <c r="O519" s="550">
        <v>8.5501338881420058E-2</v>
      </c>
      <c r="P519" s="550">
        <v>1.6888943385536297E-2</v>
      </c>
      <c r="Q519" s="551">
        <v>769.46706678639953</v>
      </c>
      <c r="R519" s="551">
        <v>1681.8766727000004</v>
      </c>
      <c r="S519" s="551">
        <v>91.502389100000002</v>
      </c>
      <c r="T519" s="551">
        <v>27.748766147270008</v>
      </c>
      <c r="U519" s="551">
        <v>5.8503597000000021</v>
      </c>
      <c r="V519" s="551">
        <v>1.3867281000000002</v>
      </c>
      <c r="W519" s="551">
        <v>25.528763146682994</v>
      </c>
      <c r="X519" s="551">
        <v>46.802878000000007</v>
      </c>
      <c r="Y519" s="551">
        <v>9.2448979999999992</v>
      </c>
      <c r="AA519" s="547" t="s">
        <v>849</v>
      </c>
      <c r="AB519" s="547" t="s">
        <v>694</v>
      </c>
      <c r="AC519">
        <v>2</v>
      </c>
      <c r="AD519" s="547" t="s">
        <v>254</v>
      </c>
      <c r="AE519">
        <v>43</v>
      </c>
      <c r="AF519" s="216">
        <v>2012</v>
      </c>
      <c r="AG519" s="549">
        <v>547.39351000000011</v>
      </c>
      <c r="AH519" s="550">
        <v>1.4056927105080208</v>
      </c>
      <c r="AI519" s="550">
        <v>3.0725184752373118</v>
      </c>
      <c r="AJ519" s="550">
        <v>0.1671601643578127</v>
      </c>
      <c r="AK519" s="550">
        <v>5.0692537708877848E-2</v>
      </c>
      <c r="AL519" s="550">
        <v>1.0687667268835542E-2</v>
      </c>
      <c r="AM519" s="550">
        <v>2.5333294506907837E-3</v>
      </c>
      <c r="AN519" s="550">
        <v>4.6636948886520389E-2</v>
      </c>
      <c r="AO519" s="550">
        <v>8.5501338881420058E-2</v>
      </c>
      <c r="AP519" s="550">
        <v>1.6888943385536297E-2</v>
      </c>
      <c r="AQ519" s="551">
        <v>769.46706678639953</v>
      </c>
      <c r="AR519" s="551">
        <v>1681.8766727000004</v>
      </c>
      <c r="AS519" s="551">
        <v>91.502389100000002</v>
      </c>
      <c r="AT519" s="551">
        <v>27.748766147270008</v>
      </c>
      <c r="AU519" s="551">
        <v>5.8503597000000021</v>
      </c>
      <c r="AV519" s="551">
        <v>1.3867281000000002</v>
      </c>
      <c r="AW519" s="551">
        <v>25.528763146682994</v>
      </c>
      <c r="AX519" s="551">
        <v>46.802878000000007</v>
      </c>
      <c r="AY519" s="551">
        <v>9.2448979999999992</v>
      </c>
    </row>
    <row r="520" spans="1:51" customFormat="1" x14ac:dyDescent="0.35">
      <c r="A520" s="547" t="s">
        <v>850</v>
      </c>
      <c r="B520" s="547" t="s">
        <v>694</v>
      </c>
      <c r="C520">
        <v>2</v>
      </c>
      <c r="D520" s="547" t="s">
        <v>254</v>
      </c>
      <c r="E520">
        <v>43</v>
      </c>
      <c r="F520" s="216">
        <v>2013</v>
      </c>
      <c r="G520" s="549">
        <v>665.72949999999992</v>
      </c>
      <c r="H520" s="550">
        <v>0.97025388591958162</v>
      </c>
      <c r="I520" s="550">
        <v>2.238799391795018</v>
      </c>
      <c r="J520" s="550">
        <v>0.15005858790995447</v>
      </c>
      <c r="K520" s="550">
        <v>4.489904792994754E-2</v>
      </c>
      <c r="L520" s="550">
        <v>1.0705630439991018E-2</v>
      </c>
      <c r="M520" s="550">
        <v>2.5366746553968245E-3</v>
      </c>
      <c r="N520" s="550">
        <v>4.1307028734083442E-2</v>
      </c>
      <c r="O520" s="550">
        <v>8.5645060043155682E-2</v>
      </c>
      <c r="P520" s="550">
        <v>1.6911237672357918E-2</v>
      </c>
      <c r="Q520" s="551">
        <v>645.92663434630003</v>
      </c>
      <c r="R520" s="551">
        <v>1490.4347997000011</v>
      </c>
      <c r="S520" s="551">
        <v>99.898428700000011</v>
      </c>
      <c r="T520" s="551">
        <v>29.890620728880005</v>
      </c>
      <c r="U520" s="551">
        <v>7.1270540000000002</v>
      </c>
      <c r="V520" s="551">
        <v>1.6887391500000002</v>
      </c>
      <c r="W520" s="551">
        <v>27.499307585626998</v>
      </c>
      <c r="X520" s="551">
        <v>57.016443000000002</v>
      </c>
      <c r="Y520" s="551">
        <v>11.258309799999999</v>
      </c>
      <c r="AA520" s="547" t="s">
        <v>850</v>
      </c>
      <c r="AB520" s="547" t="s">
        <v>694</v>
      </c>
      <c r="AC520">
        <v>2</v>
      </c>
      <c r="AD520" s="547" t="s">
        <v>254</v>
      </c>
      <c r="AE520">
        <v>43</v>
      </c>
      <c r="AF520" s="216">
        <v>2013</v>
      </c>
      <c r="AG520" s="549">
        <v>665.72949999999992</v>
      </c>
      <c r="AH520" s="550">
        <v>0.97025388591958162</v>
      </c>
      <c r="AI520" s="550">
        <v>2.238799391795018</v>
      </c>
      <c r="AJ520" s="550">
        <v>0.15005858790995447</v>
      </c>
      <c r="AK520" s="550">
        <v>4.489904792994754E-2</v>
      </c>
      <c r="AL520" s="550">
        <v>1.0705630439991018E-2</v>
      </c>
      <c r="AM520" s="550">
        <v>2.5366746553968245E-3</v>
      </c>
      <c r="AN520" s="550">
        <v>4.1307028734083442E-2</v>
      </c>
      <c r="AO520" s="550">
        <v>8.5645060043155682E-2</v>
      </c>
      <c r="AP520" s="550">
        <v>1.6911237672357918E-2</v>
      </c>
      <c r="AQ520" s="551">
        <v>645.92663434630003</v>
      </c>
      <c r="AR520" s="551">
        <v>1490.4347997000011</v>
      </c>
      <c r="AS520" s="551">
        <v>99.898428700000011</v>
      </c>
      <c r="AT520" s="551">
        <v>29.890620728880005</v>
      </c>
      <c r="AU520" s="551">
        <v>7.1270540000000002</v>
      </c>
      <c r="AV520" s="551">
        <v>1.6887391500000002</v>
      </c>
      <c r="AW520" s="551">
        <v>27.499307585626998</v>
      </c>
      <c r="AX520" s="551">
        <v>57.016443000000002</v>
      </c>
      <c r="AY520" s="551">
        <v>11.258309799999999</v>
      </c>
    </row>
    <row r="521" spans="1:51" customFormat="1" x14ac:dyDescent="0.35">
      <c r="A521" s="547" t="s">
        <v>851</v>
      </c>
      <c r="B521" s="547" t="s">
        <v>694</v>
      </c>
      <c r="C521">
        <v>2</v>
      </c>
      <c r="D521" s="547" t="s">
        <v>254</v>
      </c>
      <c r="E521">
        <v>43</v>
      </c>
      <c r="F521" s="216">
        <v>2014</v>
      </c>
      <c r="G521" s="549">
        <v>727.3634400000002</v>
      </c>
      <c r="H521" s="550">
        <v>0.7342462699373502</v>
      </c>
      <c r="I521" s="550">
        <v>1.8304688580443347</v>
      </c>
      <c r="J521" s="550">
        <v>0.11824679172766776</v>
      </c>
      <c r="K521" s="550">
        <v>1.4153338415710022E-2</v>
      </c>
      <c r="L521" s="550">
        <v>1.07319353307062E-2</v>
      </c>
      <c r="M521" s="550">
        <v>2.5247795654947951E-3</v>
      </c>
      <c r="N521" s="550">
        <v>1.3021024780637862E-2</v>
      </c>
      <c r="O521" s="550">
        <v>8.5855445250313911E-2</v>
      </c>
      <c r="P521" s="550">
        <v>1.6831973297970541E-2</v>
      </c>
      <c r="Q521" s="551">
        <v>534.06389270879981</v>
      </c>
      <c r="R521" s="551">
        <v>1331.4161253999994</v>
      </c>
      <c r="S521" s="551">
        <v>86.008393199999986</v>
      </c>
      <c r="T521" s="551">
        <v>10.294620917534994</v>
      </c>
      <c r="U521" s="551">
        <v>7.8060174000000009</v>
      </c>
      <c r="V521" s="551">
        <v>1.8364323499999999</v>
      </c>
      <c r="W521" s="551">
        <v>9.4710173767700034</v>
      </c>
      <c r="X521" s="551">
        <v>62.448112000000002</v>
      </c>
      <c r="Y521" s="551">
        <v>12.242962</v>
      </c>
      <c r="AA521" s="547" t="s">
        <v>851</v>
      </c>
      <c r="AB521" s="547" t="s">
        <v>694</v>
      </c>
      <c r="AC521">
        <v>2</v>
      </c>
      <c r="AD521" s="547" t="s">
        <v>254</v>
      </c>
      <c r="AE521">
        <v>43</v>
      </c>
      <c r="AF521" s="216">
        <v>2014</v>
      </c>
      <c r="AG521" s="549">
        <v>727.3634400000002</v>
      </c>
      <c r="AH521" s="550">
        <v>0.7342462699373502</v>
      </c>
      <c r="AI521" s="550">
        <v>1.8304688580443347</v>
      </c>
      <c r="AJ521" s="550">
        <v>0.11824679172766776</v>
      </c>
      <c r="AK521" s="550">
        <v>1.4153338415710022E-2</v>
      </c>
      <c r="AL521" s="550">
        <v>1.07319353307062E-2</v>
      </c>
      <c r="AM521" s="550">
        <v>2.5247795654947951E-3</v>
      </c>
      <c r="AN521" s="550">
        <v>1.3021024780637862E-2</v>
      </c>
      <c r="AO521" s="550">
        <v>8.5855445250313911E-2</v>
      </c>
      <c r="AP521" s="550">
        <v>1.6831973297970541E-2</v>
      </c>
      <c r="AQ521" s="551">
        <v>534.06389270879981</v>
      </c>
      <c r="AR521" s="551">
        <v>1331.4161253999994</v>
      </c>
      <c r="AS521" s="551">
        <v>86.008393199999986</v>
      </c>
      <c r="AT521" s="551">
        <v>10.294620917534994</v>
      </c>
      <c r="AU521" s="551">
        <v>7.8060174000000009</v>
      </c>
      <c r="AV521" s="551">
        <v>1.8364323499999999</v>
      </c>
      <c r="AW521" s="551">
        <v>9.4710173767700034</v>
      </c>
      <c r="AX521" s="551">
        <v>62.448112000000002</v>
      </c>
      <c r="AY521" s="551">
        <v>12.242962</v>
      </c>
    </row>
    <row r="522" spans="1:51" customFormat="1" x14ac:dyDescent="0.35">
      <c r="A522" s="547" t="s">
        <v>852</v>
      </c>
      <c r="B522" s="547" t="s">
        <v>694</v>
      </c>
      <c r="C522">
        <v>2</v>
      </c>
      <c r="D522" s="547" t="s">
        <v>254</v>
      </c>
      <c r="E522">
        <v>43</v>
      </c>
      <c r="F522" s="216">
        <v>2015</v>
      </c>
      <c r="G522" s="549">
        <v>784.57340999999985</v>
      </c>
      <c r="H522" s="550">
        <v>0.83310701057279024</v>
      </c>
      <c r="I522" s="550">
        <v>1.7719598999665309</v>
      </c>
      <c r="J522" s="550">
        <v>0.10981753434646729</v>
      </c>
      <c r="K522" s="550">
        <v>1.4153327931949681E-2</v>
      </c>
      <c r="L522" s="550">
        <v>1.0731925136234229E-2</v>
      </c>
      <c r="M522" s="550">
        <v>2.5247813713187147E-3</v>
      </c>
      <c r="N522" s="550">
        <v>1.3021022691072331E-2</v>
      </c>
      <c r="O522" s="550">
        <v>8.5855406443101356E-2</v>
      </c>
      <c r="P522" s="550">
        <v>1.6831960950601174E-2</v>
      </c>
      <c r="Q522" s="551">
        <v>653.63360818000001</v>
      </c>
      <c r="R522" s="551">
        <v>1390.2326210999997</v>
      </c>
      <c r="S522" s="551">
        <v>86.159917399999955</v>
      </c>
      <c r="T522" s="551">
        <v>11.104324758418008</v>
      </c>
      <c r="U522" s="551">
        <v>8.4199831000000014</v>
      </c>
      <c r="V522" s="551">
        <v>1.9808763299999999</v>
      </c>
      <c r="W522" s="551">
        <v>10.215948174421994</v>
      </c>
      <c r="X522" s="551">
        <v>67.359868999999989</v>
      </c>
      <c r="Y522" s="551">
        <v>13.205909000000002</v>
      </c>
      <c r="AA522" s="547" t="s">
        <v>852</v>
      </c>
      <c r="AB522" s="547" t="s">
        <v>694</v>
      </c>
      <c r="AC522">
        <v>2</v>
      </c>
      <c r="AD522" s="547" t="s">
        <v>254</v>
      </c>
      <c r="AE522">
        <v>43</v>
      </c>
      <c r="AF522" s="216">
        <v>2015</v>
      </c>
      <c r="AG522" s="549">
        <v>784.57340999999985</v>
      </c>
      <c r="AH522" s="550">
        <v>0.83310701057279024</v>
      </c>
      <c r="AI522" s="550">
        <v>1.7719598999665309</v>
      </c>
      <c r="AJ522" s="550">
        <v>0.10981753434646729</v>
      </c>
      <c r="AK522" s="550">
        <v>1.4153327931949681E-2</v>
      </c>
      <c r="AL522" s="550">
        <v>1.0731925136234229E-2</v>
      </c>
      <c r="AM522" s="550">
        <v>2.5247813713187147E-3</v>
      </c>
      <c r="AN522" s="550">
        <v>1.3021022691072331E-2</v>
      </c>
      <c r="AO522" s="550">
        <v>8.5855406443101356E-2</v>
      </c>
      <c r="AP522" s="550">
        <v>1.6831960950601174E-2</v>
      </c>
      <c r="AQ522" s="551">
        <v>653.63360818000001</v>
      </c>
      <c r="AR522" s="551">
        <v>1390.2326210999997</v>
      </c>
      <c r="AS522" s="551">
        <v>86.159917399999955</v>
      </c>
      <c r="AT522" s="551">
        <v>11.104324758418008</v>
      </c>
      <c r="AU522" s="551">
        <v>8.4199831000000014</v>
      </c>
      <c r="AV522" s="551">
        <v>1.9808763299999999</v>
      </c>
      <c r="AW522" s="551">
        <v>10.215948174421994</v>
      </c>
      <c r="AX522" s="551">
        <v>67.359868999999989</v>
      </c>
      <c r="AY522" s="551">
        <v>13.205909000000002</v>
      </c>
    </row>
    <row r="523" spans="1:51" customFormat="1" x14ac:dyDescent="0.35">
      <c r="A523" s="547" t="s">
        <v>853</v>
      </c>
      <c r="B523" s="547" t="s">
        <v>694</v>
      </c>
      <c r="C523">
        <v>2</v>
      </c>
      <c r="D523" s="547" t="s">
        <v>254</v>
      </c>
      <c r="E523">
        <v>43</v>
      </c>
      <c r="F523" s="216">
        <v>2016</v>
      </c>
      <c r="G523" s="549">
        <v>1527.9981000000002</v>
      </c>
      <c r="H523" s="550">
        <v>0.71624500481708708</v>
      </c>
      <c r="I523" s="550">
        <v>1.6684585438293416</v>
      </c>
      <c r="J523" s="550">
        <v>0.10740716896179379</v>
      </c>
      <c r="K523" s="550">
        <v>1.4153328965271611E-2</v>
      </c>
      <c r="L523" s="550">
        <v>1.0731933632639983E-2</v>
      </c>
      <c r="M523" s="550">
        <v>2.5247814117046346E-3</v>
      </c>
      <c r="N523" s="550">
        <v>1.3021030934678511E-2</v>
      </c>
      <c r="O523" s="550">
        <v>8.5855371809690065E-2</v>
      </c>
      <c r="P523" s="550">
        <v>1.6831967264880763E-2</v>
      </c>
      <c r="Q523" s="551">
        <v>1094.421006495</v>
      </c>
      <c r="R523" s="551">
        <v>2549.4014849000009</v>
      </c>
      <c r="S523" s="551">
        <v>164.11795009999992</v>
      </c>
      <c r="T523" s="551">
        <v>21.626259767609991</v>
      </c>
      <c r="U523" s="551">
        <v>16.398374199999996</v>
      </c>
      <c r="V523" s="551">
        <v>3.8578611999999999</v>
      </c>
      <c r="W523" s="551">
        <v>19.896110528229993</v>
      </c>
      <c r="X523" s="551">
        <v>131.18684500000001</v>
      </c>
      <c r="Y523" s="551">
        <v>25.719214000000004</v>
      </c>
      <c r="AA523" s="547" t="s">
        <v>853</v>
      </c>
      <c r="AB523" s="547" t="s">
        <v>694</v>
      </c>
      <c r="AC523">
        <v>2</v>
      </c>
      <c r="AD523" s="547" t="s">
        <v>254</v>
      </c>
      <c r="AE523">
        <v>43</v>
      </c>
      <c r="AF523" s="216">
        <v>2016</v>
      </c>
      <c r="AG523" s="549">
        <v>1527.9981000000002</v>
      </c>
      <c r="AH523" s="550">
        <v>0.71624500481708708</v>
      </c>
      <c r="AI523" s="550">
        <v>1.6684585438293416</v>
      </c>
      <c r="AJ523" s="550">
        <v>0.10740716896179379</v>
      </c>
      <c r="AK523" s="550">
        <v>1.4153328965271611E-2</v>
      </c>
      <c r="AL523" s="550">
        <v>1.0731933632639983E-2</v>
      </c>
      <c r="AM523" s="550">
        <v>2.5247814117046346E-3</v>
      </c>
      <c r="AN523" s="550">
        <v>1.3021030934678511E-2</v>
      </c>
      <c r="AO523" s="550">
        <v>8.5855371809690065E-2</v>
      </c>
      <c r="AP523" s="550">
        <v>1.6831967264880763E-2</v>
      </c>
      <c r="AQ523" s="551">
        <v>1094.421006495</v>
      </c>
      <c r="AR523" s="551">
        <v>2549.4014849000009</v>
      </c>
      <c r="AS523" s="551">
        <v>164.11795009999992</v>
      </c>
      <c r="AT523" s="551">
        <v>21.626259767609991</v>
      </c>
      <c r="AU523" s="551">
        <v>16.398374199999996</v>
      </c>
      <c r="AV523" s="551">
        <v>3.8578611999999999</v>
      </c>
      <c r="AW523" s="551">
        <v>19.896110528229993</v>
      </c>
      <c r="AX523" s="551">
        <v>131.18684500000001</v>
      </c>
      <c r="AY523" s="551">
        <v>25.719214000000004</v>
      </c>
    </row>
    <row r="524" spans="1:51" customFormat="1" x14ac:dyDescent="0.35">
      <c r="A524" s="547" t="s">
        <v>854</v>
      </c>
      <c r="B524" s="547" t="s">
        <v>694</v>
      </c>
      <c r="C524">
        <v>2</v>
      </c>
      <c r="D524" s="547" t="s">
        <v>254</v>
      </c>
      <c r="E524">
        <v>43</v>
      </c>
      <c r="F524" s="216">
        <v>2017</v>
      </c>
      <c r="G524" s="549">
        <v>1756.3721899999998</v>
      </c>
      <c r="H524" s="550">
        <v>0.7621291116503045</v>
      </c>
      <c r="I524" s="550">
        <v>1.6880721075411711</v>
      </c>
      <c r="J524" s="550">
        <v>0.10576056889172221</v>
      </c>
      <c r="K524" s="550">
        <v>1.4153347567892206E-2</v>
      </c>
      <c r="L524" s="550">
        <v>1.0731937858797455E-2</v>
      </c>
      <c r="M524" s="550">
        <v>2.5247852506705883E-3</v>
      </c>
      <c r="N524" s="550">
        <v>1.3021044400156438E-2</v>
      </c>
      <c r="O524" s="550">
        <v>8.585551448522992E-2</v>
      </c>
      <c r="P524" s="550">
        <v>1.6831965438942647E-2</v>
      </c>
      <c r="Q524" s="551">
        <v>1338.5823768919997</v>
      </c>
      <c r="R524" s="551">
        <v>2964.8829044000017</v>
      </c>
      <c r="S524" s="551">
        <v>185.75492199999999</v>
      </c>
      <c r="T524" s="551">
        <v>24.858546063650003</v>
      </c>
      <c r="U524" s="551">
        <v>18.849277199999996</v>
      </c>
      <c r="V524" s="551">
        <v>4.4344625999999998</v>
      </c>
      <c r="W524" s="551">
        <v>22.869800269189998</v>
      </c>
      <c r="X524" s="551">
        <v>150.79423799999998</v>
      </c>
      <c r="Y524" s="551">
        <v>29.563196000000005</v>
      </c>
      <c r="AA524" s="547" t="s">
        <v>854</v>
      </c>
      <c r="AB524" s="547" t="s">
        <v>694</v>
      </c>
      <c r="AC524">
        <v>2</v>
      </c>
      <c r="AD524" s="547" t="s">
        <v>254</v>
      </c>
      <c r="AE524">
        <v>43</v>
      </c>
      <c r="AF524" s="216">
        <v>2017</v>
      </c>
      <c r="AG524" s="549">
        <v>1756.3721899999998</v>
      </c>
      <c r="AH524" s="550">
        <v>0.7621291116503045</v>
      </c>
      <c r="AI524" s="550">
        <v>1.6880721075411711</v>
      </c>
      <c r="AJ524" s="550">
        <v>0.10576056889172221</v>
      </c>
      <c r="AK524" s="550">
        <v>1.4153347567892206E-2</v>
      </c>
      <c r="AL524" s="550">
        <v>1.0731937858797455E-2</v>
      </c>
      <c r="AM524" s="550">
        <v>2.5247852506705883E-3</v>
      </c>
      <c r="AN524" s="550">
        <v>1.3021044400156438E-2</v>
      </c>
      <c r="AO524" s="550">
        <v>8.585551448522992E-2</v>
      </c>
      <c r="AP524" s="550">
        <v>1.6831965438942647E-2</v>
      </c>
      <c r="AQ524" s="551">
        <v>1338.5823768919997</v>
      </c>
      <c r="AR524" s="551">
        <v>2964.8829044000017</v>
      </c>
      <c r="AS524" s="551">
        <v>185.75492199999999</v>
      </c>
      <c r="AT524" s="551">
        <v>24.858546063650003</v>
      </c>
      <c r="AU524" s="551">
        <v>18.849277199999996</v>
      </c>
      <c r="AV524" s="551">
        <v>4.4344625999999998</v>
      </c>
      <c r="AW524" s="551">
        <v>22.869800269189998</v>
      </c>
      <c r="AX524" s="551">
        <v>150.79423799999998</v>
      </c>
      <c r="AY524" s="551">
        <v>29.563196000000005</v>
      </c>
    </row>
    <row r="525" spans="1:51" customFormat="1" x14ac:dyDescent="0.35">
      <c r="A525" s="547" t="s">
        <v>855</v>
      </c>
      <c r="B525" s="547" t="s">
        <v>694</v>
      </c>
      <c r="C525">
        <v>2</v>
      </c>
      <c r="D525" s="547" t="s">
        <v>254</v>
      </c>
      <c r="E525">
        <v>43</v>
      </c>
      <c r="F525" s="216">
        <v>2018</v>
      </c>
      <c r="G525" s="549">
        <v>1975.7216600000002</v>
      </c>
      <c r="H525" s="550">
        <v>0.81742597518215176</v>
      </c>
      <c r="I525" s="550">
        <v>1.7211061637093148</v>
      </c>
      <c r="J525" s="550">
        <v>0.10579278601419999</v>
      </c>
      <c r="K525" s="550">
        <v>1.4153341352627573E-2</v>
      </c>
      <c r="L525" s="550">
        <v>1.0731928049014756E-2</v>
      </c>
      <c r="M525" s="550">
        <v>2.5247815524783992E-3</v>
      </c>
      <c r="N525" s="550">
        <v>1.3021021560299139E-2</v>
      </c>
      <c r="O525" s="550">
        <v>8.5855422569999063E-2</v>
      </c>
      <c r="P525" s="550">
        <v>1.6831961036454901E-2</v>
      </c>
      <c r="Q525" s="551">
        <v>1615.0062046139999</v>
      </c>
      <c r="R525" s="551">
        <v>3400.4267267999994</v>
      </c>
      <c r="S525" s="551">
        <v>209.01709880000001</v>
      </c>
      <c r="T525" s="551">
        <v>27.963063071759997</v>
      </c>
      <c r="U525" s="551">
        <v>21.203302699999995</v>
      </c>
      <c r="V525" s="551">
        <v>4.9882656000000001</v>
      </c>
      <c r="W525" s="551">
        <v>25.725914332010007</v>
      </c>
      <c r="X525" s="551">
        <v>169.62641800000003</v>
      </c>
      <c r="Y525" s="551">
        <v>33.255270000000003</v>
      </c>
      <c r="AA525" s="547" t="s">
        <v>855</v>
      </c>
      <c r="AB525" s="547" t="s">
        <v>694</v>
      </c>
      <c r="AC525">
        <v>2</v>
      </c>
      <c r="AD525" s="547" t="s">
        <v>254</v>
      </c>
      <c r="AE525">
        <v>43</v>
      </c>
      <c r="AF525" s="216">
        <v>2018</v>
      </c>
      <c r="AG525" s="549">
        <v>1975.7216600000002</v>
      </c>
      <c r="AH525" s="550">
        <v>0.81742597518215176</v>
      </c>
      <c r="AI525" s="550">
        <v>1.7211061637093148</v>
      </c>
      <c r="AJ525" s="550">
        <v>0.10579278601419999</v>
      </c>
      <c r="AK525" s="550">
        <v>1.4153341352627573E-2</v>
      </c>
      <c r="AL525" s="550">
        <v>1.0731928049014756E-2</v>
      </c>
      <c r="AM525" s="550">
        <v>2.5247815524783992E-3</v>
      </c>
      <c r="AN525" s="550">
        <v>1.3021021560299139E-2</v>
      </c>
      <c r="AO525" s="550">
        <v>8.5855422569999063E-2</v>
      </c>
      <c r="AP525" s="550">
        <v>1.6831961036454901E-2</v>
      </c>
      <c r="AQ525" s="551">
        <v>1615.0062046139999</v>
      </c>
      <c r="AR525" s="551">
        <v>3400.4267267999994</v>
      </c>
      <c r="AS525" s="551">
        <v>209.01709880000001</v>
      </c>
      <c r="AT525" s="551">
        <v>27.963063071759997</v>
      </c>
      <c r="AU525" s="551">
        <v>21.203302699999995</v>
      </c>
      <c r="AV525" s="551">
        <v>4.9882656000000001</v>
      </c>
      <c r="AW525" s="551">
        <v>25.725914332010007</v>
      </c>
      <c r="AX525" s="551">
        <v>169.62641800000003</v>
      </c>
      <c r="AY525" s="551">
        <v>33.255270000000003</v>
      </c>
    </row>
    <row r="526" spans="1:51" customFormat="1" x14ac:dyDescent="0.35">
      <c r="A526" s="547" t="s">
        <v>856</v>
      </c>
      <c r="B526" s="547" t="s">
        <v>694</v>
      </c>
      <c r="C526">
        <v>2</v>
      </c>
      <c r="D526" s="547" t="s">
        <v>254</v>
      </c>
      <c r="E526">
        <v>43</v>
      </c>
      <c r="F526" s="216">
        <v>2019</v>
      </c>
      <c r="G526" s="549">
        <v>2357.8573999999994</v>
      </c>
      <c r="H526" s="550">
        <v>0.81742538870501702</v>
      </c>
      <c r="I526" s="550">
        <v>1.7211045207398885</v>
      </c>
      <c r="J526" s="550">
        <v>0.10579271736280574</v>
      </c>
      <c r="K526" s="550">
        <v>1.4153322409917591E-2</v>
      </c>
      <c r="L526" s="550">
        <v>1.0731917290672459E-2</v>
      </c>
      <c r="M526" s="550">
        <v>2.5247792338926015E-3</v>
      </c>
      <c r="N526" s="550">
        <v>1.302101901177315E-2</v>
      </c>
      <c r="O526" s="550">
        <v>8.5855345620138024E-2</v>
      </c>
      <c r="P526" s="550">
        <v>1.6831959388214069E-2</v>
      </c>
      <c r="Q526" s="551">
        <v>1927.3725017060003</v>
      </c>
      <c r="R526" s="551">
        <v>4058.1190303999983</v>
      </c>
      <c r="S526" s="551">
        <v>249.44414149999994</v>
      </c>
      <c r="T526" s="551">
        <v>33.371515978810017</v>
      </c>
      <c r="U526" s="551">
        <v>25.3043306</v>
      </c>
      <c r="V526" s="551">
        <v>5.9530693999999995</v>
      </c>
      <c r="W526" s="551">
        <v>30.701706032450002</v>
      </c>
      <c r="X526" s="551">
        <v>202.43466199999997</v>
      </c>
      <c r="Y526" s="551">
        <v>39.687360000000005</v>
      </c>
      <c r="AA526" s="547" t="s">
        <v>856</v>
      </c>
      <c r="AB526" s="547" t="s">
        <v>694</v>
      </c>
      <c r="AC526">
        <v>2</v>
      </c>
      <c r="AD526" s="547" t="s">
        <v>254</v>
      </c>
      <c r="AE526">
        <v>43</v>
      </c>
      <c r="AF526" s="216">
        <v>2019</v>
      </c>
      <c r="AG526" s="549">
        <v>2357.8573999999994</v>
      </c>
      <c r="AH526" s="550">
        <v>0.81742538870501702</v>
      </c>
      <c r="AI526" s="550">
        <v>1.7211045207398885</v>
      </c>
      <c r="AJ526" s="550">
        <v>0.10579271736280574</v>
      </c>
      <c r="AK526" s="550">
        <v>1.4153322409917591E-2</v>
      </c>
      <c r="AL526" s="550">
        <v>1.0731917290672459E-2</v>
      </c>
      <c r="AM526" s="550">
        <v>2.5247792338926015E-3</v>
      </c>
      <c r="AN526" s="550">
        <v>1.302101901177315E-2</v>
      </c>
      <c r="AO526" s="550">
        <v>8.5855345620138024E-2</v>
      </c>
      <c r="AP526" s="550">
        <v>1.6831959388214069E-2</v>
      </c>
      <c r="AQ526" s="551">
        <v>1927.3725017060003</v>
      </c>
      <c r="AR526" s="551">
        <v>4058.1190303999983</v>
      </c>
      <c r="AS526" s="551">
        <v>249.44414149999994</v>
      </c>
      <c r="AT526" s="551">
        <v>33.371515978810017</v>
      </c>
      <c r="AU526" s="551">
        <v>25.3043306</v>
      </c>
      <c r="AV526" s="551">
        <v>5.9530693999999995</v>
      </c>
      <c r="AW526" s="551">
        <v>30.701706032450002</v>
      </c>
      <c r="AX526" s="551">
        <v>202.43466199999997</v>
      </c>
      <c r="AY526" s="551">
        <v>39.687360000000005</v>
      </c>
    </row>
    <row r="527" spans="1:51" customFormat="1" x14ac:dyDescent="0.35">
      <c r="A527" s="547" t="s">
        <v>857</v>
      </c>
      <c r="B527" s="547" t="s">
        <v>694</v>
      </c>
      <c r="C527">
        <v>2</v>
      </c>
      <c r="D527" s="547" t="s">
        <v>254</v>
      </c>
      <c r="E527">
        <v>43</v>
      </c>
      <c r="F527" s="216">
        <v>2020</v>
      </c>
      <c r="G527" s="549">
        <v>1747.3144900000002</v>
      </c>
      <c r="H527" s="550">
        <v>0.81742572065890651</v>
      </c>
      <c r="I527" s="550">
        <v>1.7211072767444398</v>
      </c>
      <c r="J527" s="550">
        <v>0.10579283595364683</v>
      </c>
      <c r="K527" s="550">
        <v>1.4153341543393259E-2</v>
      </c>
      <c r="L527" s="550">
        <v>1.0731931719973317E-2</v>
      </c>
      <c r="M527" s="550">
        <v>2.5247835608574395E-3</v>
      </c>
      <c r="N527" s="550">
        <v>1.3021028370244896E-2</v>
      </c>
      <c r="O527" s="550">
        <v>8.5855442657034209E-2</v>
      </c>
      <c r="P527" s="550">
        <v>1.6831971673284752E-2</v>
      </c>
      <c r="Q527" s="551">
        <v>1428.2998062059999</v>
      </c>
      <c r="R527" s="551">
        <v>3007.3156835</v>
      </c>
      <c r="S527" s="551">
        <v>184.8533552000001</v>
      </c>
      <c r="T527" s="551">
        <v>24.730338760690007</v>
      </c>
      <c r="U527" s="551">
        <v>18.752059800000001</v>
      </c>
      <c r="V527" s="551">
        <v>4.4115909000000011</v>
      </c>
      <c r="W527" s="551">
        <v>22.751831546029994</v>
      </c>
      <c r="X527" s="551">
        <v>150.016459</v>
      </c>
      <c r="Y527" s="551">
        <v>29.410747999999998</v>
      </c>
      <c r="AA527" s="547" t="s">
        <v>857</v>
      </c>
      <c r="AB527" s="547" t="s">
        <v>694</v>
      </c>
      <c r="AC527">
        <v>2</v>
      </c>
      <c r="AD527" s="547" t="s">
        <v>254</v>
      </c>
      <c r="AE527">
        <v>43</v>
      </c>
      <c r="AF527" s="216">
        <v>2020</v>
      </c>
      <c r="AG527" s="549">
        <v>1747.3144900000002</v>
      </c>
      <c r="AH527" s="550">
        <v>0.81742572065890651</v>
      </c>
      <c r="AI527" s="550">
        <v>1.7211072767444398</v>
      </c>
      <c r="AJ527" s="550">
        <v>0.10579283595364683</v>
      </c>
      <c r="AK527" s="550">
        <v>1.4153341543393259E-2</v>
      </c>
      <c r="AL527" s="550">
        <v>1.0731931719973317E-2</v>
      </c>
      <c r="AM527" s="550">
        <v>2.5247835608574395E-3</v>
      </c>
      <c r="AN527" s="550">
        <v>1.3021028370244896E-2</v>
      </c>
      <c r="AO527" s="550">
        <v>8.5855442657034209E-2</v>
      </c>
      <c r="AP527" s="550">
        <v>1.6831971673284752E-2</v>
      </c>
      <c r="AQ527" s="551">
        <v>1428.2998062059999</v>
      </c>
      <c r="AR527" s="551">
        <v>3007.3156835</v>
      </c>
      <c r="AS527" s="551">
        <v>184.8533552000001</v>
      </c>
      <c r="AT527" s="551">
        <v>24.730338760690007</v>
      </c>
      <c r="AU527" s="551">
        <v>18.752059800000001</v>
      </c>
      <c r="AV527" s="551">
        <v>4.4115909000000011</v>
      </c>
      <c r="AW527" s="551">
        <v>22.751831546029994</v>
      </c>
      <c r="AX527" s="551">
        <v>150.016459</v>
      </c>
      <c r="AY527" s="551">
        <v>29.410747999999998</v>
      </c>
    </row>
    <row r="528" spans="1:51" customFormat="1" x14ac:dyDescent="0.35">
      <c r="A528" s="547" t="s">
        <v>858</v>
      </c>
      <c r="B528" s="547" t="s">
        <v>694</v>
      </c>
      <c r="C528">
        <v>2</v>
      </c>
      <c r="D528" s="547" t="s">
        <v>254</v>
      </c>
      <c r="E528">
        <v>43</v>
      </c>
      <c r="F528" s="216">
        <v>2021</v>
      </c>
      <c r="G528" s="549">
        <v>1982.0369000000003</v>
      </c>
      <c r="H528" s="550">
        <v>0.81331594189644019</v>
      </c>
      <c r="I528" s="550">
        <v>1.7063286184026139</v>
      </c>
      <c r="J528" s="550">
        <v>0.10208224761103087</v>
      </c>
      <c r="K528" s="550">
        <v>1.3791253018397386E-2</v>
      </c>
      <c r="L528" s="550">
        <v>1.0791315136463907E-2</v>
      </c>
      <c r="M528" s="550">
        <v>2.5247855375447347E-3</v>
      </c>
      <c r="N528" s="550">
        <v>1.2687914338729006E-2</v>
      </c>
      <c r="O528" s="550">
        <v>8.6330504744891456E-2</v>
      </c>
      <c r="P528" s="550">
        <v>1.6831987840387828E-2</v>
      </c>
      <c r="Q528" s="551">
        <v>1612.0222081970007</v>
      </c>
      <c r="R528" s="551">
        <v>3382.0062852000001</v>
      </c>
      <c r="S528" s="551">
        <v>202.33078160000005</v>
      </c>
      <c r="T528" s="551">
        <v>27.334772379700002</v>
      </c>
      <c r="U528" s="551">
        <v>21.388784800000003</v>
      </c>
      <c r="V528" s="551">
        <v>5.0042181000000001</v>
      </c>
      <c r="W528" s="551">
        <v>25.147914403399994</v>
      </c>
      <c r="X528" s="551">
        <v>171.11024599999999</v>
      </c>
      <c r="Y528" s="551">
        <v>33.361620999999992</v>
      </c>
      <c r="AA528" s="547" t="s">
        <v>858</v>
      </c>
      <c r="AB528" s="547" t="s">
        <v>694</v>
      </c>
      <c r="AC528">
        <v>2</v>
      </c>
      <c r="AD528" s="547" t="s">
        <v>254</v>
      </c>
      <c r="AE528">
        <v>43</v>
      </c>
      <c r="AF528" s="216">
        <v>2021</v>
      </c>
      <c r="AG528" s="549">
        <v>1982.0369000000003</v>
      </c>
      <c r="AH528" s="550">
        <v>0.81331594189644019</v>
      </c>
      <c r="AI528" s="550">
        <v>1.7063286184026139</v>
      </c>
      <c r="AJ528" s="550">
        <v>0.10208224761103087</v>
      </c>
      <c r="AK528" s="550">
        <v>1.3791253018397386E-2</v>
      </c>
      <c r="AL528" s="550">
        <v>1.0791315136463907E-2</v>
      </c>
      <c r="AM528" s="550">
        <v>2.5247855375447347E-3</v>
      </c>
      <c r="AN528" s="550">
        <v>1.2687914338729006E-2</v>
      </c>
      <c r="AO528" s="550">
        <v>8.6330504744891456E-2</v>
      </c>
      <c r="AP528" s="550">
        <v>1.6831987840387828E-2</v>
      </c>
      <c r="AQ528" s="551">
        <v>1612.0222081970007</v>
      </c>
      <c r="AR528" s="551">
        <v>3382.0062852000001</v>
      </c>
      <c r="AS528" s="551">
        <v>202.33078160000005</v>
      </c>
      <c r="AT528" s="551">
        <v>27.334772379700002</v>
      </c>
      <c r="AU528" s="551">
        <v>21.388784800000003</v>
      </c>
      <c r="AV528" s="551">
        <v>5.0042181000000001</v>
      </c>
      <c r="AW528" s="551">
        <v>25.147914403399994</v>
      </c>
      <c r="AX528" s="551">
        <v>171.11024599999999</v>
      </c>
      <c r="AY528" s="551">
        <v>33.361620999999992</v>
      </c>
    </row>
    <row r="529" spans="1:51" customFormat="1" x14ac:dyDescent="0.35">
      <c r="A529" s="547" t="s">
        <v>859</v>
      </c>
      <c r="B529" s="547" t="s">
        <v>694</v>
      </c>
      <c r="C529">
        <v>2</v>
      </c>
      <c r="D529" s="547" t="s">
        <v>254</v>
      </c>
      <c r="E529">
        <v>43</v>
      </c>
      <c r="F529" s="216">
        <v>2022</v>
      </c>
      <c r="G529" s="549">
        <v>2038.6712799999998</v>
      </c>
      <c r="H529" s="550">
        <v>0.81331551394985047</v>
      </c>
      <c r="I529" s="550">
        <v>1.7063268725206167</v>
      </c>
      <c r="J529" s="550">
        <v>0.10208218158643018</v>
      </c>
      <c r="K529" s="550">
        <v>1.3791241416786924E-2</v>
      </c>
      <c r="L529" s="550">
        <v>1.0791303784884835E-2</v>
      </c>
      <c r="M529" s="550">
        <v>2.5247838386186516E-3</v>
      </c>
      <c r="N529" s="550">
        <v>1.2687881873074699E-2</v>
      </c>
      <c r="O529" s="550">
        <v>8.6330415661714746E-2</v>
      </c>
      <c r="P529" s="550">
        <v>1.6831965180772061E-2</v>
      </c>
      <c r="Q529" s="551">
        <v>1658.0829798679993</v>
      </c>
      <c r="R529" s="551">
        <v>3478.6395893000022</v>
      </c>
      <c r="S529" s="551">
        <v>208.1120118</v>
      </c>
      <c r="T529" s="551">
        <v>28.115807791950008</v>
      </c>
      <c r="U529" s="551">
        <v>21.999921100000009</v>
      </c>
      <c r="V529" s="551">
        <v>5.1472042999999994</v>
      </c>
      <c r="W529" s="551">
        <v>25.866420378669993</v>
      </c>
      <c r="X529" s="551">
        <v>175.99933900000002</v>
      </c>
      <c r="Y529" s="551">
        <v>34.314844000000008</v>
      </c>
      <c r="AA529" s="547" t="s">
        <v>859</v>
      </c>
      <c r="AB529" s="547" t="s">
        <v>694</v>
      </c>
      <c r="AC529">
        <v>2</v>
      </c>
      <c r="AD529" s="547" t="s">
        <v>254</v>
      </c>
      <c r="AE529">
        <v>43</v>
      </c>
      <c r="AF529" s="216">
        <v>2022</v>
      </c>
      <c r="AG529" s="549">
        <v>2038.6712799999998</v>
      </c>
      <c r="AH529" s="550">
        <v>0.81331551394985047</v>
      </c>
      <c r="AI529" s="550">
        <v>1.7063268725206167</v>
      </c>
      <c r="AJ529" s="550">
        <v>0.10208218158643018</v>
      </c>
      <c r="AK529" s="550">
        <v>1.3791241416786924E-2</v>
      </c>
      <c r="AL529" s="550">
        <v>1.0791303784884835E-2</v>
      </c>
      <c r="AM529" s="550">
        <v>2.5247838386186516E-3</v>
      </c>
      <c r="AN529" s="550">
        <v>1.2687881873074699E-2</v>
      </c>
      <c r="AO529" s="550">
        <v>8.6330415661714746E-2</v>
      </c>
      <c r="AP529" s="550">
        <v>1.6831965180772061E-2</v>
      </c>
      <c r="AQ529" s="551">
        <v>1658.0829798679993</v>
      </c>
      <c r="AR529" s="551">
        <v>3478.6395893000022</v>
      </c>
      <c r="AS529" s="551">
        <v>208.1120118</v>
      </c>
      <c r="AT529" s="551">
        <v>28.115807791950008</v>
      </c>
      <c r="AU529" s="551">
        <v>21.999921100000009</v>
      </c>
      <c r="AV529" s="551">
        <v>5.1472042999999994</v>
      </c>
      <c r="AW529" s="551">
        <v>25.866420378669993</v>
      </c>
      <c r="AX529" s="551">
        <v>175.99933900000002</v>
      </c>
      <c r="AY529" s="551">
        <v>34.314844000000008</v>
      </c>
    </row>
    <row r="530" spans="1:51" customFormat="1" x14ac:dyDescent="0.35">
      <c r="A530" s="547" t="s">
        <v>860</v>
      </c>
      <c r="B530" s="547" t="s">
        <v>694</v>
      </c>
      <c r="C530">
        <v>2</v>
      </c>
      <c r="D530" s="547" t="s">
        <v>254</v>
      </c>
      <c r="E530">
        <v>43</v>
      </c>
      <c r="F530" s="216">
        <v>2023</v>
      </c>
      <c r="G530" s="549">
        <v>2122.2656000000006</v>
      </c>
      <c r="H530" s="550">
        <v>0.8133158708457604</v>
      </c>
      <c r="I530" s="550">
        <v>1.7063260539585621</v>
      </c>
      <c r="J530" s="550">
        <v>0.10208208209189269</v>
      </c>
      <c r="K530" s="550">
        <v>1.3791228313666297E-2</v>
      </c>
      <c r="L530" s="550">
        <v>1.0791316129328953E-2</v>
      </c>
      <c r="M530" s="550">
        <v>2.5247834672531078E-3</v>
      </c>
      <c r="N530" s="550">
        <v>1.2687902086430647E-2</v>
      </c>
      <c r="O530" s="550">
        <v>8.6330385791486219E-2</v>
      </c>
      <c r="P530" s="550">
        <v>1.6831961089130407E-2</v>
      </c>
      <c r="Q530" s="551">
        <v>1726.0722946300007</v>
      </c>
      <c r="R530" s="551">
        <v>3621.2770867000013</v>
      </c>
      <c r="S530" s="551">
        <v>216.64529119999997</v>
      </c>
      <c r="T530" s="551">
        <v>29.26864943184</v>
      </c>
      <c r="U530" s="551">
        <v>22.902038999999995</v>
      </c>
      <c r="V530" s="551">
        <v>5.3582610999999991</v>
      </c>
      <c r="W530" s="551">
        <v>26.927098134199994</v>
      </c>
      <c r="X530" s="551">
        <v>183.21600800000002</v>
      </c>
      <c r="Y530" s="551">
        <v>35.721892000000011</v>
      </c>
      <c r="AA530" s="547" t="s">
        <v>860</v>
      </c>
      <c r="AB530" s="547" t="s">
        <v>694</v>
      </c>
      <c r="AC530">
        <v>2</v>
      </c>
      <c r="AD530" s="547" t="s">
        <v>254</v>
      </c>
      <c r="AE530">
        <v>43</v>
      </c>
      <c r="AF530" s="216">
        <v>2023</v>
      </c>
      <c r="AG530" s="549">
        <v>2122.2656000000006</v>
      </c>
      <c r="AH530" s="550">
        <v>0.8133158708457604</v>
      </c>
      <c r="AI530" s="550">
        <v>1.7063260539585621</v>
      </c>
      <c r="AJ530" s="550">
        <v>0.10208208209189269</v>
      </c>
      <c r="AK530" s="550">
        <v>1.3791228313666297E-2</v>
      </c>
      <c r="AL530" s="550">
        <v>1.0791316129328953E-2</v>
      </c>
      <c r="AM530" s="550">
        <v>2.5247834672531078E-3</v>
      </c>
      <c r="AN530" s="550">
        <v>1.2687902086430647E-2</v>
      </c>
      <c r="AO530" s="550">
        <v>8.6330385791486219E-2</v>
      </c>
      <c r="AP530" s="550">
        <v>1.6831961089130407E-2</v>
      </c>
      <c r="AQ530" s="551">
        <v>1726.0722946300007</v>
      </c>
      <c r="AR530" s="551">
        <v>3621.2770867000013</v>
      </c>
      <c r="AS530" s="551">
        <v>216.64529119999997</v>
      </c>
      <c r="AT530" s="551">
        <v>29.26864943184</v>
      </c>
      <c r="AU530" s="551">
        <v>22.902038999999995</v>
      </c>
      <c r="AV530" s="551">
        <v>5.3582610999999991</v>
      </c>
      <c r="AW530" s="551">
        <v>26.927098134199994</v>
      </c>
      <c r="AX530" s="551">
        <v>183.21600800000002</v>
      </c>
      <c r="AY530" s="551">
        <v>35.721892000000011</v>
      </c>
    </row>
    <row r="531" spans="1:51" customFormat="1" x14ac:dyDescent="0.35">
      <c r="A531" s="547" t="s">
        <v>861</v>
      </c>
      <c r="B531" s="547" t="s">
        <v>694</v>
      </c>
      <c r="C531">
        <v>2</v>
      </c>
      <c r="D531" s="547" t="s">
        <v>254</v>
      </c>
      <c r="E531">
        <v>43</v>
      </c>
      <c r="F531" s="216">
        <v>2024</v>
      </c>
      <c r="G531" s="549">
        <v>2347.8440000000005</v>
      </c>
      <c r="H531" s="550">
        <v>0.81109697186227037</v>
      </c>
      <c r="I531" s="550">
        <v>1.6986244823761709</v>
      </c>
      <c r="J531" s="550">
        <v>0.1000684580832457</v>
      </c>
      <c r="K531" s="550">
        <v>1.3691183948678019E-2</v>
      </c>
      <c r="L531" s="550">
        <v>1.0804095161348028E-2</v>
      </c>
      <c r="M531" s="550">
        <v>2.5247831201732304E-3</v>
      </c>
      <c r="N531" s="550">
        <v>1.2595854176993869E-2</v>
      </c>
      <c r="O531" s="550">
        <v>8.6432853290082282E-2</v>
      </c>
      <c r="P531" s="550">
        <v>1.6831964133903272E-2</v>
      </c>
      <c r="Q531" s="551">
        <v>1904.3291588050008</v>
      </c>
      <c r="R531" s="551">
        <v>3988.1052991999995</v>
      </c>
      <c r="S531" s="551">
        <v>234.94512889999999</v>
      </c>
      <c r="T531" s="551">
        <v>32.144764086800002</v>
      </c>
      <c r="U531" s="551">
        <v>25.366330000000005</v>
      </c>
      <c r="V531" s="551">
        <v>5.9277968999999988</v>
      </c>
      <c r="W531" s="551">
        <v>29.573100654330002</v>
      </c>
      <c r="X531" s="551">
        <v>202.93085599999998</v>
      </c>
      <c r="Y531" s="551">
        <v>39.518826000000004</v>
      </c>
      <c r="AA531" s="547" t="s">
        <v>861</v>
      </c>
      <c r="AB531" s="547" t="s">
        <v>694</v>
      </c>
      <c r="AC531">
        <v>2</v>
      </c>
      <c r="AD531" s="547" t="s">
        <v>254</v>
      </c>
      <c r="AE531">
        <v>43</v>
      </c>
      <c r="AF531" s="216">
        <v>2024</v>
      </c>
      <c r="AG531" s="549">
        <v>2347.8440000000005</v>
      </c>
      <c r="AH531" s="550">
        <v>0.81109697186227037</v>
      </c>
      <c r="AI531" s="550">
        <v>1.6986244823761709</v>
      </c>
      <c r="AJ531" s="550">
        <v>0.1000684580832457</v>
      </c>
      <c r="AK531" s="550">
        <v>1.3691183948678019E-2</v>
      </c>
      <c r="AL531" s="550">
        <v>1.0804095161348028E-2</v>
      </c>
      <c r="AM531" s="550">
        <v>2.5247831201732304E-3</v>
      </c>
      <c r="AN531" s="550">
        <v>1.2595854176993869E-2</v>
      </c>
      <c r="AO531" s="550">
        <v>8.6432853290082282E-2</v>
      </c>
      <c r="AP531" s="550">
        <v>1.6831964133903272E-2</v>
      </c>
      <c r="AQ531" s="551">
        <v>1904.3291588050008</v>
      </c>
      <c r="AR531" s="551">
        <v>3988.1052991999995</v>
      </c>
      <c r="AS531" s="551">
        <v>234.94512889999999</v>
      </c>
      <c r="AT531" s="551">
        <v>32.144764086800002</v>
      </c>
      <c r="AU531" s="551">
        <v>25.366330000000005</v>
      </c>
      <c r="AV531" s="551">
        <v>5.9277968999999988</v>
      </c>
      <c r="AW531" s="551">
        <v>29.573100654330002</v>
      </c>
      <c r="AX531" s="551">
        <v>202.93085599999998</v>
      </c>
      <c r="AY531" s="551">
        <v>39.518826000000004</v>
      </c>
    </row>
    <row r="532" spans="1:51" customFormat="1" x14ac:dyDescent="0.35">
      <c r="A532" s="547" t="s">
        <v>862</v>
      </c>
      <c r="B532" s="547" t="s">
        <v>694</v>
      </c>
      <c r="C532">
        <v>2</v>
      </c>
      <c r="D532" s="547" t="s">
        <v>254</v>
      </c>
      <c r="E532">
        <v>43</v>
      </c>
      <c r="F532" s="216">
        <v>2025</v>
      </c>
      <c r="G532" s="549">
        <v>2465.6195000000002</v>
      </c>
      <c r="H532" s="550">
        <v>0.79095547177413217</v>
      </c>
      <c r="I532" s="550">
        <v>1.6080956923807581</v>
      </c>
      <c r="J532" s="550">
        <v>9.9492429549652733E-2</v>
      </c>
      <c r="K532" s="550">
        <v>1.2797028067088207E-2</v>
      </c>
      <c r="L532" s="550">
        <v>1.0804112151124697E-2</v>
      </c>
      <c r="M532" s="550">
        <v>2.5247839336118164E-3</v>
      </c>
      <c r="N532" s="550">
        <v>1.177323561824118E-2</v>
      </c>
      <c r="O532" s="550">
        <v>8.6432897290113081E-2</v>
      </c>
      <c r="P532" s="550">
        <v>1.6831972654336971E-2</v>
      </c>
      <c r="Q532" s="551">
        <v>1950.195234838</v>
      </c>
      <c r="R532" s="551">
        <v>3964.952096999999</v>
      </c>
      <c r="S532" s="551">
        <v>245.31047440000003</v>
      </c>
      <c r="T532" s="551">
        <v>31.552601944259994</v>
      </c>
      <c r="U532" s="551">
        <v>26.638829600000001</v>
      </c>
      <c r="V532" s="551">
        <v>6.2251565000000006</v>
      </c>
      <c r="W532" s="551">
        <v>29.028319318430011</v>
      </c>
      <c r="X532" s="551">
        <v>213.110637</v>
      </c>
      <c r="Y532" s="551">
        <v>41.501239999999996</v>
      </c>
      <c r="AA532" s="547" t="s">
        <v>862</v>
      </c>
      <c r="AB532" s="547" t="s">
        <v>694</v>
      </c>
      <c r="AC532">
        <v>2</v>
      </c>
      <c r="AD532" s="547" t="s">
        <v>254</v>
      </c>
      <c r="AE532">
        <v>43</v>
      </c>
      <c r="AF532" s="216">
        <v>2025</v>
      </c>
      <c r="AG532" s="549">
        <v>2465.6195000000002</v>
      </c>
      <c r="AH532" s="550">
        <v>0.79095547177413217</v>
      </c>
      <c r="AI532" s="550">
        <v>1.6080956923807581</v>
      </c>
      <c r="AJ532" s="550">
        <v>9.9492429549652733E-2</v>
      </c>
      <c r="AK532" s="550">
        <v>1.2797028067088207E-2</v>
      </c>
      <c r="AL532" s="550">
        <v>1.0804112151124697E-2</v>
      </c>
      <c r="AM532" s="550">
        <v>2.5247839336118164E-3</v>
      </c>
      <c r="AN532" s="550">
        <v>1.177323561824118E-2</v>
      </c>
      <c r="AO532" s="550">
        <v>8.6432897290113081E-2</v>
      </c>
      <c r="AP532" s="550">
        <v>1.6831972654336971E-2</v>
      </c>
      <c r="AQ532" s="551">
        <v>1950.195234838</v>
      </c>
      <c r="AR532" s="551">
        <v>3964.952096999999</v>
      </c>
      <c r="AS532" s="551">
        <v>245.31047440000003</v>
      </c>
      <c r="AT532" s="551">
        <v>31.552601944259994</v>
      </c>
      <c r="AU532" s="551">
        <v>26.638829600000001</v>
      </c>
      <c r="AV532" s="551">
        <v>6.2251565000000006</v>
      </c>
      <c r="AW532" s="551">
        <v>29.028319318430011</v>
      </c>
      <c r="AX532" s="551">
        <v>213.110637</v>
      </c>
      <c r="AY532" s="551">
        <v>41.501239999999996</v>
      </c>
    </row>
    <row r="533" spans="1:51" customFormat="1" x14ac:dyDescent="0.35">
      <c r="A533" s="547" t="s">
        <v>863</v>
      </c>
      <c r="B533" s="547" t="s">
        <v>694</v>
      </c>
      <c r="C533">
        <v>2</v>
      </c>
      <c r="D533" s="547" t="s">
        <v>254</v>
      </c>
      <c r="E533">
        <v>43</v>
      </c>
      <c r="F533" s="216">
        <v>2026</v>
      </c>
      <c r="G533" s="549">
        <v>2533.8361999999997</v>
      </c>
      <c r="H533" s="550">
        <v>0.79095585232699717</v>
      </c>
      <c r="I533" s="550">
        <v>1.6080954036807904</v>
      </c>
      <c r="J533" s="550">
        <v>9.9492352149677235E-2</v>
      </c>
      <c r="K533" s="550">
        <v>1.2797033345426988E-2</v>
      </c>
      <c r="L533" s="550">
        <v>1.080411235738127E-2</v>
      </c>
      <c r="M533" s="550">
        <v>2.5247844355527011E-3</v>
      </c>
      <c r="N533" s="550">
        <v>1.1773220364212966E-2</v>
      </c>
      <c r="O533" s="550">
        <v>8.6432855446614915E-2</v>
      </c>
      <c r="P533" s="550">
        <v>1.6831972800767467E-2</v>
      </c>
      <c r="Q533" s="551">
        <v>2004.1525712279995</v>
      </c>
      <c r="R533" s="551">
        <v>4074.6503468999995</v>
      </c>
      <c r="S533" s="551">
        <v>252.09732349999999</v>
      </c>
      <c r="T533" s="551">
        <v>32.425586343250004</v>
      </c>
      <c r="U533" s="551">
        <v>27.375850999999997</v>
      </c>
      <c r="V533" s="551">
        <v>6.3973902000000002</v>
      </c>
      <c r="W533" s="551">
        <v>29.831411949419994</v>
      </c>
      <c r="X533" s="551">
        <v>219.006698</v>
      </c>
      <c r="Y533" s="551">
        <v>42.649461999999993</v>
      </c>
      <c r="AA533" s="547" t="s">
        <v>863</v>
      </c>
      <c r="AB533" s="547" t="s">
        <v>694</v>
      </c>
      <c r="AC533">
        <v>2</v>
      </c>
      <c r="AD533" s="547" t="s">
        <v>254</v>
      </c>
      <c r="AE533">
        <v>43</v>
      </c>
      <c r="AF533" s="216">
        <v>2026</v>
      </c>
      <c r="AG533" s="549">
        <v>2533.8361999999997</v>
      </c>
      <c r="AH533" s="550">
        <v>0.79095585232699717</v>
      </c>
      <c r="AI533" s="550">
        <v>1.6080954036807904</v>
      </c>
      <c r="AJ533" s="550">
        <v>9.9492352149677235E-2</v>
      </c>
      <c r="AK533" s="550">
        <v>1.2797033345426988E-2</v>
      </c>
      <c r="AL533" s="550">
        <v>1.080411235738127E-2</v>
      </c>
      <c r="AM533" s="550">
        <v>2.5247844355527011E-3</v>
      </c>
      <c r="AN533" s="550">
        <v>1.1773220364212966E-2</v>
      </c>
      <c r="AO533" s="550">
        <v>8.6432855446614915E-2</v>
      </c>
      <c r="AP533" s="550">
        <v>1.6831972800767467E-2</v>
      </c>
      <c r="AQ533" s="551">
        <v>2004.1525712279995</v>
      </c>
      <c r="AR533" s="551">
        <v>4074.6503468999995</v>
      </c>
      <c r="AS533" s="551">
        <v>252.09732349999999</v>
      </c>
      <c r="AT533" s="551">
        <v>32.425586343250004</v>
      </c>
      <c r="AU533" s="551">
        <v>27.375850999999997</v>
      </c>
      <c r="AV533" s="551">
        <v>6.3973902000000002</v>
      </c>
      <c r="AW533" s="551">
        <v>29.831411949419994</v>
      </c>
      <c r="AX533" s="551">
        <v>219.006698</v>
      </c>
      <c r="AY533" s="551">
        <v>42.649461999999993</v>
      </c>
    </row>
    <row r="534" spans="1:51" customFormat="1" x14ac:dyDescent="0.35">
      <c r="A534" s="547" t="s">
        <v>1277</v>
      </c>
      <c r="B534" s="547" t="s">
        <v>694</v>
      </c>
      <c r="C534">
        <v>2</v>
      </c>
      <c r="D534" s="547" t="s">
        <v>254</v>
      </c>
      <c r="E534">
        <v>43</v>
      </c>
      <c r="F534" s="216">
        <v>2027</v>
      </c>
      <c r="G534" s="549">
        <v>2608.5972999999999</v>
      </c>
      <c r="H534" s="550">
        <v>0.68503880640219927</v>
      </c>
      <c r="I534" s="550">
        <v>1.1555348214153258</v>
      </c>
      <c r="J534" s="550">
        <v>9.5079332942650793E-2</v>
      </c>
      <c r="K534" s="550">
        <v>8.6552781306719912E-3</v>
      </c>
      <c r="L534" s="550">
        <v>1.0830055064459356E-2</v>
      </c>
      <c r="M534" s="550">
        <v>2.5247801567532097E-3</v>
      </c>
      <c r="N534" s="550">
        <v>7.9628315340278845E-3</v>
      </c>
      <c r="O534" s="550">
        <v>8.6640440439005276E-2</v>
      </c>
      <c r="P534" s="550">
        <v>1.6831947575810188E-2</v>
      </c>
      <c r="Q534" s="551">
        <v>1786.9903807759997</v>
      </c>
      <c r="R534" s="551">
        <v>3014.325015200001</v>
      </c>
      <c r="S534" s="551">
        <v>248.02369119999992</v>
      </c>
      <c r="T534" s="551">
        <v>22.578135162420004</v>
      </c>
      <c r="U534" s="551">
        <v>28.251252400000002</v>
      </c>
      <c r="V534" s="551">
        <v>6.5861346999999997</v>
      </c>
      <c r="W534" s="551">
        <v>20.771820840019995</v>
      </c>
      <c r="X534" s="551">
        <v>226.01001899999997</v>
      </c>
      <c r="Y534" s="551">
        <v>43.907772999999999</v>
      </c>
      <c r="AA534" s="547" t="s">
        <v>1277</v>
      </c>
      <c r="AB534" s="547" t="s">
        <v>694</v>
      </c>
      <c r="AC534">
        <v>2</v>
      </c>
      <c r="AD534" s="547" t="s">
        <v>254</v>
      </c>
      <c r="AE534">
        <v>43</v>
      </c>
      <c r="AF534" s="216">
        <v>2027</v>
      </c>
      <c r="AG534" s="549">
        <v>2608.5972999999999</v>
      </c>
      <c r="AH534" s="550">
        <v>0.68503880640219927</v>
      </c>
      <c r="AI534" s="550">
        <v>1.1555348214153258</v>
      </c>
      <c r="AJ534" s="550">
        <v>9.5079332942650793E-2</v>
      </c>
      <c r="AK534" s="550">
        <v>8.6552781306719912E-3</v>
      </c>
      <c r="AL534" s="550">
        <v>1.0830055064459356E-2</v>
      </c>
      <c r="AM534" s="550">
        <v>2.5247801567532097E-3</v>
      </c>
      <c r="AN534" s="550">
        <v>7.9628315340278845E-3</v>
      </c>
      <c r="AO534" s="550">
        <v>8.6640440439005276E-2</v>
      </c>
      <c r="AP534" s="550">
        <v>1.6831947575810188E-2</v>
      </c>
      <c r="AQ534" s="551">
        <v>1786.9903807759997</v>
      </c>
      <c r="AR534" s="551">
        <v>3014.325015200001</v>
      </c>
      <c r="AS534" s="551">
        <v>248.02369119999992</v>
      </c>
      <c r="AT534" s="551">
        <v>22.578135162420004</v>
      </c>
      <c r="AU534" s="551">
        <v>28.251252400000002</v>
      </c>
      <c r="AV534" s="551">
        <v>6.5861346999999997</v>
      </c>
      <c r="AW534" s="551">
        <v>20.771820840019995</v>
      </c>
      <c r="AX534" s="551">
        <v>226.01001899999997</v>
      </c>
      <c r="AY534" s="551">
        <v>43.907772999999999</v>
      </c>
    </row>
    <row r="535" spans="1:51" customFormat="1" x14ac:dyDescent="0.35">
      <c r="A535" s="547" t="s">
        <v>1278</v>
      </c>
      <c r="B535" s="547" t="s">
        <v>694</v>
      </c>
      <c r="C535">
        <v>2</v>
      </c>
      <c r="D535" s="547" t="s">
        <v>254</v>
      </c>
      <c r="E535">
        <v>43</v>
      </c>
      <c r="F535" s="216">
        <v>2028</v>
      </c>
      <c r="G535" s="549">
        <v>2702.4503</v>
      </c>
      <c r="H535" s="550">
        <v>0.68503901171540504</v>
      </c>
      <c r="I535" s="550">
        <v>1.1555360875646814</v>
      </c>
      <c r="J535" s="550">
        <v>9.507953604179141E-2</v>
      </c>
      <c r="K535" s="550">
        <v>8.6552889189451497E-3</v>
      </c>
      <c r="L535" s="550">
        <v>1.0830069289340865E-2</v>
      </c>
      <c r="M535" s="550">
        <v>2.5247812697980054E-3</v>
      </c>
      <c r="N535" s="550">
        <v>7.9628369657491899E-3</v>
      </c>
      <c r="O535" s="550">
        <v>8.6640406670938599E-2</v>
      </c>
      <c r="P535" s="550">
        <v>1.6831961720073074E-2</v>
      </c>
      <c r="Q535" s="551">
        <v>1851.2838827219998</v>
      </c>
      <c r="R535" s="551">
        <v>3122.7788464999994</v>
      </c>
      <c r="S535" s="551">
        <v>256.94772069999999</v>
      </c>
      <c r="T535" s="551">
        <v>23.390488135589994</v>
      </c>
      <c r="U535" s="551">
        <v>29.267724000000005</v>
      </c>
      <c r="V535" s="551">
        <v>6.8230959000000002</v>
      </c>
      <c r="W535" s="551">
        <v>21.519171146939986</v>
      </c>
      <c r="X535" s="551">
        <v>234.14139300000002</v>
      </c>
      <c r="Y535" s="551">
        <v>45.487539999999996</v>
      </c>
      <c r="AA535" s="547" t="s">
        <v>1278</v>
      </c>
      <c r="AB535" s="547" t="s">
        <v>694</v>
      </c>
      <c r="AC535">
        <v>2</v>
      </c>
      <c r="AD535" s="547" t="s">
        <v>254</v>
      </c>
      <c r="AE535">
        <v>43</v>
      </c>
      <c r="AF535" s="216">
        <v>2028</v>
      </c>
      <c r="AG535" s="549">
        <v>2702.4503</v>
      </c>
      <c r="AH535" s="550">
        <v>0.68503901171540504</v>
      </c>
      <c r="AI535" s="550">
        <v>1.1555360875646814</v>
      </c>
      <c r="AJ535" s="550">
        <v>9.507953604179141E-2</v>
      </c>
      <c r="AK535" s="550">
        <v>8.6552889189451497E-3</v>
      </c>
      <c r="AL535" s="550">
        <v>1.0830069289340865E-2</v>
      </c>
      <c r="AM535" s="550">
        <v>2.5247812697980054E-3</v>
      </c>
      <c r="AN535" s="550">
        <v>7.9628369657491899E-3</v>
      </c>
      <c r="AO535" s="550">
        <v>8.6640406670938599E-2</v>
      </c>
      <c r="AP535" s="550">
        <v>1.6831961720073074E-2</v>
      </c>
      <c r="AQ535" s="551">
        <v>1851.2838827219998</v>
      </c>
      <c r="AR535" s="551">
        <v>3122.7788464999994</v>
      </c>
      <c r="AS535" s="551">
        <v>256.94772069999999</v>
      </c>
      <c r="AT535" s="551">
        <v>23.390488135589994</v>
      </c>
      <c r="AU535" s="551">
        <v>29.267724000000005</v>
      </c>
      <c r="AV535" s="551">
        <v>6.8230959000000002</v>
      </c>
      <c r="AW535" s="551">
        <v>21.519171146939986</v>
      </c>
      <c r="AX535" s="551">
        <v>234.14139300000002</v>
      </c>
      <c r="AY535" s="551">
        <v>45.487539999999996</v>
      </c>
    </row>
    <row r="536" spans="1:51" customFormat="1" x14ac:dyDescent="0.35">
      <c r="A536" s="547" t="s">
        <v>1523</v>
      </c>
      <c r="B536" s="547" t="s">
        <v>694</v>
      </c>
      <c r="C536">
        <v>2</v>
      </c>
      <c r="D536" s="547" t="s">
        <v>254</v>
      </c>
      <c r="E536">
        <v>43</v>
      </c>
      <c r="F536" s="216">
        <v>2029</v>
      </c>
      <c r="G536" s="549">
        <v>2791.2368000000001</v>
      </c>
      <c r="H536" s="550">
        <v>0.68503891131522743</v>
      </c>
      <c r="I536" s="550">
        <v>1.1555355290171005</v>
      </c>
      <c r="J536" s="550">
        <v>9.5079501459711405E-2</v>
      </c>
      <c r="K536" s="550">
        <v>8.6552887376592311E-3</v>
      </c>
      <c r="L536" s="550">
        <v>1.0830064650910307E-2</v>
      </c>
      <c r="M536" s="550">
        <v>2.5247838520902266E-3</v>
      </c>
      <c r="N536" s="550">
        <v>7.9628369902976347E-3</v>
      </c>
      <c r="O536" s="550">
        <v>8.6640516490754202E-2</v>
      </c>
      <c r="P536" s="550">
        <v>1.6831976778179478E-2</v>
      </c>
      <c r="Q536" s="551">
        <v>1912.1058186949992</v>
      </c>
      <c r="R536" s="551">
        <v>3225.3732922999993</v>
      </c>
      <c r="S536" s="551">
        <v>265.38940340000022</v>
      </c>
      <c r="T536" s="551">
        <v>24.158960439179992</v>
      </c>
      <c r="U536" s="551">
        <v>30.229275000000005</v>
      </c>
      <c r="V536" s="551">
        <v>7.0472695999999981</v>
      </c>
      <c r="W536" s="551">
        <v>22.226163639720003</v>
      </c>
      <c r="X536" s="551">
        <v>241.83419799999999</v>
      </c>
      <c r="Y536" s="551">
        <v>46.982033000000001</v>
      </c>
      <c r="AA536" s="547" t="s">
        <v>1523</v>
      </c>
      <c r="AB536" s="547" t="s">
        <v>694</v>
      </c>
      <c r="AC536">
        <v>2</v>
      </c>
      <c r="AD536" s="547" t="s">
        <v>254</v>
      </c>
      <c r="AE536">
        <v>43</v>
      </c>
      <c r="AF536" s="216">
        <v>2029</v>
      </c>
      <c r="AG536" s="549">
        <v>2791.2368000000001</v>
      </c>
      <c r="AH536" s="550">
        <v>0.68503891131522743</v>
      </c>
      <c r="AI536" s="550">
        <v>1.1555355290171005</v>
      </c>
      <c r="AJ536" s="550">
        <v>9.5079501459711405E-2</v>
      </c>
      <c r="AK536" s="550">
        <v>8.6552887376592311E-3</v>
      </c>
      <c r="AL536" s="550">
        <v>1.0830064650910307E-2</v>
      </c>
      <c r="AM536" s="550">
        <v>2.5247838520902266E-3</v>
      </c>
      <c r="AN536" s="550">
        <v>7.9628369902976347E-3</v>
      </c>
      <c r="AO536" s="550">
        <v>8.6640516490754202E-2</v>
      </c>
      <c r="AP536" s="550">
        <v>1.6831976778179478E-2</v>
      </c>
      <c r="AQ536" s="551">
        <v>1912.1058186949992</v>
      </c>
      <c r="AR536" s="551">
        <v>3225.3732922999993</v>
      </c>
      <c r="AS536" s="551">
        <v>265.38940340000022</v>
      </c>
      <c r="AT536" s="551">
        <v>24.158960439179992</v>
      </c>
      <c r="AU536" s="551">
        <v>30.229275000000005</v>
      </c>
      <c r="AV536" s="551">
        <v>7.0472695999999981</v>
      </c>
      <c r="AW536" s="551">
        <v>22.226163639720003</v>
      </c>
      <c r="AX536" s="551">
        <v>241.83419799999999</v>
      </c>
      <c r="AY536" s="551">
        <v>46.982033000000001</v>
      </c>
    </row>
    <row r="537" spans="1:51" customFormat="1" x14ac:dyDescent="0.35">
      <c r="A537" s="547" t="s">
        <v>1524</v>
      </c>
      <c r="B537" s="547" t="s">
        <v>694</v>
      </c>
      <c r="C537">
        <v>2</v>
      </c>
      <c r="D537" s="547" t="s">
        <v>254</v>
      </c>
      <c r="E537">
        <v>43</v>
      </c>
      <c r="F537" s="216">
        <v>2030</v>
      </c>
      <c r="G537" s="549">
        <v>2878.7115999999987</v>
      </c>
      <c r="H537" s="550">
        <v>0.68503952074844887</v>
      </c>
      <c r="I537" s="550">
        <v>1.1555351479113098</v>
      </c>
      <c r="J537" s="550">
        <v>9.5079522276562994E-2</v>
      </c>
      <c r="K537" s="550">
        <v>8.6552877635745103E-3</v>
      </c>
      <c r="L537" s="550">
        <v>1.0830053972756427E-2</v>
      </c>
      <c r="M537" s="550">
        <v>2.5247829966711511E-3</v>
      </c>
      <c r="N537" s="550">
        <v>7.9628435381230989E-3</v>
      </c>
      <c r="O537" s="550">
        <v>8.6640531479429933E-2</v>
      </c>
      <c r="P537" s="550">
        <v>1.6831955309451634E-2</v>
      </c>
      <c r="Q537" s="551">
        <v>1972.0312148369997</v>
      </c>
      <c r="R537" s="551">
        <v>3326.4524345000023</v>
      </c>
      <c r="S537" s="551">
        <v>273.70652370000016</v>
      </c>
      <c r="T537" s="551">
        <v>24.916077286339991</v>
      </c>
      <c r="U537" s="551">
        <v>31.176601999999995</v>
      </c>
      <c r="V537" s="551">
        <v>7.2681221000000011</v>
      </c>
      <c r="W537" s="551">
        <v>22.922730062179998</v>
      </c>
      <c r="X537" s="551">
        <v>249.41310300000001</v>
      </c>
      <c r="Y537" s="551">
        <v>48.454344999999989</v>
      </c>
      <c r="AA537" s="547" t="s">
        <v>1524</v>
      </c>
      <c r="AB537" s="547" t="s">
        <v>694</v>
      </c>
      <c r="AC537">
        <v>2</v>
      </c>
      <c r="AD537" s="547" t="s">
        <v>254</v>
      </c>
      <c r="AE537">
        <v>43</v>
      </c>
      <c r="AF537" s="216">
        <v>2030</v>
      </c>
      <c r="AG537" s="549">
        <v>2878.7115999999987</v>
      </c>
      <c r="AH537" s="550">
        <v>0.68503952074844887</v>
      </c>
      <c r="AI537" s="550">
        <v>1.1555351479113098</v>
      </c>
      <c r="AJ537" s="550">
        <v>9.5079522276562994E-2</v>
      </c>
      <c r="AK537" s="550">
        <v>8.6552877635745103E-3</v>
      </c>
      <c r="AL537" s="550">
        <v>1.0830053972756427E-2</v>
      </c>
      <c r="AM537" s="550">
        <v>2.5247829966711511E-3</v>
      </c>
      <c r="AN537" s="550">
        <v>7.9628435381230989E-3</v>
      </c>
      <c r="AO537" s="550">
        <v>8.6640531479429933E-2</v>
      </c>
      <c r="AP537" s="550">
        <v>1.6831955309451634E-2</v>
      </c>
      <c r="AQ537" s="551">
        <v>1972.0312148369997</v>
      </c>
      <c r="AR537" s="551">
        <v>3326.4524345000023</v>
      </c>
      <c r="AS537" s="551">
        <v>273.70652370000016</v>
      </c>
      <c r="AT537" s="551">
        <v>24.916077286339991</v>
      </c>
      <c r="AU537" s="551">
        <v>31.176601999999995</v>
      </c>
      <c r="AV537" s="551">
        <v>7.2681221000000011</v>
      </c>
      <c r="AW537" s="551">
        <v>22.922730062179998</v>
      </c>
      <c r="AX537" s="551">
        <v>249.41310300000001</v>
      </c>
      <c r="AY537" s="551">
        <v>48.454344999999989</v>
      </c>
    </row>
    <row r="538" spans="1:51" customFormat="1" x14ac:dyDescent="0.35">
      <c r="A538" s="547" t="s">
        <v>864</v>
      </c>
      <c r="B538" s="547" t="s">
        <v>694</v>
      </c>
      <c r="C538">
        <v>2</v>
      </c>
      <c r="D538" s="547" t="s">
        <v>618</v>
      </c>
      <c r="E538">
        <v>51</v>
      </c>
      <c r="F538" s="216">
        <v>51</v>
      </c>
      <c r="G538" s="549">
        <v>21714.720018399999</v>
      </c>
      <c r="H538" s="550">
        <v>2.2310073649428497</v>
      </c>
      <c r="I538" s="550">
        <v>4.4560020668839178</v>
      </c>
      <c r="J538" s="550">
        <v>0.16632209087905728</v>
      </c>
      <c r="K538" s="550">
        <v>3.9154905849707704E-2</v>
      </c>
      <c r="L538" s="550">
        <v>1.8641511147138724E-2</v>
      </c>
      <c r="M538" s="550">
        <v>4.5712714289610282E-3</v>
      </c>
      <c r="N538" s="550">
        <v>3.6022394316615101E-2</v>
      </c>
      <c r="O538" s="550">
        <v>0.14913207892876212</v>
      </c>
      <c r="P538" s="550">
        <v>3.0475298286105207E-2</v>
      </c>
      <c r="Q538" s="551">
        <v>48445.700288722335</v>
      </c>
      <c r="R538" s="551">
        <v>96760.837283795991</v>
      </c>
      <c r="S538" s="551">
        <v>3611.6376363136087</v>
      </c>
      <c r="T538" s="551">
        <v>850.23781787321514</v>
      </c>
      <c r="U538" s="551">
        <v>404.79519528000003</v>
      </c>
      <c r="V538" s="551">
        <v>99.263879208000006</v>
      </c>
      <c r="W538" s="551">
        <v>782.21620697770038</v>
      </c>
      <c r="X538" s="551">
        <v>3238.3613396999995</v>
      </c>
      <c r="Y538" s="551">
        <v>661.76256975999991</v>
      </c>
      <c r="AA538" s="547" t="s">
        <v>864</v>
      </c>
      <c r="AB538" s="547" t="s">
        <v>694</v>
      </c>
      <c r="AC538">
        <v>2</v>
      </c>
      <c r="AD538" s="547" t="s">
        <v>618</v>
      </c>
      <c r="AE538">
        <v>51</v>
      </c>
      <c r="AF538" s="216">
        <v>51</v>
      </c>
      <c r="AG538" s="549">
        <v>21714.720018399999</v>
      </c>
      <c r="AH538" s="550">
        <v>2.2310073649428497</v>
      </c>
      <c r="AI538" s="550">
        <v>4.4560020668839178</v>
      </c>
      <c r="AJ538" s="550">
        <v>0.16632209087905728</v>
      </c>
      <c r="AK538" s="550">
        <v>3.9154905849707704E-2</v>
      </c>
      <c r="AL538" s="550">
        <v>1.8641511147138724E-2</v>
      </c>
      <c r="AM538" s="550">
        <v>4.5712714289610282E-3</v>
      </c>
      <c r="AN538" s="550">
        <v>3.6022394316615101E-2</v>
      </c>
      <c r="AO538" s="550">
        <v>0.14913207892876212</v>
      </c>
      <c r="AP538" s="550">
        <v>3.0475298286105207E-2</v>
      </c>
      <c r="AQ538" s="551">
        <v>48445.700288722335</v>
      </c>
      <c r="AR538" s="551">
        <v>96760.837283795991</v>
      </c>
      <c r="AS538" s="551">
        <v>3611.6376363136087</v>
      </c>
      <c r="AT538" s="551">
        <v>850.23781787321514</v>
      </c>
      <c r="AU538" s="551">
        <v>404.79519528000003</v>
      </c>
      <c r="AV538" s="551">
        <v>99.263879208000006</v>
      </c>
      <c r="AW538" s="551">
        <v>782.21620697770038</v>
      </c>
      <c r="AX538" s="551">
        <v>3238.3613396999995</v>
      </c>
      <c r="AY538" s="551">
        <v>661.76256975999991</v>
      </c>
    </row>
    <row r="539" spans="1:51" customFormat="1" x14ac:dyDescent="0.35">
      <c r="A539" s="547" t="s">
        <v>865</v>
      </c>
      <c r="B539" s="547" t="s">
        <v>694</v>
      </c>
      <c r="C539">
        <v>2</v>
      </c>
      <c r="D539" s="547" t="s">
        <v>618</v>
      </c>
      <c r="E539">
        <v>51</v>
      </c>
      <c r="F539" s="216">
        <v>2000</v>
      </c>
      <c r="G539" s="549">
        <v>18.891032400000004</v>
      </c>
      <c r="H539" s="550">
        <v>6.8619829015956793</v>
      </c>
      <c r="I539" s="550">
        <v>21.250234997214861</v>
      </c>
      <c r="J539" s="550">
        <v>1.7424274454534308</v>
      </c>
      <c r="K539" s="550">
        <v>1.060320938463432</v>
      </c>
      <c r="L539" s="550">
        <v>1.8509469074861153E-2</v>
      </c>
      <c r="M539" s="550">
        <v>4.4894218698179758E-3</v>
      </c>
      <c r="N539" s="550">
        <v>0.97549270594692339</v>
      </c>
      <c r="O539" s="550">
        <v>0.14807587223237198</v>
      </c>
      <c r="P539" s="550">
        <v>2.9929622586428895E-2</v>
      </c>
      <c r="Q539" s="551">
        <v>129.62994132229002</v>
      </c>
      <c r="R539" s="551">
        <v>401.43887783999992</v>
      </c>
      <c r="S539" s="551">
        <v>32.916253326709999</v>
      </c>
      <c r="T539" s="551">
        <v>20.030557202911105</v>
      </c>
      <c r="U539" s="551">
        <v>0.34966298000000012</v>
      </c>
      <c r="V539" s="551">
        <v>8.4809813999999983E-2</v>
      </c>
      <c r="W539" s="551">
        <v>18.428064314007006</v>
      </c>
      <c r="X539" s="551">
        <v>2.7973061000000001</v>
      </c>
      <c r="Y539" s="551">
        <v>0.56540147000000018</v>
      </c>
      <c r="AA539" s="547" t="s">
        <v>865</v>
      </c>
      <c r="AB539" s="547" t="s">
        <v>694</v>
      </c>
      <c r="AC539">
        <v>2</v>
      </c>
      <c r="AD539" s="547" t="s">
        <v>618</v>
      </c>
      <c r="AE539">
        <v>51</v>
      </c>
      <c r="AF539" s="216">
        <v>2000</v>
      </c>
      <c r="AG539" s="549">
        <v>18.891032400000004</v>
      </c>
      <c r="AH539" s="550">
        <v>6.8619829015956793</v>
      </c>
      <c r="AI539" s="550">
        <v>21.250234997214861</v>
      </c>
      <c r="AJ539" s="550">
        <v>1.7424274454534308</v>
      </c>
      <c r="AK539" s="550">
        <v>1.060320938463432</v>
      </c>
      <c r="AL539" s="550">
        <v>1.8509469074861153E-2</v>
      </c>
      <c r="AM539" s="550">
        <v>4.4894218698179758E-3</v>
      </c>
      <c r="AN539" s="550">
        <v>0.97549270594692339</v>
      </c>
      <c r="AO539" s="550">
        <v>0.14807587223237198</v>
      </c>
      <c r="AP539" s="550">
        <v>2.9929622586428895E-2</v>
      </c>
      <c r="AQ539" s="551">
        <v>129.62994132229002</v>
      </c>
      <c r="AR539" s="551">
        <v>401.43887783999992</v>
      </c>
      <c r="AS539" s="551">
        <v>32.916253326709999</v>
      </c>
      <c r="AT539" s="551">
        <v>20.030557202911105</v>
      </c>
      <c r="AU539" s="551">
        <v>0.34966298000000012</v>
      </c>
      <c r="AV539" s="551">
        <v>8.4809813999999983E-2</v>
      </c>
      <c r="AW539" s="551">
        <v>18.428064314007006</v>
      </c>
      <c r="AX539" s="551">
        <v>2.7973061000000001</v>
      </c>
      <c r="AY539" s="551">
        <v>0.56540147000000018</v>
      </c>
    </row>
    <row r="540" spans="1:51" customFormat="1" x14ac:dyDescent="0.35">
      <c r="A540" s="547" t="s">
        <v>866</v>
      </c>
      <c r="B540" s="547" t="s">
        <v>694</v>
      </c>
      <c r="C540">
        <v>2</v>
      </c>
      <c r="D540" s="547" t="s">
        <v>618</v>
      </c>
      <c r="E540">
        <v>51</v>
      </c>
      <c r="F540" s="216">
        <v>2001</v>
      </c>
      <c r="G540" s="549">
        <v>43.300271999999993</v>
      </c>
      <c r="H540" s="550">
        <v>6.8699480416714209</v>
      </c>
      <c r="I540" s="550">
        <v>21.295838615286304</v>
      </c>
      <c r="J540" s="550">
        <v>1.7376053994233571</v>
      </c>
      <c r="K540" s="550">
        <v>1.0621744749274522</v>
      </c>
      <c r="L540" s="550">
        <v>1.8561430052910527E-2</v>
      </c>
      <c r="M540" s="550">
        <v>4.5046265298287281E-3</v>
      </c>
      <c r="N540" s="550">
        <v>0.97719708183113785</v>
      </c>
      <c r="O540" s="550">
        <v>0.14849144596597458</v>
      </c>
      <c r="P540" s="550">
        <v>3.0030988950831537E-2</v>
      </c>
      <c r="Q540" s="551">
        <v>297.4706188302398</v>
      </c>
      <c r="R540" s="551">
        <v>922.11560451000014</v>
      </c>
      <c r="S540" s="551">
        <v>75.238786423699992</v>
      </c>
      <c r="T540" s="551">
        <v>45.992443675815849</v>
      </c>
      <c r="U540" s="551">
        <v>0.80371497000000003</v>
      </c>
      <c r="V540" s="551">
        <v>0.19505155399999999</v>
      </c>
      <c r="W540" s="551">
        <v>42.312899440894519</v>
      </c>
      <c r="X540" s="551">
        <v>6.4297200000000005</v>
      </c>
      <c r="Y540" s="551">
        <v>1.30034999</v>
      </c>
      <c r="AA540" s="547" t="s">
        <v>866</v>
      </c>
      <c r="AB540" s="547" t="s">
        <v>694</v>
      </c>
      <c r="AC540">
        <v>2</v>
      </c>
      <c r="AD540" s="547" t="s">
        <v>618</v>
      </c>
      <c r="AE540">
        <v>51</v>
      </c>
      <c r="AF540" s="216">
        <v>2001</v>
      </c>
      <c r="AG540" s="549">
        <v>43.300271999999993</v>
      </c>
      <c r="AH540" s="550">
        <v>6.8699480416714209</v>
      </c>
      <c r="AI540" s="550">
        <v>21.295838615286304</v>
      </c>
      <c r="AJ540" s="550">
        <v>1.7376053994233571</v>
      </c>
      <c r="AK540" s="550">
        <v>1.0621744749274522</v>
      </c>
      <c r="AL540" s="550">
        <v>1.8561430052910527E-2</v>
      </c>
      <c r="AM540" s="550">
        <v>4.5046265298287281E-3</v>
      </c>
      <c r="AN540" s="550">
        <v>0.97719708183113785</v>
      </c>
      <c r="AO540" s="550">
        <v>0.14849144596597458</v>
      </c>
      <c r="AP540" s="550">
        <v>3.0030988950831537E-2</v>
      </c>
      <c r="AQ540" s="551">
        <v>297.4706188302398</v>
      </c>
      <c r="AR540" s="551">
        <v>922.11560451000014</v>
      </c>
      <c r="AS540" s="551">
        <v>75.238786423699992</v>
      </c>
      <c r="AT540" s="551">
        <v>45.992443675815849</v>
      </c>
      <c r="AU540" s="551">
        <v>0.80371497000000003</v>
      </c>
      <c r="AV540" s="551">
        <v>0.19505155399999999</v>
      </c>
      <c r="AW540" s="551">
        <v>42.312899440894519</v>
      </c>
      <c r="AX540" s="551">
        <v>6.4297200000000005</v>
      </c>
      <c r="AY540" s="551">
        <v>1.30034999</v>
      </c>
    </row>
    <row r="541" spans="1:51" customFormat="1" x14ac:dyDescent="0.35">
      <c r="A541" s="547" t="s">
        <v>867</v>
      </c>
      <c r="B541" s="547" t="s">
        <v>694</v>
      </c>
      <c r="C541">
        <v>2</v>
      </c>
      <c r="D541" s="547" t="s">
        <v>618</v>
      </c>
      <c r="E541">
        <v>51</v>
      </c>
      <c r="F541" s="216">
        <v>2002</v>
      </c>
      <c r="G541" s="549">
        <v>80.177196999999992</v>
      </c>
      <c r="H541" s="550">
        <v>6.8379596852862088</v>
      </c>
      <c r="I541" s="550">
        <v>21.112428191771286</v>
      </c>
      <c r="J541" s="550">
        <v>1.7637082619912501</v>
      </c>
      <c r="K541" s="550">
        <v>1.054726076218206</v>
      </c>
      <c r="L541" s="550">
        <v>1.8352653810035289E-2</v>
      </c>
      <c r="M541" s="550">
        <v>4.4434998145420328E-3</v>
      </c>
      <c r="N541" s="550">
        <v>0.97034536888312084</v>
      </c>
      <c r="O541" s="550">
        <v>0.14682135869628865</v>
      </c>
      <c r="P541" s="550">
        <v>2.9623465135604578E-2</v>
      </c>
      <c r="Q541" s="551">
        <v>548.24844076525028</v>
      </c>
      <c r="R541" s="551">
        <v>1692.73531428</v>
      </c>
      <c r="S541" s="551">
        <v>141.40918477220006</v>
      </c>
      <c r="T541" s="551">
        <v>84.564980393984115</v>
      </c>
      <c r="U541" s="551">
        <v>1.4714643399999998</v>
      </c>
      <c r="V541" s="551">
        <v>0.35626736000000003</v>
      </c>
      <c r="W541" s="551">
        <v>77.799571798979642</v>
      </c>
      <c r="X541" s="551">
        <v>11.771724999999998</v>
      </c>
      <c r="Y541" s="551">
        <v>2.3751263999999996</v>
      </c>
      <c r="AA541" s="547" t="s">
        <v>867</v>
      </c>
      <c r="AB541" s="547" t="s">
        <v>694</v>
      </c>
      <c r="AC541">
        <v>2</v>
      </c>
      <c r="AD541" s="547" t="s">
        <v>618</v>
      </c>
      <c r="AE541">
        <v>51</v>
      </c>
      <c r="AF541" s="216">
        <v>2002</v>
      </c>
      <c r="AG541" s="549">
        <v>80.177196999999992</v>
      </c>
      <c r="AH541" s="550">
        <v>6.8379596852862088</v>
      </c>
      <c r="AI541" s="550">
        <v>21.112428191771286</v>
      </c>
      <c r="AJ541" s="550">
        <v>1.7637082619912501</v>
      </c>
      <c r="AK541" s="550">
        <v>1.054726076218206</v>
      </c>
      <c r="AL541" s="550">
        <v>1.8352653810035289E-2</v>
      </c>
      <c r="AM541" s="550">
        <v>4.4434998145420328E-3</v>
      </c>
      <c r="AN541" s="550">
        <v>0.97034536888312084</v>
      </c>
      <c r="AO541" s="550">
        <v>0.14682135869628865</v>
      </c>
      <c r="AP541" s="550">
        <v>2.9623465135604578E-2</v>
      </c>
      <c r="AQ541" s="551">
        <v>548.24844076525028</v>
      </c>
      <c r="AR541" s="551">
        <v>1692.73531428</v>
      </c>
      <c r="AS541" s="551">
        <v>141.40918477220006</v>
      </c>
      <c r="AT541" s="551">
        <v>84.564980393984115</v>
      </c>
      <c r="AU541" s="551">
        <v>1.4714643399999998</v>
      </c>
      <c r="AV541" s="551">
        <v>0.35626736000000003</v>
      </c>
      <c r="AW541" s="551">
        <v>77.799571798979642</v>
      </c>
      <c r="AX541" s="551">
        <v>11.771724999999998</v>
      </c>
      <c r="AY541" s="551">
        <v>2.3751263999999996</v>
      </c>
    </row>
    <row r="542" spans="1:51" customFormat="1" x14ac:dyDescent="0.35">
      <c r="A542" s="547" t="s">
        <v>868</v>
      </c>
      <c r="B542" s="547" t="s">
        <v>694</v>
      </c>
      <c r="C542">
        <v>2</v>
      </c>
      <c r="D542" s="547" t="s">
        <v>618</v>
      </c>
      <c r="E542">
        <v>51</v>
      </c>
      <c r="F542" s="216">
        <v>2003</v>
      </c>
      <c r="G542" s="549">
        <v>89.593956000000006</v>
      </c>
      <c r="H542" s="550">
        <v>3.9845006955425677</v>
      </c>
      <c r="I542" s="550">
        <v>11.346888256725709</v>
      </c>
      <c r="J542" s="550">
        <v>1.229404244365546</v>
      </c>
      <c r="K542" s="550">
        <v>0.95726361204855914</v>
      </c>
      <c r="L542" s="550">
        <v>1.8487877909978658E-2</v>
      </c>
      <c r="M542" s="550">
        <v>4.4830844393119549E-3</v>
      </c>
      <c r="N542" s="550">
        <v>0.88067927203018048</v>
      </c>
      <c r="O542" s="550">
        <v>0.14790310074041152</v>
      </c>
      <c r="P542" s="550">
        <v>2.9887372090144117E-2</v>
      </c>
      <c r="Q542" s="551">
        <v>356.98717999841023</v>
      </c>
      <c r="R542" s="551">
        <v>1016.61260721</v>
      </c>
      <c r="S542" s="551">
        <v>110.14718977589999</v>
      </c>
      <c r="T542" s="551">
        <v>85.765033938279686</v>
      </c>
      <c r="U542" s="551">
        <v>1.6564021200000001</v>
      </c>
      <c r="V542" s="551">
        <v>0.40165726999999996</v>
      </c>
      <c r="W542" s="551">
        <v>78.903539948384022</v>
      </c>
      <c r="X542" s="551">
        <v>13.251223899999998</v>
      </c>
      <c r="Y542" s="551">
        <v>2.6777279000000003</v>
      </c>
      <c r="AA542" s="547" t="s">
        <v>868</v>
      </c>
      <c r="AB542" s="547" t="s">
        <v>694</v>
      </c>
      <c r="AC542">
        <v>2</v>
      </c>
      <c r="AD542" s="547" t="s">
        <v>618</v>
      </c>
      <c r="AE542">
        <v>51</v>
      </c>
      <c r="AF542" s="216">
        <v>2003</v>
      </c>
      <c r="AG542" s="549">
        <v>89.593956000000006</v>
      </c>
      <c r="AH542" s="550">
        <v>3.9845006955425677</v>
      </c>
      <c r="AI542" s="550">
        <v>11.346888256725709</v>
      </c>
      <c r="AJ542" s="550">
        <v>1.229404244365546</v>
      </c>
      <c r="AK542" s="550">
        <v>0.95726361204855914</v>
      </c>
      <c r="AL542" s="550">
        <v>1.8487877909978658E-2</v>
      </c>
      <c r="AM542" s="550">
        <v>4.4830844393119549E-3</v>
      </c>
      <c r="AN542" s="550">
        <v>0.88067927203018048</v>
      </c>
      <c r="AO542" s="550">
        <v>0.14790310074041152</v>
      </c>
      <c r="AP542" s="550">
        <v>2.9887372090144117E-2</v>
      </c>
      <c r="AQ542" s="551">
        <v>356.98717999841023</v>
      </c>
      <c r="AR542" s="551">
        <v>1016.61260721</v>
      </c>
      <c r="AS542" s="551">
        <v>110.14718977589999</v>
      </c>
      <c r="AT542" s="551">
        <v>85.765033938279686</v>
      </c>
      <c r="AU542" s="551">
        <v>1.6564021200000001</v>
      </c>
      <c r="AV542" s="551">
        <v>0.40165726999999996</v>
      </c>
      <c r="AW542" s="551">
        <v>78.903539948384022</v>
      </c>
      <c r="AX542" s="551">
        <v>13.251223899999998</v>
      </c>
      <c r="AY542" s="551">
        <v>2.6777279000000003</v>
      </c>
    </row>
    <row r="543" spans="1:51" customFormat="1" x14ac:dyDescent="0.35">
      <c r="A543" s="547" t="s">
        <v>869</v>
      </c>
      <c r="B543" s="547" t="s">
        <v>694</v>
      </c>
      <c r="C543">
        <v>2</v>
      </c>
      <c r="D543" s="547" t="s">
        <v>618</v>
      </c>
      <c r="E543">
        <v>51</v>
      </c>
      <c r="F543" s="216">
        <v>2004</v>
      </c>
      <c r="G543" s="549">
        <v>109.08283999999999</v>
      </c>
      <c r="H543" s="550">
        <v>4.0045752644357275</v>
      </c>
      <c r="I543" s="550">
        <v>11.32615648125773</v>
      </c>
      <c r="J543" s="550">
        <v>1.2352076193679955</v>
      </c>
      <c r="K543" s="550">
        <v>0.94976999211450719</v>
      </c>
      <c r="L543" s="550">
        <v>1.8256789885558535E-2</v>
      </c>
      <c r="M543" s="550">
        <v>4.4154193271829017E-3</v>
      </c>
      <c r="N543" s="550">
        <v>0.87378588493462195</v>
      </c>
      <c r="O543" s="550">
        <v>0.14605438857294145</v>
      </c>
      <c r="P543" s="550">
        <v>2.9436282553699556E-2</v>
      </c>
      <c r="Q543" s="551">
        <v>436.83044283840007</v>
      </c>
      <c r="R543" s="551">
        <v>1235.4893152599998</v>
      </c>
      <c r="S543" s="551">
        <v>134.73995511029995</v>
      </c>
      <c r="T543" s="551">
        <v>103.60360808662804</v>
      </c>
      <c r="U543" s="551">
        <v>1.9915024899999998</v>
      </c>
      <c r="V543" s="551">
        <v>0.48164648000000004</v>
      </c>
      <c r="W543" s="551">
        <v>95.315045880581764</v>
      </c>
      <c r="X543" s="551">
        <v>15.9320275</v>
      </c>
      <c r="Y543" s="551">
        <v>3.2109932999999997</v>
      </c>
      <c r="AA543" s="547" t="s">
        <v>869</v>
      </c>
      <c r="AB543" s="547" t="s">
        <v>694</v>
      </c>
      <c r="AC543">
        <v>2</v>
      </c>
      <c r="AD543" s="547" t="s">
        <v>618</v>
      </c>
      <c r="AE543">
        <v>51</v>
      </c>
      <c r="AF543" s="216">
        <v>2004</v>
      </c>
      <c r="AG543" s="549">
        <v>109.08283999999999</v>
      </c>
      <c r="AH543" s="550">
        <v>4.0045752644357275</v>
      </c>
      <c r="AI543" s="550">
        <v>11.32615648125773</v>
      </c>
      <c r="AJ543" s="550">
        <v>1.2352076193679955</v>
      </c>
      <c r="AK543" s="550">
        <v>0.94976999211450719</v>
      </c>
      <c r="AL543" s="550">
        <v>1.8256789885558535E-2</v>
      </c>
      <c r="AM543" s="550">
        <v>4.4154193271829017E-3</v>
      </c>
      <c r="AN543" s="550">
        <v>0.87378588493462195</v>
      </c>
      <c r="AO543" s="550">
        <v>0.14605438857294145</v>
      </c>
      <c r="AP543" s="550">
        <v>2.9436282553699556E-2</v>
      </c>
      <c r="AQ543" s="551">
        <v>436.83044283840007</v>
      </c>
      <c r="AR543" s="551">
        <v>1235.4893152599998</v>
      </c>
      <c r="AS543" s="551">
        <v>134.73995511029995</v>
      </c>
      <c r="AT543" s="551">
        <v>103.60360808662804</v>
      </c>
      <c r="AU543" s="551">
        <v>1.9915024899999998</v>
      </c>
      <c r="AV543" s="551">
        <v>0.48164648000000004</v>
      </c>
      <c r="AW543" s="551">
        <v>95.315045880581764</v>
      </c>
      <c r="AX543" s="551">
        <v>15.9320275</v>
      </c>
      <c r="AY543" s="551">
        <v>3.2109932999999997</v>
      </c>
    </row>
    <row r="544" spans="1:51" customFormat="1" x14ac:dyDescent="0.35">
      <c r="A544" s="547" t="s">
        <v>870</v>
      </c>
      <c r="B544" s="547" t="s">
        <v>694</v>
      </c>
      <c r="C544">
        <v>2</v>
      </c>
      <c r="D544" s="547" t="s">
        <v>618</v>
      </c>
      <c r="E544">
        <v>51</v>
      </c>
      <c r="F544" s="216">
        <v>2005</v>
      </c>
      <c r="G544" s="549">
        <v>151.11518899999999</v>
      </c>
      <c r="H544" s="550">
        <v>3.9806332594071656</v>
      </c>
      <c r="I544" s="550">
        <v>11.35086827717894</v>
      </c>
      <c r="J544" s="550">
        <v>1.2282859011280469</v>
      </c>
      <c r="K544" s="550">
        <v>0.95870272040651172</v>
      </c>
      <c r="L544" s="550">
        <v>1.8532303857291273E-2</v>
      </c>
      <c r="M544" s="550">
        <v>4.4961042929973121E-3</v>
      </c>
      <c r="N544" s="550">
        <v>0.88200341018613082</v>
      </c>
      <c r="O544" s="550">
        <v>0.14825837130111386</v>
      </c>
      <c r="P544" s="550">
        <v>2.9974200012415686E-2</v>
      </c>
      <c r="Q544" s="551">
        <v>601.53414733499983</v>
      </c>
      <c r="R544" s="551">
        <v>1715.2886050199997</v>
      </c>
      <c r="S544" s="551">
        <v>185.61265609500009</v>
      </c>
      <c r="T544" s="551">
        <v>144.87454278904417</v>
      </c>
      <c r="U544" s="551">
        <v>2.8005125999999994</v>
      </c>
      <c r="V544" s="551">
        <v>0.67942965000000011</v>
      </c>
      <c r="W544" s="551">
        <v>133.28411202892167</v>
      </c>
      <c r="X544" s="551">
        <v>22.404091799999996</v>
      </c>
      <c r="Y544" s="551">
        <v>4.5295568999999984</v>
      </c>
      <c r="AA544" s="547" t="s">
        <v>870</v>
      </c>
      <c r="AB544" s="547" t="s">
        <v>694</v>
      </c>
      <c r="AC544">
        <v>2</v>
      </c>
      <c r="AD544" s="547" t="s">
        <v>618</v>
      </c>
      <c r="AE544">
        <v>51</v>
      </c>
      <c r="AF544" s="216">
        <v>2005</v>
      </c>
      <c r="AG544" s="549">
        <v>151.11518899999999</v>
      </c>
      <c r="AH544" s="550">
        <v>3.9806332594071656</v>
      </c>
      <c r="AI544" s="550">
        <v>11.35086827717894</v>
      </c>
      <c r="AJ544" s="550">
        <v>1.2282859011280469</v>
      </c>
      <c r="AK544" s="550">
        <v>0.95870272040651172</v>
      </c>
      <c r="AL544" s="550">
        <v>1.8532303857291273E-2</v>
      </c>
      <c r="AM544" s="550">
        <v>4.4961042929973121E-3</v>
      </c>
      <c r="AN544" s="550">
        <v>0.88200341018613082</v>
      </c>
      <c r="AO544" s="550">
        <v>0.14825837130111386</v>
      </c>
      <c r="AP544" s="550">
        <v>2.9974200012415686E-2</v>
      </c>
      <c r="AQ544" s="551">
        <v>601.53414733499983</v>
      </c>
      <c r="AR544" s="551">
        <v>1715.2886050199997</v>
      </c>
      <c r="AS544" s="551">
        <v>185.61265609500009</v>
      </c>
      <c r="AT544" s="551">
        <v>144.87454278904417</v>
      </c>
      <c r="AU544" s="551">
        <v>2.8005125999999994</v>
      </c>
      <c r="AV544" s="551">
        <v>0.67942965000000011</v>
      </c>
      <c r="AW544" s="551">
        <v>133.28411202892167</v>
      </c>
      <c r="AX544" s="551">
        <v>22.404091799999996</v>
      </c>
      <c r="AY544" s="551">
        <v>4.5295568999999984</v>
      </c>
    </row>
    <row r="545" spans="1:51" customFormat="1" x14ac:dyDescent="0.35">
      <c r="A545" s="547" t="s">
        <v>871</v>
      </c>
      <c r="B545" s="547" t="s">
        <v>694</v>
      </c>
      <c r="C545">
        <v>2</v>
      </c>
      <c r="D545" s="547" t="s">
        <v>618</v>
      </c>
      <c r="E545">
        <v>51</v>
      </c>
      <c r="F545" s="216">
        <v>2006</v>
      </c>
      <c r="G545" s="549">
        <v>165.26353</v>
      </c>
      <c r="H545" s="550">
        <v>3.9574938103270574</v>
      </c>
      <c r="I545" s="550">
        <v>11.374707756272663</v>
      </c>
      <c r="J545" s="550">
        <v>1.2215969727852236</v>
      </c>
      <c r="K545" s="550">
        <v>0.96733463227495198</v>
      </c>
      <c r="L545" s="550">
        <v>1.8798457832771693E-2</v>
      </c>
      <c r="M545" s="550">
        <v>4.5740528475943839E-3</v>
      </c>
      <c r="N545" s="550">
        <v>0.88994451299288724</v>
      </c>
      <c r="O545" s="550">
        <v>0.15038765721632594</v>
      </c>
      <c r="P545" s="550">
        <v>3.0493822805309798E-2</v>
      </c>
      <c r="Q545" s="551">
        <v>654.02939704779999</v>
      </c>
      <c r="R545" s="551">
        <v>1879.82435652</v>
      </c>
      <c r="S545" s="551">
        <v>201.88542795979998</v>
      </c>
      <c r="T545" s="551">
        <v>159.8651360210105</v>
      </c>
      <c r="U545" s="551">
        <v>3.1066994999999999</v>
      </c>
      <c r="V545" s="551">
        <v>0.75592411999999987</v>
      </c>
      <c r="W545" s="551">
        <v>147.07537172133542</v>
      </c>
      <c r="X545" s="551">
        <v>24.8535951</v>
      </c>
      <c r="Y545" s="551">
        <v>5.0395168000000004</v>
      </c>
      <c r="AA545" s="547" t="s">
        <v>871</v>
      </c>
      <c r="AB545" s="547" t="s">
        <v>694</v>
      </c>
      <c r="AC545">
        <v>2</v>
      </c>
      <c r="AD545" s="547" t="s">
        <v>618</v>
      </c>
      <c r="AE545">
        <v>51</v>
      </c>
      <c r="AF545" s="216">
        <v>2006</v>
      </c>
      <c r="AG545" s="549">
        <v>165.26353</v>
      </c>
      <c r="AH545" s="550">
        <v>3.9574938103270574</v>
      </c>
      <c r="AI545" s="550">
        <v>11.374707756272663</v>
      </c>
      <c r="AJ545" s="550">
        <v>1.2215969727852236</v>
      </c>
      <c r="AK545" s="550">
        <v>0.96733463227495198</v>
      </c>
      <c r="AL545" s="550">
        <v>1.8798457832771693E-2</v>
      </c>
      <c r="AM545" s="550">
        <v>4.5740528475943839E-3</v>
      </c>
      <c r="AN545" s="550">
        <v>0.88994451299288724</v>
      </c>
      <c r="AO545" s="550">
        <v>0.15038765721632594</v>
      </c>
      <c r="AP545" s="550">
        <v>3.0493822805309798E-2</v>
      </c>
      <c r="AQ545" s="551">
        <v>654.02939704779999</v>
      </c>
      <c r="AR545" s="551">
        <v>1879.82435652</v>
      </c>
      <c r="AS545" s="551">
        <v>201.88542795979998</v>
      </c>
      <c r="AT545" s="551">
        <v>159.8651360210105</v>
      </c>
      <c r="AU545" s="551">
        <v>3.1066994999999999</v>
      </c>
      <c r="AV545" s="551">
        <v>0.75592411999999987</v>
      </c>
      <c r="AW545" s="551">
        <v>147.07537172133542</v>
      </c>
      <c r="AX545" s="551">
        <v>24.8535951</v>
      </c>
      <c r="AY545" s="551">
        <v>5.0395168000000004</v>
      </c>
    </row>
    <row r="546" spans="1:51" customFormat="1" x14ac:dyDescent="0.35">
      <c r="A546" s="547" t="s">
        <v>872</v>
      </c>
      <c r="B546" s="547" t="s">
        <v>694</v>
      </c>
      <c r="C546">
        <v>2</v>
      </c>
      <c r="D546" s="547" t="s">
        <v>618</v>
      </c>
      <c r="E546">
        <v>51</v>
      </c>
      <c r="F546" s="216">
        <v>2007</v>
      </c>
      <c r="G546" s="549">
        <v>231.31487999999999</v>
      </c>
      <c r="H546" s="550">
        <v>1.3150560023635314</v>
      </c>
      <c r="I546" s="550">
        <v>7.9951506081234367</v>
      </c>
      <c r="J546" s="550">
        <v>0.2587051786724659</v>
      </c>
      <c r="K546" s="550">
        <v>3.6924542802319764E-2</v>
      </c>
      <c r="L546" s="550">
        <v>1.8749522728498922E-2</v>
      </c>
      <c r="M546" s="550">
        <v>4.5597074861764191E-3</v>
      </c>
      <c r="N546" s="550">
        <v>3.3970478518557778E-2</v>
      </c>
      <c r="O546" s="550">
        <v>0.14999620863128219</v>
      </c>
      <c r="P546" s="550">
        <v>3.0398192282312324E-2</v>
      </c>
      <c r="Q546" s="551">
        <v>304.19202137999997</v>
      </c>
      <c r="R546" s="551">
        <v>1849.3973034999997</v>
      </c>
      <c r="S546" s="551">
        <v>59.842357360000001</v>
      </c>
      <c r="T546" s="551">
        <v>8.5411961873734601</v>
      </c>
      <c r="U546" s="551">
        <v>4.3370436000000003</v>
      </c>
      <c r="V546" s="551">
        <v>1.0547281900000001</v>
      </c>
      <c r="W546" s="551">
        <v>7.8578771620627705</v>
      </c>
      <c r="X546" s="551">
        <v>34.696355000000004</v>
      </c>
      <c r="Y546" s="551">
        <v>7.0315542000000013</v>
      </c>
      <c r="AA546" s="547" t="s">
        <v>872</v>
      </c>
      <c r="AB546" s="547" t="s">
        <v>694</v>
      </c>
      <c r="AC546">
        <v>2</v>
      </c>
      <c r="AD546" s="547" t="s">
        <v>618</v>
      </c>
      <c r="AE546">
        <v>51</v>
      </c>
      <c r="AF546" s="216">
        <v>2007</v>
      </c>
      <c r="AG546" s="549">
        <v>231.31487999999999</v>
      </c>
      <c r="AH546" s="550">
        <v>1.3150560023635314</v>
      </c>
      <c r="AI546" s="550">
        <v>7.9951506081234367</v>
      </c>
      <c r="AJ546" s="550">
        <v>0.2587051786724659</v>
      </c>
      <c r="AK546" s="550">
        <v>3.6924542802319764E-2</v>
      </c>
      <c r="AL546" s="550">
        <v>1.8749522728498922E-2</v>
      </c>
      <c r="AM546" s="550">
        <v>4.5597074861764191E-3</v>
      </c>
      <c r="AN546" s="550">
        <v>3.3970478518557778E-2</v>
      </c>
      <c r="AO546" s="550">
        <v>0.14999620863128219</v>
      </c>
      <c r="AP546" s="550">
        <v>3.0398192282312324E-2</v>
      </c>
      <c r="AQ546" s="551">
        <v>304.19202137999997</v>
      </c>
      <c r="AR546" s="551">
        <v>1849.3973034999997</v>
      </c>
      <c r="AS546" s="551">
        <v>59.842357360000001</v>
      </c>
      <c r="AT546" s="551">
        <v>8.5411961873734601</v>
      </c>
      <c r="AU546" s="551">
        <v>4.3370436000000003</v>
      </c>
      <c r="AV546" s="551">
        <v>1.0547281900000001</v>
      </c>
      <c r="AW546" s="551">
        <v>7.8578771620627705</v>
      </c>
      <c r="AX546" s="551">
        <v>34.696355000000004</v>
      </c>
      <c r="AY546" s="551">
        <v>7.0315542000000013</v>
      </c>
    </row>
    <row r="547" spans="1:51" customFormat="1" x14ac:dyDescent="0.35">
      <c r="A547" s="547" t="s">
        <v>873</v>
      </c>
      <c r="B547" s="547" t="s">
        <v>694</v>
      </c>
      <c r="C547">
        <v>2</v>
      </c>
      <c r="D547" s="547" t="s">
        <v>618</v>
      </c>
      <c r="E547">
        <v>51</v>
      </c>
      <c r="F547" s="216">
        <v>2008</v>
      </c>
      <c r="G547" s="549">
        <v>320.18044999999995</v>
      </c>
      <c r="H547" s="550">
        <v>1.3334346324393009</v>
      </c>
      <c r="I547" s="550">
        <v>7.7407470980817203</v>
      </c>
      <c r="J547" s="550">
        <v>0.26127101098771016</v>
      </c>
      <c r="K547" s="550">
        <v>3.5758505447692955E-2</v>
      </c>
      <c r="L547" s="550">
        <v>1.8042026301106139E-2</v>
      </c>
      <c r="M547" s="550">
        <v>4.3525253649933969E-3</v>
      </c>
      <c r="N547" s="550">
        <v>3.2897718812908733E-2</v>
      </c>
      <c r="O547" s="550">
        <v>0.14433612982928851</v>
      </c>
      <c r="P547" s="550">
        <v>2.9016962466009408E-2</v>
      </c>
      <c r="Q547" s="551">
        <v>426.93970065999991</v>
      </c>
      <c r="R547" s="551">
        <v>2478.4358891999991</v>
      </c>
      <c r="S547" s="551">
        <v>83.653869869999966</v>
      </c>
      <c r="T547" s="551">
        <v>11.44917436556978</v>
      </c>
      <c r="U547" s="551">
        <v>5.7767040999999981</v>
      </c>
      <c r="V547" s="551">
        <v>1.39359353</v>
      </c>
      <c r="W547" s="551">
        <v>10.533206413490582</v>
      </c>
      <c r="X547" s="551">
        <v>46.21360700000001</v>
      </c>
      <c r="Y547" s="551">
        <v>9.2906641000000008</v>
      </c>
      <c r="AA547" s="547" t="s">
        <v>873</v>
      </c>
      <c r="AB547" s="547" t="s">
        <v>694</v>
      </c>
      <c r="AC547">
        <v>2</v>
      </c>
      <c r="AD547" s="547" t="s">
        <v>618</v>
      </c>
      <c r="AE547">
        <v>51</v>
      </c>
      <c r="AF547" s="216">
        <v>2008</v>
      </c>
      <c r="AG547" s="549">
        <v>320.18044999999995</v>
      </c>
      <c r="AH547" s="550">
        <v>1.3334346324393009</v>
      </c>
      <c r="AI547" s="550">
        <v>7.7407470980817203</v>
      </c>
      <c r="AJ547" s="550">
        <v>0.26127101098771016</v>
      </c>
      <c r="AK547" s="550">
        <v>3.5758505447692955E-2</v>
      </c>
      <c r="AL547" s="550">
        <v>1.8042026301106139E-2</v>
      </c>
      <c r="AM547" s="550">
        <v>4.3525253649933969E-3</v>
      </c>
      <c r="AN547" s="550">
        <v>3.2897718812908733E-2</v>
      </c>
      <c r="AO547" s="550">
        <v>0.14433612982928851</v>
      </c>
      <c r="AP547" s="550">
        <v>2.9016962466009408E-2</v>
      </c>
      <c r="AQ547" s="551">
        <v>426.93970065999991</v>
      </c>
      <c r="AR547" s="551">
        <v>2478.4358891999991</v>
      </c>
      <c r="AS547" s="551">
        <v>83.653869869999966</v>
      </c>
      <c r="AT547" s="551">
        <v>11.44917436556978</v>
      </c>
      <c r="AU547" s="551">
        <v>5.7767040999999981</v>
      </c>
      <c r="AV547" s="551">
        <v>1.39359353</v>
      </c>
      <c r="AW547" s="551">
        <v>10.533206413490582</v>
      </c>
      <c r="AX547" s="551">
        <v>46.21360700000001</v>
      </c>
      <c r="AY547" s="551">
        <v>9.2906641000000008</v>
      </c>
    </row>
    <row r="548" spans="1:51" customFormat="1" x14ac:dyDescent="0.35">
      <c r="A548" s="547" t="s">
        <v>874</v>
      </c>
      <c r="B548" s="547" t="s">
        <v>694</v>
      </c>
      <c r="C548">
        <v>2</v>
      </c>
      <c r="D548" s="547" t="s">
        <v>618</v>
      </c>
      <c r="E548">
        <v>51</v>
      </c>
      <c r="F548" s="216">
        <v>2009</v>
      </c>
      <c r="G548" s="549">
        <v>450.6286199999999</v>
      </c>
      <c r="H548" s="550">
        <v>1.3187130369793203</v>
      </c>
      <c r="I548" s="550">
        <v>7.9445196516812464</v>
      </c>
      <c r="J548" s="550">
        <v>0.25921591784383341</v>
      </c>
      <c r="K548" s="550">
        <v>3.669247659935293E-2</v>
      </c>
      <c r="L548" s="550">
        <v>1.860869045556849E-2</v>
      </c>
      <c r="M548" s="550">
        <v>4.5184810276808441E-3</v>
      </c>
      <c r="N548" s="550">
        <v>3.3756969231099436E-2</v>
      </c>
      <c r="O548" s="550">
        <v>0.14886951920630345</v>
      </c>
      <c r="P548" s="550">
        <v>3.0123352129742677E-2</v>
      </c>
      <c r="Q548" s="551">
        <v>594.24983602999998</v>
      </c>
      <c r="R548" s="551">
        <v>3580.0279271999998</v>
      </c>
      <c r="S548" s="551">
        <v>116.81011133999999</v>
      </c>
      <c r="T548" s="551">
        <v>16.534680094348701</v>
      </c>
      <c r="U548" s="551">
        <v>8.3856084999999982</v>
      </c>
      <c r="V548" s="551">
        <v>2.0361568700000001</v>
      </c>
      <c r="W548" s="551">
        <v>15.211856459992797</v>
      </c>
      <c r="X548" s="551">
        <v>67.084866000000005</v>
      </c>
      <c r="Y548" s="551">
        <v>13.574444600000001</v>
      </c>
      <c r="AA548" s="547" t="s">
        <v>874</v>
      </c>
      <c r="AB548" s="547" t="s">
        <v>694</v>
      </c>
      <c r="AC548">
        <v>2</v>
      </c>
      <c r="AD548" s="547" t="s">
        <v>618</v>
      </c>
      <c r="AE548">
        <v>51</v>
      </c>
      <c r="AF548" s="216">
        <v>2009</v>
      </c>
      <c r="AG548" s="549">
        <v>450.6286199999999</v>
      </c>
      <c r="AH548" s="550">
        <v>1.3187130369793203</v>
      </c>
      <c r="AI548" s="550">
        <v>7.9445196516812464</v>
      </c>
      <c r="AJ548" s="550">
        <v>0.25921591784383341</v>
      </c>
      <c r="AK548" s="550">
        <v>3.669247659935293E-2</v>
      </c>
      <c r="AL548" s="550">
        <v>1.860869045556849E-2</v>
      </c>
      <c r="AM548" s="550">
        <v>4.5184810276808441E-3</v>
      </c>
      <c r="AN548" s="550">
        <v>3.3756969231099436E-2</v>
      </c>
      <c r="AO548" s="550">
        <v>0.14886951920630345</v>
      </c>
      <c r="AP548" s="550">
        <v>3.0123352129742677E-2</v>
      </c>
      <c r="AQ548" s="551">
        <v>594.24983602999998</v>
      </c>
      <c r="AR548" s="551">
        <v>3580.0279271999998</v>
      </c>
      <c r="AS548" s="551">
        <v>116.81011133999999</v>
      </c>
      <c r="AT548" s="551">
        <v>16.534680094348701</v>
      </c>
      <c r="AU548" s="551">
        <v>8.3856084999999982</v>
      </c>
      <c r="AV548" s="551">
        <v>2.0361568700000001</v>
      </c>
      <c r="AW548" s="551">
        <v>15.211856459992797</v>
      </c>
      <c r="AX548" s="551">
        <v>67.084866000000005</v>
      </c>
      <c r="AY548" s="551">
        <v>13.574444600000001</v>
      </c>
    </row>
    <row r="549" spans="1:51" customFormat="1" x14ac:dyDescent="0.35">
      <c r="A549" s="547" t="s">
        <v>875</v>
      </c>
      <c r="B549" s="547" t="s">
        <v>694</v>
      </c>
      <c r="C549">
        <v>2</v>
      </c>
      <c r="D549" s="547" t="s">
        <v>618</v>
      </c>
      <c r="E549">
        <v>51</v>
      </c>
      <c r="F549" s="216">
        <v>2010</v>
      </c>
      <c r="G549" s="549">
        <v>179.74809500000001</v>
      </c>
      <c r="H549" s="550">
        <v>2.7544231267711061</v>
      </c>
      <c r="I549" s="550">
        <v>6.4429073999143061</v>
      </c>
      <c r="J549" s="550">
        <v>0.29017278180333439</v>
      </c>
      <c r="K549" s="550">
        <v>2.4037634194957226E-2</v>
      </c>
      <c r="L549" s="550">
        <v>1.7585487067331648E-2</v>
      </c>
      <c r="M549" s="550">
        <v>4.350390584111615E-3</v>
      </c>
      <c r="N549" s="550">
        <v>2.211456524473519E-2</v>
      </c>
      <c r="O549" s="550">
        <v>0.1406839532847344</v>
      </c>
      <c r="P549" s="550">
        <v>2.9002749097285289E-2</v>
      </c>
      <c r="Q549" s="551">
        <v>495.10230986104983</v>
      </c>
      <c r="R549" s="551">
        <v>1158.1003313959998</v>
      </c>
      <c r="S549" s="551">
        <v>52.158004750000025</v>
      </c>
      <c r="T549" s="551">
        <v>4.3207189548504203</v>
      </c>
      <c r="U549" s="551">
        <v>3.1609578000000003</v>
      </c>
      <c r="V549" s="551">
        <v>0.78197442000000006</v>
      </c>
      <c r="W549" s="551">
        <v>3.975050974494359</v>
      </c>
      <c r="X549" s="551">
        <v>25.287672600000004</v>
      </c>
      <c r="Y549" s="551">
        <v>5.2131889000000005</v>
      </c>
      <c r="AA549" s="547" t="s">
        <v>875</v>
      </c>
      <c r="AB549" s="547" t="s">
        <v>694</v>
      </c>
      <c r="AC549">
        <v>2</v>
      </c>
      <c r="AD549" s="547" t="s">
        <v>618</v>
      </c>
      <c r="AE549">
        <v>51</v>
      </c>
      <c r="AF549" s="216">
        <v>2010</v>
      </c>
      <c r="AG549" s="549">
        <v>179.74809500000001</v>
      </c>
      <c r="AH549" s="550">
        <v>2.7544231267711061</v>
      </c>
      <c r="AI549" s="550">
        <v>6.4429073999143061</v>
      </c>
      <c r="AJ549" s="550">
        <v>0.29017278180333439</v>
      </c>
      <c r="AK549" s="550">
        <v>2.4037634194957226E-2</v>
      </c>
      <c r="AL549" s="550">
        <v>1.7585487067331648E-2</v>
      </c>
      <c r="AM549" s="550">
        <v>4.350390584111615E-3</v>
      </c>
      <c r="AN549" s="550">
        <v>2.211456524473519E-2</v>
      </c>
      <c r="AO549" s="550">
        <v>0.1406839532847344</v>
      </c>
      <c r="AP549" s="550">
        <v>2.9002749097285289E-2</v>
      </c>
      <c r="AQ549" s="551">
        <v>495.10230986104983</v>
      </c>
      <c r="AR549" s="551">
        <v>1158.1003313959998</v>
      </c>
      <c r="AS549" s="551">
        <v>52.158004750000025</v>
      </c>
      <c r="AT549" s="551">
        <v>4.3207189548504203</v>
      </c>
      <c r="AU549" s="551">
        <v>3.1609578000000003</v>
      </c>
      <c r="AV549" s="551">
        <v>0.78197442000000006</v>
      </c>
      <c r="AW549" s="551">
        <v>3.975050974494359</v>
      </c>
      <c r="AX549" s="551">
        <v>25.287672600000004</v>
      </c>
      <c r="AY549" s="551">
        <v>5.2131889000000005</v>
      </c>
    </row>
    <row r="550" spans="1:51" customFormat="1" x14ac:dyDescent="0.35">
      <c r="A550" s="547" t="s">
        <v>876</v>
      </c>
      <c r="B550" s="547" t="s">
        <v>694</v>
      </c>
      <c r="C550">
        <v>2</v>
      </c>
      <c r="D550" s="547" t="s">
        <v>618</v>
      </c>
      <c r="E550">
        <v>51</v>
      </c>
      <c r="F550" s="216">
        <v>2011</v>
      </c>
      <c r="G550" s="549">
        <v>241.02036999999996</v>
      </c>
      <c r="H550" s="550">
        <v>3.108841296732888</v>
      </c>
      <c r="I550" s="550">
        <v>5.7146926895681087</v>
      </c>
      <c r="J550" s="550">
        <v>0.20451626648818105</v>
      </c>
      <c r="K550" s="550">
        <v>2.6366594826616949E-2</v>
      </c>
      <c r="L550" s="550">
        <v>1.7200761910704892E-2</v>
      </c>
      <c r="M550" s="550">
        <v>4.2402657916424252E-3</v>
      </c>
      <c r="N550" s="550">
        <v>2.4257190041054203E-2</v>
      </c>
      <c r="O550" s="550">
        <v>0.13760626954476921</v>
      </c>
      <c r="P550" s="550">
        <v>2.8268580369368784E-2</v>
      </c>
      <c r="Q550" s="551">
        <v>749.29407960984031</v>
      </c>
      <c r="R550" s="551">
        <v>1377.3573464760004</v>
      </c>
      <c r="S550" s="551">
        <v>49.29258621999999</v>
      </c>
      <c r="T550" s="551">
        <v>6.3548864407513017</v>
      </c>
      <c r="U550" s="551">
        <v>4.1457339999999991</v>
      </c>
      <c r="V550" s="551">
        <v>1.02199043</v>
      </c>
      <c r="W550" s="551">
        <v>5.8464769188551982</v>
      </c>
      <c r="X550" s="551">
        <v>33.165914000000001</v>
      </c>
      <c r="Y550" s="551">
        <v>6.8133036999999996</v>
      </c>
      <c r="AA550" s="547" t="s">
        <v>876</v>
      </c>
      <c r="AB550" s="547" t="s">
        <v>694</v>
      </c>
      <c r="AC550">
        <v>2</v>
      </c>
      <c r="AD550" s="547" t="s">
        <v>618</v>
      </c>
      <c r="AE550">
        <v>51</v>
      </c>
      <c r="AF550" s="216">
        <v>2011</v>
      </c>
      <c r="AG550" s="549">
        <v>241.02036999999996</v>
      </c>
      <c r="AH550" s="550">
        <v>3.108841296732888</v>
      </c>
      <c r="AI550" s="550">
        <v>5.7146926895681087</v>
      </c>
      <c r="AJ550" s="550">
        <v>0.20451626648818105</v>
      </c>
      <c r="AK550" s="550">
        <v>2.6366594826616949E-2</v>
      </c>
      <c r="AL550" s="550">
        <v>1.7200761910704892E-2</v>
      </c>
      <c r="AM550" s="550">
        <v>4.2402657916424252E-3</v>
      </c>
      <c r="AN550" s="550">
        <v>2.4257190041054203E-2</v>
      </c>
      <c r="AO550" s="550">
        <v>0.13760626954476921</v>
      </c>
      <c r="AP550" s="550">
        <v>2.8268580369368784E-2</v>
      </c>
      <c r="AQ550" s="551">
        <v>749.29407960984031</v>
      </c>
      <c r="AR550" s="551">
        <v>1377.3573464760004</v>
      </c>
      <c r="AS550" s="551">
        <v>49.29258621999999</v>
      </c>
      <c r="AT550" s="551">
        <v>6.3548864407513017</v>
      </c>
      <c r="AU550" s="551">
        <v>4.1457339999999991</v>
      </c>
      <c r="AV550" s="551">
        <v>1.02199043</v>
      </c>
      <c r="AW550" s="551">
        <v>5.8464769188551982</v>
      </c>
      <c r="AX550" s="551">
        <v>33.165914000000001</v>
      </c>
      <c r="AY550" s="551">
        <v>6.8133036999999996</v>
      </c>
    </row>
    <row r="551" spans="1:51" customFormat="1" x14ac:dyDescent="0.35">
      <c r="A551" s="547" t="s">
        <v>877</v>
      </c>
      <c r="B551" s="547" t="s">
        <v>694</v>
      </c>
      <c r="C551">
        <v>2</v>
      </c>
      <c r="D551" s="547" t="s">
        <v>618</v>
      </c>
      <c r="E551">
        <v>51</v>
      </c>
      <c r="F551" s="216">
        <v>2012</v>
      </c>
      <c r="G551" s="549">
        <v>143.95402400000003</v>
      </c>
      <c r="H551" s="550">
        <v>3.4156182964970796</v>
      </c>
      <c r="I551" s="550">
        <v>5.8708021265386785</v>
      </c>
      <c r="J551" s="550">
        <v>0.20055603044483136</v>
      </c>
      <c r="K551" s="550">
        <v>1.8468900525375236E-2</v>
      </c>
      <c r="L551" s="550">
        <v>1.8505298469461324E-2</v>
      </c>
      <c r="M551" s="550">
        <v>4.6137090269876696E-3</v>
      </c>
      <c r="N551" s="550">
        <v>1.6991332524700937E-2</v>
      </c>
      <c r="O551" s="550">
        <v>0.1480423478818487</v>
      </c>
      <c r="P551" s="550">
        <v>3.0758203744273221E-2</v>
      </c>
      <c r="Q551" s="551">
        <v>491.69199822877982</v>
      </c>
      <c r="R551" s="551">
        <v>845.12559022300013</v>
      </c>
      <c r="S551" s="551">
        <v>28.870847619999992</v>
      </c>
      <c r="T551" s="551">
        <v>2.6586725494834798</v>
      </c>
      <c r="U551" s="551">
        <v>2.6639121799999992</v>
      </c>
      <c r="V551" s="551">
        <v>0.66416197999999982</v>
      </c>
      <c r="W551" s="551">
        <v>2.4459706900527798</v>
      </c>
      <c r="X551" s="551">
        <v>21.311291700000002</v>
      </c>
      <c r="Y551" s="551">
        <v>4.4277671999999981</v>
      </c>
      <c r="AA551" s="547" t="s">
        <v>877</v>
      </c>
      <c r="AB551" s="547" t="s">
        <v>694</v>
      </c>
      <c r="AC551">
        <v>2</v>
      </c>
      <c r="AD551" s="547" t="s">
        <v>618</v>
      </c>
      <c r="AE551">
        <v>51</v>
      </c>
      <c r="AF551" s="216">
        <v>2012</v>
      </c>
      <c r="AG551" s="549">
        <v>143.95402400000003</v>
      </c>
      <c r="AH551" s="550">
        <v>3.4156182964970796</v>
      </c>
      <c r="AI551" s="550">
        <v>5.8708021265386785</v>
      </c>
      <c r="AJ551" s="550">
        <v>0.20055603044483136</v>
      </c>
      <c r="AK551" s="550">
        <v>1.8468900525375236E-2</v>
      </c>
      <c r="AL551" s="550">
        <v>1.8505298469461324E-2</v>
      </c>
      <c r="AM551" s="550">
        <v>4.6137090269876696E-3</v>
      </c>
      <c r="AN551" s="550">
        <v>1.6991332524700937E-2</v>
      </c>
      <c r="AO551" s="550">
        <v>0.1480423478818487</v>
      </c>
      <c r="AP551" s="550">
        <v>3.0758203744273221E-2</v>
      </c>
      <c r="AQ551" s="551">
        <v>491.69199822877982</v>
      </c>
      <c r="AR551" s="551">
        <v>845.12559022300013</v>
      </c>
      <c r="AS551" s="551">
        <v>28.870847619999992</v>
      </c>
      <c r="AT551" s="551">
        <v>2.6586725494834798</v>
      </c>
      <c r="AU551" s="551">
        <v>2.6639121799999992</v>
      </c>
      <c r="AV551" s="551">
        <v>0.66416197999999982</v>
      </c>
      <c r="AW551" s="551">
        <v>2.4459706900527798</v>
      </c>
      <c r="AX551" s="551">
        <v>21.311291700000002</v>
      </c>
      <c r="AY551" s="551">
        <v>4.4277671999999981</v>
      </c>
    </row>
    <row r="552" spans="1:51" customFormat="1" x14ac:dyDescent="0.35">
      <c r="A552" s="547" t="s">
        <v>878</v>
      </c>
      <c r="B552" s="547" t="s">
        <v>694</v>
      </c>
      <c r="C552">
        <v>2</v>
      </c>
      <c r="D552" s="547" t="s">
        <v>618</v>
      </c>
      <c r="E552">
        <v>51</v>
      </c>
      <c r="F552" s="216">
        <v>2013</v>
      </c>
      <c r="G552" s="549">
        <v>203.08781300000001</v>
      </c>
      <c r="H552" s="550">
        <v>3.2972663375617732</v>
      </c>
      <c r="I552" s="550">
        <v>4.7551543915242211</v>
      </c>
      <c r="J552" s="550">
        <v>0.16970196586833103</v>
      </c>
      <c r="K552" s="550">
        <v>1.6450149322900526E-2</v>
      </c>
      <c r="L552" s="550">
        <v>1.8483288310362569E-2</v>
      </c>
      <c r="M552" s="550">
        <v>4.6074017745220373E-3</v>
      </c>
      <c r="N552" s="550">
        <v>1.5134089898453437E-2</v>
      </c>
      <c r="O552" s="550">
        <v>0.14786638625135032</v>
      </c>
      <c r="P552" s="550">
        <v>3.0716153804856816E-2</v>
      </c>
      <c r="Q552" s="551">
        <v>669.63460937394029</v>
      </c>
      <c r="R552" s="551">
        <v>965.71390585199981</v>
      </c>
      <c r="S552" s="551">
        <v>34.464401109999997</v>
      </c>
      <c r="T552" s="551">
        <v>3.3408248495112991</v>
      </c>
      <c r="U552" s="551">
        <v>3.7537305999999995</v>
      </c>
      <c r="V552" s="551">
        <v>0.93570714999999982</v>
      </c>
      <c r="W552" s="551">
        <v>3.0735492192223006</v>
      </c>
      <c r="X552" s="551">
        <v>30.029861000000007</v>
      </c>
      <c r="Y552" s="551">
        <v>6.2380765</v>
      </c>
      <c r="AA552" s="547" t="s">
        <v>878</v>
      </c>
      <c r="AB552" s="547" t="s">
        <v>694</v>
      </c>
      <c r="AC552">
        <v>2</v>
      </c>
      <c r="AD552" s="547" t="s">
        <v>618</v>
      </c>
      <c r="AE552">
        <v>51</v>
      </c>
      <c r="AF552" s="216">
        <v>2013</v>
      </c>
      <c r="AG552" s="549">
        <v>203.08781300000001</v>
      </c>
      <c r="AH552" s="550">
        <v>3.2972663375617732</v>
      </c>
      <c r="AI552" s="550">
        <v>4.7551543915242211</v>
      </c>
      <c r="AJ552" s="550">
        <v>0.16970196586833103</v>
      </c>
      <c r="AK552" s="550">
        <v>1.6450149322900526E-2</v>
      </c>
      <c r="AL552" s="550">
        <v>1.8483288310362569E-2</v>
      </c>
      <c r="AM552" s="550">
        <v>4.6074017745220373E-3</v>
      </c>
      <c r="AN552" s="550">
        <v>1.5134089898453437E-2</v>
      </c>
      <c r="AO552" s="550">
        <v>0.14786638625135032</v>
      </c>
      <c r="AP552" s="550">
        <v>3.0716153804856816E-2</v>
      </c>
      <c r="AQ552" s="551">
        <v>669.63460937394029</v>
      </c>
      <c r="AR552" s="551">
        <v>965.71390585199981</v>
      </c>
      <c r="AS552" s="551">
        <v>34.464401109999997</v>
      </c>
      <c r="AT552" s="551">
        <v>3.3408248495112991</v>
      </c>
      <c r="AU552" s="551">
        <v>3.7537305999999995</v>
      </c>
      <c r="AV552" s="551">
        <v>0.93570714999999982</v>
      </c>
      <c r="AW552" s="551">
        <v>3.0735492192223006</v>
      </c>
      <c r="AX552" s="551">
        <v>30.029861000000007</v>
      </c>
      <c r="AY552" s="551">
        <v>6.2380765</v>
      </c>
    </row>
    <row r="553" spans="1:51" customFormat="1" x14ac:dyDescent="0.35">
      <c r="A553" s="547" t="s">
        <v>879</v>
      </c>
      <c r="B553" s="547" t="s">
        <v>694</v>
      </c>
      <c r="C553">
        <v>2</v>
      </c>
      <c r="D553" s="547" t="s">
        <v>618</v>
      </c>
      <c r="E553">
        <v>51</v>
      </c>
      <c r="F553" s="216">
        <v>2014</v>
      </c>
      <c r="G553" s="549">
        <v>265.44686999999999</v>
      </c>
      <c r="H553" s="550">
        <v>2.3702217256308207</v>
      </c>
      <c r="I553" s="550">
        <v>4.679315903449905</v>
      </c>
      <c r="J553" s="550">
        <v>0.13409285021895348</v>
      </c>
      <c r="K553" s="550">
        <v>9.1186779952323396E-3</v>
      </c>
      <c r="L553" s="550">
        <v>1.8529360319825963E-2</v>
      </c>
      <c r="M553" s="550">
        <v>4.5843909555234163E-3</v>
      </c>
      <c r="N553" s="550">
        <v>8.3891554517647945E-3</v>
      </c>
      <c r="O553" s="550">
        <v>0.14823495187568037</v>
      </c>
      <c r="P553" s="550">
        <v>3.0562766100802014E-2</v>
      </c>
      <c r="Q553" s="551">
        <v>629.16793827470008</v>
      </c>
      <c r="R553" s="551">
        <v>1242.1097603119995</v>
      </c>
      <c r="S553" s="551">
        <v>35.594527380000017</v>
      </c>
      <c r="T553" s="551">
        <v>2.4205245323722995</v>
      </c>
      <c r="U553" s="551">
        <v>4.9185607000000005</v>
      </c>
      <c r="V553" s="551">
        <v>1.2169122299999999</v>
      </c>
      <c r="W553" s="551">
        <v>2.2268750566144004</v>
      </c>
      <c r="X553" s="551">
        <v>39.348503999999984</v>
      </c>
      <c r="Y553" s="551">
        <v>8.1127905999999985</v>
      </c>
      <c r="AA553" s="547" t="s">
        <v>879</v>
      </c>
      <c r="AB553" s="547" t="s">
        <v>694</v>
      </c>
      <c r="AC553">
        <v>2</v>
      </c>
      <c r="AD553" s="547" t="s">
        <v>618</v>
      </c>
      <c r="AE553">
        <v>51</v>
      </c>
      <c r="AF553" s="216">
        <v>2014</v>
      </c>
      <c r="AG553" s="549">
        <v>265.44686999999999</v>
      </c>
      <c r="AH553" s="550">
        <v>2.3702217256308207</v>
      </c>
      <c r="AI553" s="550">
        <v>4.679315903449905</v>
      </c>
      <c r="AJ553" s="550">
        <v>0.13409285021895348</v>
      </c>
      <c r="AK553" s="550">
        <v>9.1186779952323396E-3</v>
      </c>
      <c r="AL553" s="550">
        <v>1.8529360319825963E-2</v>
      </c>
      <c r="AM553" s="550">
        <v>4.5843909555234163E-3</v>
      </c>
      <c r="AN553" s="550">
        <v>8.3891554517647945E-3</v>
      </c>
      <c r="AO553" s="550">
        <v>0.14823495187568037</v>
      </c>
      <c r="AP553" s="550">
        <v>3.0562766100802014E-2</v>
      </c>
      <c r="AQ553" s="551">
        <v>629.16793827470008</v>
      </c>
      <c r="AR553" s="551">
        <v>1242.1097603119995</v>
      </c>
      <c r="AS553" s="551">
        <v>35.594527380000017</v>
      </c>
      <c r="AT553" s="551">
        <v>2.4205245323722995</v>
      </c>
      <c r="AU553" s="551">
        <v>4.9185607000000005</v>
      </c>
      <c r="AV553" s="551">
        <v>1.2169122299999999</v>
      </c>
      <c r="AW553" s="551">
        <v>2.2268750566144004</v>
      </c>
      <c r="AX553" s="551">
        <v>39.348503999999984</v>
      </c>
      <c r="AY553" s="551">
        <v>8.1127905999999985</v>
      </c>
    </row>
    <row r="554" spans="1:51" customFormat="1" x14ac:dyDescent="0.35">
      <c r="A554" s="547" t="s">
        <v>880</v>
      </c>
      <c r="B554" s="547" t="s">
        <v>694</v>
      </c>
      <c r="C554">
        <v>2</v>
      </c>
      <c r="D554" s="547" t="s">
        <v>618</v>
      </c>
      <c r="E554">
        <v>51</v>
      </c>
      <c r="F554" s="216">
        <v>2015</v>
      </c>
      <c r="G554" s="549">
        <v>305.49962000000011</v>
      </c>
      <c r="H554" s="550">
        <v>2.4010824585904857</v>
      </c>
      <c r="I554" s="550">
        <v>4.6841094492359776</v>
      </c>
      <c r="J554" s="550">
        <v>0.13165450408743551</v>
      </c>
      <c r="K554" s="550">
        <v>9.1186718803640404E-3</v>
      </c>
      <c r="L554" s="550">
        <v>1.8529349725541384E-2</v>
      </c>
      <c r="M554" s="550">
        <v>4.5843926090644548E-3</v>
      </c>
      <c r="N554" s="550">
        <v>8.3891542867496824E-3</v>
      </c>
      <c r="O554" s="550">
        <v>0.14823479649500049</v>
      </c>
      <c r="P554" s="550">
        <v>3.0562758474134918E-2</v>
      </c>
      <c r="Q554" s="551">
        <v>733.52977868805942</v>
      </c>
      <c r="R554" s="551">
        <v>1430.9936567800009</v>
      </c>
      <c r="S554" s="551">
        <v>40.220400970000007</v>
      </c>
      <c r="T554" s="551">
        <v>2.7857507943559008</v>
      </c>
      <c r="U554" s="551">
        <v>5.6607092999999997</v>
      </c>
      <c r="V554" s="551">
        <v>1.4005301999999999</v>
      </c>
      <c r="W554" s="551">
        <v>2.5628834467233998</v>
      </c>
      <c r="X554" s="551">
        <v>45.285674</v>
      </c>
      <c r="Y554" s="551">
        <v>9.3369111</v>
      </c>
      <c r="AA554" s="547" t="s">
        <v>880</v>
      </c>
      <c r="AB554" s="547" t="s">
        <v>694</v>
      </c>
      <c r="AC554">
        <v>2</v>
      </c>
      <c r="AD554" s="547" t="s">
        <v>618</v>
      </c>
      <c r="AE554">
        <v>51</v>
      </c>
      <c r="AF554" s="216">
        <v>2015</v>
      </c>
      <c r="AG554" s="549">
        <v>305.49962000000011</v>
      </c>
      <c r="AH554" s="550">
        <v>2.4010824585904857</v>
      </c>
      <c r="AI554" s="550">
        <v>4.6841094492359776</v>
      </c>
      <c r="AJ554" s="550">
        <v>0.13165450408743551</v>
      </c>
      <c r="AK554" s="550">
        <v>9.1186718803640404E-3</v>
      </c>
      <c r="AL554" s="550">
        <v>1.8529349725541384E-2</v>
      </c>
      <c r="AM554" s="550">
        <v>4.5843926090644548E-3</v>
      </c>
      <c r="AN554" s="550">
        <v>8.3891542867496824E-3</v>
      </c>
      <c r="AO554" s="550">
        <v>0.14823479649500049</v>
      </c>
      <c r="AP554" s="550">
        <v>3.0562758474134918E-2</v>
      </c>
      <c r="AQ554" s="551">
        <v>733.52977868805942</v>
      </c>
      <c r="AR554" s="551">
        <v>1430.9936567800009</v>
      </c>
      <c r="AS554" s="551">
        <v>40.220400970000007</v>
      </c>
      <c r="AT554" s="551">
        <v>2.7857507943559008</v>
      </c>
      <c r="AU554" s="551">
        <v>5.6607092999999997</v>
      </c>
      <c r="AV554" s="551">
        <v>1.4005301999999999</v>
      </c>
      <c r="AW554" s="551">
        <v>2.5628834467233998</v>
      </c>
      <c r="AX554" s="551">
        <v>45.285674</v>
      </c>
      <c r="AY554" s="551">
        <v>9.3369111</v>
      </c>
    </row>
    <row r="555" spans="1:51" customFormat="1" x14ac:dyDescent="0.35">
      <c r="A555" s="547" t="s">
        <v>881</v>
      </c>
      <c r="B555" s="547" t="s">
        <v>694</v>
      </c>
      <c r="C555">
        <v>2</v>
      </c>
      <c r="D555" s="547" t="s">
        <v>618</v>
      </c>
      <c r="E555">
        <v>51</v>
      </c>
      <c r="F555" s="216">
        <v>2016</v>
      </c>
      <c r="G555" s="549">
        <v>393.18130000000008</v>
      </c>
      <c r="H555" s="550">
        <v>2.3469244522235662</v>
      </c>
      <c r="I555" s="550">
        <v>4.5942724270686313</v>
      </c>
      <c r="J555" s="550">
        <v>0.13074440564696235</v>
      </c>
      <c r="K555" s="550">
        <v>9.1186676666372424E-3</v>
      </c>
      <c r="L555" s="550">
        <v>1.8529365460666618E-2</v>
      </c>
      <c r="M555" s="550">
        <v>4.5843923146904487E-3</v>
      </c>
      <c r="N555" s="550">
        <v>8.3891544153330763E-3</v>
      </c>
      <c r="O555" s="550">
        <v>0.14823484229794245</v>
      </c>
      <c r="P555" s="550">
        <v>3.0562784394883472E-2</v>
      </c>
      <c r="Q555" s="551">
        <v>922.7668071270499</v>
      </c>
      <c r="R555" s="551">
        <v>1806.3820054289999</v>
      </c>
      <c r="S555" s="551">
        <v>51.406255380000012</v>
      </c>
      <c r="T555" s="551">
        <v>3.5852896074363985</v>
      </c>
      <c r="U555" s="551">
        <v>7.2854000000000019</v>
      </c>
      <c r="V555" s="551">
        <v>1.80249733</v>
      </c>
      <c r="W555" s="551">
        <v>3.2984586389213995</v>
      </c>
      <c r="X555" s="551">
        <v>58.283168000000018</v>
      </c>
      <c r="Y555" s="551">
        <v>12.0167153</v>
      </c>
      <c r="AA555" s="547" t="s">
        <v>881</v>
      </c>
      <c r="AB555" s="547" t="s">
        <v>694</v>
      </c>
      <c r="AC555">
        <v>2</v>
      </c>
      <c r="AD555" s="547" t="s">
        <v>618</v>
      </c>
      <c r="AE555">
        <v>51</v>
      </c>
      <c r="AF555" s="216">
        <v>2016</v>
      </c>
      <c r="AG555" s="549">
        <v>393.18130000000008</v>
      </c>
      <c r="AH555" s="550">
        <v>2.3469244522235662</v>
      </c>
      <c r="AI555" s="550">
        <v>4.5942724270686313</v>
      </c>
      <c r="AJ555" s="550">
        <v>0.13074440564696235</v>
      </c>
      <c r="AK555" s="550">
        <v>9.1186676666372424E-3</v>
      </c>
      <c r="AL555" s="550">
        <v>1.8529365460666618E-2</v>
      </c>
      <c r="AM555" s="550">
        <v>4.5843923146904487E-3</v>
      </c>
      <c r="AN555" s="550">
        <v>8.3891544153330763E-3</v>
      </c>
      <c r="AO555" s="550">
        <v>0.14823484229794245</v>
      </c>
      <c r="AP555" s="550">
        <v>3.0562784394883472E-2</v>
      </c>
      <c r="AQ555" s="551">
        <v>922.7668071270499</v>
      </c>
      <c r="AR555" s="551">
        <v>1806.3820054289999</v>
      </c>
      <c r="AS555" s="551">
        <v>51.406255380000012</v>
      </c>
      <c r="AT555" s="551">
        <v>3.5852896074363985</v>
      </c>
      <c r="AU555" s="551">
        <v>7.2854000000000019</v>
      </c>
      <c r="AV555" s="551">
        <v>1.80249733</v>
      </c>
      <c r="AW555" s="551">
        <v>3.2984586389213995</v>
      </c>
      <c r="AX555" s="551">
        <v>58.283168000000018</v>
      </c>
      <c r="AY555" s="551">
        <v>12.0167153</v>
      </c>
    </row>
    <row r="556" spans="1:51" customFormat="1" x14ac:dyDescent="0.35">
      <c r="A556" s="547" t="s">
        <v>882</v>
      </c>
      <c r="B556" s="547" t="s">
        <v>694</v>
      </c>
      <c r="C556">
        <v>2</v>
      </c>
      <c r="D556" s="547" t="s">
        <v>618</v>
      </c>
      <c r="E556">
        <v>51</v>
      </c>
      <c r="F556" s="216">
        <v>2017</v>
      </c>
      <c r="G556" s="549">
        <v>499.88317999999992</v>
      </c>
      <c r="H556" s="550">
        <v>2.2655516739000703</v>
      </c>
      <c r="I556" s="550">
        <v>4.3686076944877419</v>
      </c>
      <c r="J556" s="550">
        <v>0.1280376945069446</v>
      </c>
      <c r="K556" s="550">
        <v>9.1186629425174925E-3</v>
      </c>
      <c r="L556" s="550">
        <v>1.8529332393220358E-2</v>
      </c>
      <c r="M556" s="550">
        <v>4.5843870962011569E-3</v>
      </c>
      <c r="N556" s="550">
        <v>8.3891400986394454E-3</v>
      </c>
      <c r="O556" s="550">
        <v>0.14823467554959541</v>
      </c>
      <c r="P556" s="550">
        <v>3.0562734277236537E-2</v>
      </c>
      <c r="Q556" s="551">
        <v>1132.51117520349</v>
      </c>
      <c r="R556" s="551">
        <v>2183.7935064930007</v>
      </c>
      <c r="S556" s="551">
        <v>64.003889889999996</v>
      </c>
      <c r="T556" s="551">
        <v>4.5582662290538005</v>
      </c>
      <c r="U556" s="551">
        <v>9.262501600000002</v>
      </c>
      <c r="V556" s="551">
        <v>2.291658</v>
      </c>
      <c r="W556" s="551">
        <v>4.1935900299733992</v>
      </c>
      <c r="X556" s="551">
        <v>74.100020999999984</v>
      </c>
      <c r="Y556" s="551">
        <v>15.277796799999999</v>
      </c>
      <c r="AA556" s="547" t="s">
        <v>882</v>
      </c>
      <c r="AB556" s="547" t="s">
        <v>694</v>
      </c>
      <c r="AC556">
        <v>2</v>
      </c>
      <c r="AD556" s="547" t="s">
        <v>618</v>
      </c>
      <c r="AE556">
        <v>51</v>
      </c>
      <c r="AF556" s="216">
        <v>2017</v>
      </c>
      <c r="AG556" s="549">
        <v>499.88317999999992</v>
      </c>
      <c r="AH556" s="550">
        <v>2.2655516739000703</v>
      </c>
      <c r="AI556" s="550">
        <v>4.3686076944877419</v>
      </c>
      <c r="AJ556" s="550">
        <v>0.1280376945069446</v>
      </c>
      <c r="AK556" s="550">
        <v>9.1186629425174925E-3</v>
      </c>
      <c r="AL556" s="550">
        <v>1.8529332393220358E-2</v>
      </c>
      <c r="AM556" s="550">
        <v>4.5843870962011569E-3</v>
      </c>
      <c r="AN556" s="550">
        <v>8.3891400986394454E-3</v>
      </c>
      <c r="AO556" s="550">
        <v>0.14823467554959541</v>
      </c>
      <c r="AP556" s="550">
        <v>3.0562734277236537E-2</v>
      </c>
      <c r="AQ556" s="551">
        <v>1132.51117520349</v>
      </c>
      <c r="AR556" s="551">
        <v>2183.7935064930007</v>
      </c>
      <c r="AS556" s="551">
        <v>64.003889889999996</v>
      </c>
      <c r="AT556" s="551">
        <v>4.5582662290538005</v>
      </c>
      <c r="AU556" s="551">
        <v>9.262501600000002</v>
      </c>
      <c r="AV556" s="551">
        <v>2.291658</v>
      </c>
      <c r="AW556" s="551">
        <v>4.1935900299733992</v>
      </c>
      <c r="AX556" s="551">
        <v>74.100020999999984</v>
      </c>
      <c r="AY556" s="551">
        <v>15.277796799999999</v>
      </c>
    </row>
    <row r="557" spans="1:51" customFormat="1" x14ac:dyDescent="0.35">
      <c r="A557" s="547" t="s">
        <v>883</v>
      </c>
      <c r="B557" s="547" t="s">
        <v>694</v>
      </c>
      <c r="C557">
        <v>2</v>
      </c>
      <c r="D557" s="547" t="s">
        <v>618</v>
      </c>
      <c r="E557">
        <v>51</v>
      </c>
      <c r="F557" s="216">
        <v>2018</v>
      </c>
      <c r="G557" s="549">
        <v>465.51554999999991</v>
      </c>
      <c r="H557" s="550">
        <v>2.2795916840089441</v>
      </c>
      <c r="I557" s="550">
        <v>4.3784191474076453</v>
      </c>
      <c r="J557" s="550">
        <v>0.1280267197304151</v>
      </c>
      <c r="K557" s="550">
        <v>9.118676271888242E-3</v>
      </c>
      <c r="L557" s="550">
        <v>1.8529364271505006E-2</v>
      </c>
      <c r="M557" s="550">
        <v>4.5843919284758597E-3</v>
      </c>
      <c r="N557" s="550">
        <v>8.3891557110167461E-3</v>
      </c>
      <c r="O557" s="550">
        <v>0.14823488925343101</v>
      </c>
      <c r="P557" s="550">
        <v>3.0562771963256668E-2</v>
      </c>
      <c r="Q557" s="551">
        <v>1061.1853765568496</v>
      </c>
      <c r="R557" s="551">
        <v>2038.2221975360005</v>
      </c>
      <c r="S557" s="551">
        <v>59.598428850000019</v>
      </c>
      <c r="T557" s="551">
        <v>4.2448855999800035</v>
      </c>
      <c r="U557" s="551">
        <v>8.6257072000000008</v>
      </c>
      <c r="V557" s="551">
        <v>2.1341057299999999</v>
      </c>
      <c r="W557" s="551">
        <v>3.9052824348496005</v>
      </c>
      <c r="X557" s="551">
        <v>69.005646000000013</v>
      </c>
      <c r="Y557" s="551">
        <v>14.227445600000005</v>
      </c>
      <c r="AA557" s="547" t="s">
        <v>883</v>
      </c>
      <c r="AB557" s="547" t="s">
        <v>694</v>
      </c>
      <c r="AC557">
        <v>2</v>
      </c>
      <c r="AD557" s="547" t="s">
        <v>618</v>
      </c>
      <c r="AE557">
        <v>51</v>
      </c>
      <c r="AF557" s="216">
        <v>2018</v>
      </c>
      <c r="AG557" s="549">
        <v>465.51554999999991</v>
      </c>
      <c r="AH557" s="550">
        <v>2.2795916840089441</v>
      </c>
      <c r="AI557" s="550">
        <v>4.3784191474076453</v>
      </c>
      <c r="AJ557" s="550">
        <v>0.1280267197304151</v>
      </c>
      <c r="AK557" s="550">
        <v>9.118676271888242E-3</v>
      </c>
      <c r="AL557" s="550">
        <v>1.8529364271505006E-2</v>
      </c>
      <c r="AM557" s="550">
        <v>4.5843919284758597E-3</v>
      </c>
      <c r="AN557" s="550">
        <v>8.3891557110167461E-3</v>
      </c>
      <c r="AO557" s="550">
        <v>0.14823488925343101</v>
      </c>
      <c r="AP557" s="550">
        <v>3.0562771963256668E-2</v>
      </c>
      <c r="AQ557" s="551">
        <v>1061.1853765568496</v>
      </c>
      <c r="AR557" s="551">
        <v>2038.2221975360005</v>
      </c>
      <c r="AS557" s="551">
        <v>59.598428850000019</v>
      </c>
      <c r="AT557" s="551">
        <v>4.2448855999800035</v>
      </c>
      <c r="AU557" s="551">
        <v>8.6257072000000008</v>
      </c>
      <c r="AV557" s="551">
        <v>2.1341057299999999</v>
      </c>
      <c r="AW557" s="551">
        <v>3.9052824348496005</v>
      </c>
      <c r="AX557" s="551">
        <v>69.005646000000013</v>
      </c>
      <c r="AY557" s="551">
        <v>14.227445600000005</v>
      </c>
    </row>
    <row r="558" spans="1:51" customFormat="1" x14ac:dyDescent="0.35">
      <c r="A558" s="547" t="s">
        <v>884</v>
      </c>
      <c r="B558" s="547" t="s">
        <v>694</v>
      </c>
      <c r="C558">
        <v>2</v>
      </c>
      <c r="D558" s="547" t="s">
        <v>618</v>
      </c>
      <c r="E558">
        <v>51</v>
      </c>
      <c r="F558" s="216">
        <v>2019</v>
      </c>
      <c r="G558" s="549">
        <v>499.76203000000004</v>
      </c>
      <c r="H558" s="550">
        <v>2.2795909847544422</v>
      </c>
      <c r="I558" s="550">
        <v>4.3784188844018423</v>
      </c>
      <c r="J558" s="550">
        <v>0.12802665924820256</v>
      </c>
      <c r="K558" s="550">
        <v>9.1186784571192798E-3</v>
      </c>
      <c r="L558" s="550">
        <v>1.8529358863057285E-2</v>
      </c>
      <c r="M558" s="550">
        <v>4.5843892942407016E-3</v>
      </c>
      <c r="N558" s="550">
        <v>8.389150369561487E-3</v>
      </c>
      <c r="O558" s="550">
        <v>0.14823488691207692</v>
      </c>
      <c r="P558" s="550">
        <v>3.0562774847060704E-2</v>
      </c>
      <c r="Q558" s="551">
        <v>1139.2530181105792</v>
      </c>
      <c r="R558" s="551">
        <v>2188.1675098590003</v>
      </c>
      <c r="S558" s="551">
        <v>63.982863119999983</v>
      </c>
      <c r="T558" s="551">
        <v>4.5571692566471995</v>
      </c>
      <c r="U558" s="551">
        <v>9.260270000000002</v>
      </c>
      <c r="V558" s="551">
        <v>2.2911037000000003</v>
      </c>
      <c r="W558" s="551">
        <v>4.1925788186672994</v>
      </c>
      <c r="X558" s="551">
        <v>74.082167999999996</v>
      </c>
      <c r="Y558" s="551">
        <v>15.274114399999998</v>
      </c>
      <c r="AA558" s="547" t="s">
        <v>884</v>
      </c>
      <c r="AB558" s="547" t="s">
        <v>694</v>
      </c>
      <c r="AC558">
        <v>2</v>
      </c>
      <c r="AD558" s="547" t="s">
        <v>618</v>
      </c>
      <c r="AE558">
        <v>51</v>
      </c>
      <c r="AF558" s="216">
        <v>2019</v>
      </c>
      <c r="AG558" s="549">
        <v>499.76203000000004</v>
      </c>
      <c r="AH558" s="550">
        <v>2.2795909847544422</v>
      </c>
      <c r="AI558" s="550">
        <v>4.3784188844018423</v>
      </c>
      <c r="AJ558" s="550">
        <v>0.12802665924820256</v>
      </c>
      <c r="AK558" s="550">
        <v>9.1186784571192798E-3</v>
      </c>
      <c r="AL558" s="550">
        <v>1.8529358863057285E-2</v>
      </c>
      <c r="AM558" s="550">
        <v>4.5843892942407016E-3</v>
      </c>
      <c r="AN558" s="550">
        <v>8.389150369561487E-3</v>
      </c>
      <c r="AO558" s="550">
        <v>0.14823488691207692</v>
      </c>
      <c r="AP558" s="550">
        <v>3.0562774847060704E-2</v>
      </c>
      <c r="AQ558" s="551">
        <v>1139.2530181105792</v>
      </c>
      <c r="AR558" s="551">
        <v>2188.1675098590003</v>
      </c>
      <c r="AS558" s="551">
        <v>63.982863119999983</v>
      </c>
      <c r="AT558" s="551">
        <v>4.5571692566471995</v>
      </c>
      <c r="AU558" s="551">
        <v>9.260270000000002</v>
      </c>
      <c r="AV558" s="551">
        <v>2.2911037000000003</v>
      </c>
      <c r="AW558" s="551">
        <v>4.1925788186672994</v>
      </c>
      <c r="AX558" s="551">
        <v>74.082167999999996</v>
      </c>
      <c r="AY558" s="551">
        <v>15.274114399999998</v>
      </c>
    </row>
    <row r="559" spans="1:51" customFormat="1" x14ac:dyDescent="0.35">
      <c r="A559" s="547" t="s">
        <v>885</v>
      </c>
      <c r="B559" s="547" t="s">
        <v>694</v>
      </c>
      <c r="C559">
        <v>2</v>
      </c>
      <c r="D559" s="547" t="s">
        <v>618</v>
      </c>
      <c r="E559">
        <v>51</v>
      </c>
      <c r="F559" s="216">
        <v>2020</v>
      </c>
      <c r="G559" s="549">
        <v>1050.60796</v>
      </c>
      <c r="H559" s="550">
        <v>2.2795891472875383</v>
      </c>
      <c r="I559" s="550">
        <v>4.3784129800710812</v>
      </c>
      <c r="J559" s="550">
        <v>0.12802674173532821</v>
      </c>
      <c r="K559" s="550">
        <v>9.1186680900261757E-3</v>
      </c>
      <c r="L559" s="550">
        <v>1.8529358848566112E-2</v>
      </c>
      <c r="M559" s="550">
        <v>4.5843918791553806E-3</v>
      </c>
      <c r="N559" s="550">
        <v>8.3891529646290697E-3</v>
      </c>
      <c r="O559" s="550">
        <v>0.1482347896926271</v>
      </c>
      <c r="P559" s="550">
        <v>3.0562770531454949E-2</v>
      </c>
      <c r="Q559" s="551">
        <v>2394.9545036699001</v>
      </c>
      <c r="R559" s="551">
        <v>4599.9955290299995</v>
      </c>
      <c r="S559" s="551">
        <v>134.50591396000004</v>
      </c>
      <c r="T559" s="551">
        <v>9.5801452799794973</v>
      </c>
      <c r="U559" s="551">
        <v>19.467091899999993</v>
      </c>
      <c r="V559" s="551">
        <v>4.8163986000000012</v>
      </c>
      <c r="W559" s="551">
        <v>8.813710882296899</v>
      </c>
      <c r="X559" s="551">
        <v>155.73665</v>
      </c>
      <c r="Y559" s="551">
        <v>32.109490000000001</v>
      </c>
      <c r="AA559" s="547" t="s">
        <v>885</v>
      </c>
      <c r="AB559" s="547" t="s">
        <v>694</v>
      </c>
      <c r="AC559">
        <v>2</v>
      </c>
      <c r="AD559" s="547" t="s">
        <v>618</v>
      </c>
      <c r="AE559">
        <v>51</v>
      </c>
      <c r="AF559" s="216">
        <v>2020</v>
      </c>
      <c r="AG559" s="549">
        <v>1050.60796</v>
      </c>
      <c r="AH559" s="550">
        <v>2.2795891472875383</v>
      </c>
      <c r="AI559" s="550">
        <v>4.3784129800710812</v>
      </c>
      <c r="AJ559" s="550">
        <v>0.12802674173532821</v>
      </c>
      <c r="AK559" s="550">
        <v>9.1186680900261757E-3</v>
      </c>
      <c r="AL559" s="550">
        <v>1.8529358848566112E-2</v>
      </c>
      <c r="AM559" s="550">
        <v>4.5843918791553806E-3</v>
      </c>
      <c r="AN559" s="550">
        <v>8.3891529646290697E-3</v>
      </c>
      <c r="AO559" s="550">
        <v>0.1482347896926271</v>
      </c>
      <c r="AP559" s="550">
        <v>3.0562770531454949E-2</v>
      </c>
      <c r="AQ559" s="551">
        <v>2394.9545036699001</v>
      </c>
      <c r="AR559" s="551">
        <v>4599.9955290299995</v>
      </c>
      <c r="AS559" s="551">
        <v>134.50591396000004</v>
      </c>
      <c r="AT559" s="551">
        <v>9.5801452799794973</v>
      </c>
      <c r="AU559" s="551">
        <v>19.467091899999993</v>
      </c>
      <c r="AV559" s="551">
        <v>4.8163986000000012</v>
      </c>
      <c r="AW559" s="551">
        <v>8.813710882296899</v>
      </c>
      <c r="AX559" s="551">
        <v>155.73665</v>
      </c>
      <c r="AY559" s="551">
        <v>32.109490000000001</v>
      </c>
    </row>
    <row r="560" spans="1:51" customFormat="1" x14ac:dyDescent="0.35">
      <c r="A560" s="547" t="s">
        <v>886</v>
      </c>
      <c r="B560" s="547" t="s">
        <v>694</v>
      </c>
      <c r="C560">
        <v>2</v>
      </c>
      <c r="D560" s="547" t="s">
        <v>618</v>
      </c>
      <c r="E560">
        <v>51</v>
      </c>
      <c r="F560" s="216">
        <v>2021</v>
      </c>
      <c r="G560" s="549">
        <v>1204.79224</v>
      </c>
      <c r="H560" s="550">
        <v>2.2795893256072928</v>
      </c>
      <c r="I560" s="550">
        <v>4.3784161976508091</v>
      </c>
      <c r="J560" s="550">
        <v>0.12388556736554011</v>
      </c>
      <c r="K560" s="550">
        <v>9.118671853900636E-3</v>
      </c>
      <c r="L560" s="550">
        <v>1.8529335979122836E-2</v>
      </c>
      <c r="M560" s="550">
        <v>4.5843893383642649E-3</v>
      </c>
      <c r="N560" s="550">
        <v>8.3891523313022031E-3</v>
      </c>
      <c r="O560" s="550">
        <v>0.14823477365690868</v>
      </c>
      <c r="P560" s="550">
        <v>3.056276325285761E-2</v>
      </c>
      <c r="Q560" s="551">
        <v>2746.4315298784995</v>
      </c>
      <c r="R560" s="551">
        <v>5275.0818584200006</v>
      </c>
      <c r="S560" s="551">
        <v>149.25637020999997</v>
      </c>
      <c r="T560" s="551">
        <v>10.9861050886859</v>
      </c>
      <c r="U560" s="551">
        <v>22.324000199999993</v>
      </c>
      <c r="V560" s="551">
        <v>5.5232367000000009</v>
      </c>
      <c r="W560" s="551">
        <v>10.107185628930804</v>
      </c>
      <c r="X560" s="551">
        <v>178.592105</v>
      </c>
      <c r="Y560" s="551">
        <v>36.821780000000004</v>
      </c>
      <c r="AA560" s="547" t="s">
        <v>886</v>
      </c>
      <c r="AB560" s="547" t="s">
        <v>694</v>
      </c>
      <c r="AC560">
        <v>2</v>
      </c>
      <c r="AD560" s="547" t="s">
        <v>618</v>
      </c>
      <c r="AE560">
        <v>51</v>
      </c>
      <c r="AF560" s="216">
        <v>2021</v>
      </c>
      <c r="AG560" s="549">
        <v>1204.79224</v>
      </c>
      <c r="AH560" s="550">
        <v>2.2795893256072928</v>
      </c>
      <c r="AI560" s="550">
        <v>4.3784161976508091</v>
      </c>
      <c r="AJ560" s="550">
        <v>0.12388556736554011</v>
      </c>
      <c r="AK560" s="550">
        <v>9.118671853900636E-3</v>
      </c>
      <c r="AL560" s="550">
        <v>1.8529335979122836E-2</v>
      </c>
      <c r="AM560" s="550">
        <v>4.5843893383642649E-3</v>
      </c>
      <c r="AN560" s="550">
        <v>8.3891523313022031E-3</v>
      </c>
      <c r="AO560" s="550">
        <v>0.14823477365690868</v>
      </c>
      <c r="AP560" s="550">
        <v>3.056276325285761E-2</v>
      </c>
      <c r="AQ560" s="551">
        <v>2746.4315298784995</v>
      </c>
      <c r="AR560" s="551">
        <v>5275.0818584200006</v>
      </c>
      <c r="AS560" s="551">
        <v>149.25637020999997</v>
      </c>
      <c r="AT560" s="551">
        <v>10.9861050886859</v>
      </c>
      <c r="AU560" s="551">
        <v>22.324000199999993</v>
      </c>
      <c r="AV560" s="551">
        <v>5.5232367000000009</v>
      </c>
      <c r="AW560" s="551">
        <v>10.107185628930804</v>
      </c>
      <c r="AX560" s="551">
        <v>178.592105</v>
      </c>
      <c r="AY560" s="551">
        <v>36.821780000000004</v>
      </c>
    </row>
    <row r="561" spans="1:51" customFormat="1" x14ac:dyDescent="0.35">
      <c r="A561" s="547" t="s">
        <v>887</v>
      </c>
      <c r="B561" s="547" t="s">
        <v>694</v>
      </c>
      <c r="C561">
        <v>2</v>
      </c>
      <c r="D561" s="547" t="s">
        <v>618</v>
      </c>
      <c r="E561">
        <v>51</v>
      </c>
      <c r="F561" s="216">
        <v>2022</v>
      </c>
      <c r="G561" s="549">
        <v>1280.8617899999999</v>
      </c>
      <c r="H561" s="550">
        <v>2.2795887329170781</v>
      </c>
      <c r="I561" s="550">
        <v>4.3784148985894875</v>
      </c>
      <c r="J561" s="550">
        <v>0.12388552442492641</v>
      </c>
      <c r="K561" s="550">
        <v>9.1186669576838603E-3</v>
      </c>
      <c r="L561" s="550">
        <v>1.8529350852132143E-2</v>
      </c>
      <c r="M561" s="550">
        <v>4.5843877503754715E-3</v>
      </c>
      <c r="N561" s="550">
        <v>8.3891465973436573E-3</v>
      </c>
      <c r="O561" s="550">
        <v>0.14823470141926864</v>
      </c>
      <c r="P561" s="550">
        <v>3.0562746352204011E-2</v>
      </c>
      <c r="Q561" s="551">
        <v>2919.8381049080003</v>
      </c>
      <c r="R561" s="551">
        <v>5608.1443443699991</v>
      </c>
      <c r="S561" s="551">
        <v>158.68023456999995</v>
      </c>
      <c r="T561" s="551">
        <v>11.679752081832802</v>
      </c>
      <c r="U561" s="551">
        <v>23.733537500000001</v>
      </c>
      <c r="V561" s="551">
        <v>5.8719670999999991</v>
      </c>
      <c r="W561" s="551">
        <v>10.745337327246006</v>
      </c>
      <c r="X561" s="551">
        <v>189.86816499999998</v>
      </c>
      <c r="Y561" s="551">
        <v>39.146653999999998</v>
      </c>
      <c r="AA561" s="547" t="s">
        <v>887</v>
      </c>
      <c r="AB561" s="547" t="s">
        <v>694</v>
      </c>
      <c r="AC561">
        <v>2</v>
      </c>
      <c r="AD561" s="547" t="s">
        <v>618</v>
      </c>
      <c r="AE561">
        <v>51</v>
      </c>
      <c r="AF561" s="216">
        <v>2022</v>
      </c>
      <c r="AG561" s="549">
        <v>1280.8617899999999</v>
      </c>
      <c r="AH561" s="550">
        <v>2.2795887329170781</v>
      </c>
      <c r="AI561" s="550">
        <v>4.3784148985894875</v>
      </c>
      <c r="AJ561" s="550">
        <v>0.12388552442492641</v>
      </c>
      <c r="AK561" s="550">
        <v>9.1186669576838603E-3</v>
      </c>
      <c r="AL561" s="550">
        <v>1.8529350852132143E-2</v>
      </c>
      <c r="AM561" s="550">
        <v>4.5843877503754715E-3</v>
      </c>
      <c r="AN561" s="550">
        <v>8.3891465973436573E-3</v>
      </c>
      <c r="AO561" s="550">
        <v>0.14823470141926864</v>
      </c>
      <c r="AP561" s="550">
        <v>3.0562746352204011E-2</v>
      </c>
      <c r="AQ561" s="551">
        <v>2919.8381049080003</v>
      </c>
      <c r="AR561" s="551">
        <v>5608.1443443699991</v>
      </c>
      <c r="AS561" s="551">
        <v>158.68023456999995</v>
      </c>
      <c r="AT561" s="551">
        <v>11.679752081832802</v>
      </c>
      <c r="AU561" s="551">
        <v>23.733537500000001</v>
      </c>
      <c r="AV561" s="551">
        <v>5.8719670999999991</v>
      </c>
      <c r="AW561" s="551">
        <v>10.745337327246006</v>
      </c>
      <c r="AX561" s="551">
        <v>189.86816499999998</v>
      </c>
      <c r="AY561" s="551">
        <v>39.146653999999998</v>
      </c>
    </row>
    <row r="562" spans="1:51" customFormat="1" x14ac:dyDescent="0.35">
      <c r="A562" s="547" t="s">
        <v>888</v>
      </c>
      <c r="B562" s="547" t="s">
        <v>694</v>
      </c>
      <c r="C562">
        <v>2</v>
      </c>
      <c r="D562" s="547" t="s">
        <v>618</v>
      </c>
      <c r="E562">
        <v>51</v>
      </c>
      <c r="F562" s="216">
        <v>2023</v>
      </c>
      <c r="G562" s="549">
        <v>1370.48957</v>
      </c>
      <c r="H562" s="550">
        <v>2.2795901869313768</v>
      </c>
      <c r="I562" s="550">
        <v>4.3784169178901511</v>
      </c>
      <c r="J562" s="550">
        <v>0.12388553102961594</v>
      </c>
      <c r="K562" s="550">
        <v>9.1186708941678428E-3</v>
      </c>
      <c r="L562" s="550">
        <v>1.8529358162134715E-2</v>
      </c>
      <c r="M562" s="550">
        <v>4.5843914740628065E-3</v>
      </c>
      <c r="N562" s="550">
        <v>8.3891511759128529E-3</v>
      </c>
      <c r="O562" s="550">
        <v>0.14823473994041411</v>
      </c>
      <c r="P562" s="550">
        <v>3.0562757949336296E-2</v>
      </c>
      <c r="Q562" s="551">
        <v>3124.154575063802</v>
      </c>
      <c r="R562" s="551">
        <v>6000.5747190799984</v>
      </c>
      <c r="S562" s="551">
        <v>169.78382815000001</v>
      </c>
      <c r="T562" s="551">
        <v>12.497043352719603</v>
      </c>
      <c r="U562" s="551">
        <v>25.394292099999994</v>
      </c>
      <c r="V562" s="551">
        <v>6.2828607000000014</v>
      </c>
      <c r="W562" s="551">
        <v>11.497244187741799</v>
      </c>
      <c r="X562" s="551">
        <v>203.15416499999995</v>
      </c>
      <c r="Y562" s="551">
        <v>41.885940999999981</v>
      </c>
      <c r="AA562" s="547" t="s">
        <v>888</v>
      </c>
      <c r="AB562" s="547" t="s">
        <v>694</v>
      </c>
      <c r="AC562">
        <v>2</v>
      </c>
      <c r="AD562" s="547" t="s">
        <v>618</v>
      </c>
      <c r="AE562">
        <v>51</v>
      </c>
      <c r="AF562" s="216">
        <v>2023</v>
      </c>
      <c r="AG562" s="549">
        <v>1370.48957</v>
      </c>
      <c r="AH562" s="550">
        <v>2.2795901869313768</v>
      </c>
      <c r="AI562" s="550">
        <v>4.3784169178901511</v>
      </c>
      <c r="AJ562" s="550">
        <v>0.12388553102961594</v>
      </c>
      <c r="AK562" s="550">
        <v>9.1186708941678428E-3</v>
      </c>
      <c r="AL562" s="550">
        <v>1.8529358162134715E-2</v>
      </c>
      <c r="AM562" s="550">
        <v>4.5843914740628065E-3</v>
      </c>
      <c r="AN562" s="550">
        <v>8.3891511759128529E-3</v>
      </c>
      <c r="AO562" s="550">
        <v>0.14823473994041411</v>
      </c>
      <c r="AP562" s="550">
        <v>3.0562757949336296E-2</v>
      </c>
      <c r="AQ562" s="551">
        <v>3124.154575063802</v>
      </c>
      <c r="AR562" s="551">
        <v>6000.5747190799984</v>
      </c>
      <c r="AS562" s="551">
        <v>169.78382815000001</v>
      </c>
      <c r="AT562" s="551">
        <v>12.497043352719603</v>
      </c>
      <c r="AU562" s="551">
        <v>25.394292099999994</v>
      </c>
      <c r="AV562" s="551">
        <v>6.2828607000000014</v>
      </c>
      <c r="AW562" s="551">
        <v>11.497244187741799</v>
      </c>
      <c r="AX562" s="551">
        <v>203.15416499999995</v>
      </c>
      <c r="AY562" s="551">
        <v>41.885940999999981</v>
      </c>
    </row>
    <row r="563" spans="1:51" customFormat="1" x14ac:dyDescent="0.35">
      <c r="A563" s="547" t="s">
        <v>889</v>
      </c>
      <c r="B563" s="547" t="s">
        <v>694</v>
      </c>
      <c r="C563">
        <v>2</v>
      </c>
      <c r="D563" s="547" t="s">
        <v>618</v>
      </c>
      <c r="E563">
        <v>51</v>
      </c>
      <c r="F563" s="216">
        <v>2024</v>
      </c>
      <c r="G563" s="549">
        <v>1512.1877799999995</v>
      </c>
      <c r="H563" s="550">
        <v>2.2795914417269021</v>
      </c>
      <c r="I563" s="550">
        <v>4.3784168120972389</v>
      </c>
      <c r="J563" s="550">
        <v>0.12147125372220641</v>
      </c>
      <c r="K563" s="550">
        <v>9.1186715749316544E-3</v>
      </c>
      <c r="L563" s="550">
        <v>1.8529340317774565E-2</v>
      </c>
      <c r="M563" s="550">
        <v>4.5843907031175727E-3</v>
      </c>
      <c r="N563" s="550">
        <v>8.3891514470835777E-3</v>
      </c>
      <c r="O563" s="550">
        <v>0.14823484488150016</v>
      </c>
      <c r="P563" s="550">
        <v>3.0562745322541898E-2</v>
      </c>
      <c r="Q563" s="551">
        <v>3447.1703215720026</v>
      </c>
      <c r="R563" s="551">
        <v>6620.9883989999989</v>
      </c>
      <c r="S563" s="551">
        <v>183.68734549999999</v>
      </c>
      <c r="T563" s="551">
        <v>13.789143725444998</v>
      </c>
      <c r="U563" s="551">
        <v>28.019842000000004</v>
      </c>
      <c r="V563" s="551">
        <v>6.9324595999999996</v>
      </c>
      <c r="W563" s="551">
        <v>12.6859723028491</v>
      </c>
      <c r="X563" s="551">
        <v>224.15892100000002</v>
      </c>
      <c r="Y563" s="551">
        <v>46.216610000000003</v>
      </c>
      <c r="AA563" s="547" t="s">
        <v>889</v>
      </c>
      <c r="AB563" s="547" t="s">
        <v>694</v>
      </c>
      <c r="AC563">
        <v>2</v>
      </c>
      <c r="AD563" s="547" t="s">
        <v>618</v>
      </c>
      <c r="AE563">
        <v>51</v>
      </c>
      <c r="AF563" s="216">
        <v>2024</v>
      </c>
      <c r="AG563" s="549">
        <v>1512.1877799999995</v>
      </c>
      <c r="AH563" s="550">
        <v>2.2795914417269021</v>
      </c>
      <c r="AI563" s="550">
        <v>4.3784168120972389</v>
      </c>
      <c r="AJ563" s="550">
        <v>0.12147125372220641</v>
      </c>
      <c r="AK563" s="550">
        <v>9.1186715749316544E-3</v>
      </c>
      <c r="AL563" s="550">
        <v>1.8529340317774565E-2</v>
      </c>
      <c r="AM563" s="550">
        <v>4.5843907031175727E-3</v>
      </c>
      <c r="AN563" s="550">
        <v>8.3891514470835777E-3</v>
      </c>
      <c r="AO563" s="550">
        <v>0.14823484488150016</v>
      </c>
      <c r="AP563" s="550">
        <v>3.0562745322541898E-2</v>
      </c>
      <c r="AQ563" s="551">
        <v>3447.1703215720026</v>
      </c>
      <c r="AR563" s="551">
        <v>6620.9883989999989</v>
      </c>
      <c r="AS563" s="551">
        <v>183.68734549999999</v>
      </c>
      <c r="AT563" s="551">
        <v>13.789143725444998</v>
      </c>
      <c r="AU563" s="551">
        <v>28.019842000000004</v>
      </c>
      <c r="AV563" s="551">
        <v>6.9324595999999996</v>
      </c>
      <c r="AW563" s="551">
        <v>12.6859723028491</v>
      </c>
      <c r="AX563" s="551">
        <v>224.15892100000002</v>
      </c>
      <c r="AY563" s="551">
        <v>46.216610000000003</v>
      </c>
    </row>
    <row r="564" spans="1:51" customFormat="1" x14ac:dyDescent="0.35">
      <c r="A564" s="547" t="s">
        <v>890</v>
      </c>
      <c r="B564" s="547" t="s">
        <v>694</v>
      </c>
      <c r="C564">
        <v>2</v>
      </c>
      <c r="D564" s="547" t="s">
        <v>618</v>
      </c>
      <c r="E564">
        <v>51</v>
      </c>
      <c r="F564" s="216">
        <v>2025</v>
      </c>
      <c r="G564" s="549">
        <v>1619.9376399999999</v>
      </c>
      <c r="H564" s="550">
        <v>2.273640594377325</v>
      </c>
      <c r="I564" s="550">
        <v>4.3483933113190734</v>
      </c>
      <c r="J564" s="550">
        <v>0.12127549558018788</v>
      </c>
      <c r="K564" s="550">
        <v>8.8294526678938112E-3</v>
      </c>
      <c r="L564" s="550">
        <v>1.8529347833414131E-2</v>
      </c>
      <c r="M564" s="550">
        <v>4.5843848038496096E-3</v>
      </c>
      <c r="N564" s="550">
        <v>8.1230714271530863E-3</v>
      </c>
      <c r="O564" s="550">
        <v>0.14823468575000209</v>
      </c>
      <c r="P564" s="550">
        <v>3.0562741291695651E-2</v>
      </c>
      <c r="Q564" s="551">
        <v>3683.1559786638009</v>
      </c>
      <c r="R564" s="551">
        <v>7044.1259985300048</v>
      </c>
      <c r="S564" s="551">
        <v>196.45874009999997</v>
      </c>
      <c r="T564" s="551">
        <v>14.303162717319603</v>
      </c>
      <c r="U564" s="551">
        <v>30.016387999999999</v>
      </c>
      <c r="V564" s="551">
        <v>7.4264174999999994</v>
      </c>
      <c r="W564" s="551">
        <v>13.1588691572538</v>
      </c>
      <c r="X564" s="551">
        <v>240.13094699999999</v>
      </c>
      <c r="Y564" s="551">
        <v>49.509734999999999</v>
      </c>
      <c r="AA564" s="547" t="s">
        <v>890</v>
      </c>
      <c r="AB564" s="547" t="s">
        <v>694</v>
      </c>
      <c r="AC564">
        <v>2</v>
      </c>
      <c r="AD564" s="547" t="s">
        <v>618</v>
      </c>
      <c r="AE564">
        <v>51</v>
      </c>
      <c r="AF564" s="216">
        <v>2025</v>
      </c>
      <c r="AG564" s="549">
        <v>1619.9376399999999</v>
      </c>
      <c r="AH564" s="550">
        <v>2.273640594377325</v>
      </c>
      <c r="AI564" s="550">
        <v>4.3483933113190734</v>
      </c>
      <c r="AJ564" s="550">
        <v>0.12127549558018788</v>
      </c>
      <c r="AK564" s="550">
        <v>8.8294526678938112E-3</v>
      </c>
      <c r="AL564" s="550">
        <v>1.8529347833414131E-2</v>
      </c>
      <c r="AM564" s="550">
        <v>4.5843848038496096E-3</v>
      </c>
      <c r="AN564" s="550">
        <v>8.1230714271530863E-3</v>
      </c>
      <c r="AO564" s="550">
        <v>0.14823468575000209</v>
      </c>
      <c r="AP564" s="550">
        <v>3.0562741291695651E-2</v>
      </c>
      <c r="AQ564" s="551">
        <v>3683.1559786638009</v>
      </c>
      <c r="AR564" s="551">
        <v>7044.1259985300048</v>
      </c>
      <c r="AS564" s="551">
        <v>196.45874009999997</v>
      </c>
      <c r="AT564" s="551">
        <v>14.303162717319603</v>
      </c>
      <c r="AU564" s="551">
        <v>30.016387999999999</v>
      </c>
      <c r="AV564" s="551">
        <v>7.4264174999999994</v>
      </c>
      <c r="AW564" s="551">
        <v>13.1588691572538</v>
      </c>
      <c r="AX564" s="551">
        <v>240.13094699999999</v>
      </c>
      <c r="AY564" s="551">
        <v>49.509734999999999</v>
      </c>
    </row>
    <row r="565" spans="1:51" customFormat="1" x14ac:dyDescent="0.35">
      <c r="A565" s="547" t="s">
        <v>891</v>
      </c>
      <c r="B565" s="547" t="s">
        <v>694</v>
      </c>
      <c r="C565">
        <v>2</v>
      </c>
      <c r="D565" s="547" t="s">
        <v>618</v>
      </c>
      <c r="E565">
        <v>51</v>
      </c>
      <c r="F565" s="216">
        <v>2026</v>
      </c>
      <c r="G565" s="549">
        <v>1699.0576299999996</v>
      </c>
      <c r="H565" s="550">
        <v>2.2736422137527494</v>
      </c>
      <c r="I565" s="550">
        <v>4.3483998364257959</v>
      </c>
      <c r="J565" s="550">
        <v>0.12127568380361529</v>
      </c>
      <c r="K565" s="550">
        <v>8.8294627679185965E-3</v>
      </c>
      <c r="L565" s="550">
        <v>1.8529372661714838E-2</v>
      </c>
      <c r="M565" s="550">
        <v>4.584390819044791E-3</v>
      </c>
      <c r="N565" s="550">
        <v>8.1230816421583672E-3</v>
      </c>
      <c r="O565" s="550">
        <v>0.14823494951139476</v>
      </c>
      <c r="P565" s="550">
        <v>3.056278261732653E-2</v>
      </c>
      <c r="Q565" s="551">
        <v>3863.0491511666987</v>
      </c>
      <c r="R565" s="551">
        <v>7388.1819203699988</v>
      </c>
      <c r="S565" s="551">
        <v>206.05437589999994</v>
      </c>
      <c r="T565" s="551">
        <v>15.001766084633008</v>
      </c>
      <c r="U565" s="551">
        <v>31.482471999999994</v>
      </c>
      <c r="V565" s="551">
        <v>7.7891441999999991</v>
      </c>
      <c r="W565" s="551">
        <v>13.801583843222101</v>
      </c>
      <c r="X565" s="551">
        <v>251.85972199999998</v>
      </c>
      <c r="Y565" s="551">
        <v>51.927928999999999</v>
      </c>
      <c r="AA565" s="547" t="s">
        <v>891</v>
      </c>
      <c r="AB565" s="547" t="s">
        <v>694</v>
      </c>
      <c r="AC565">
        <v>2</v>
      </c>
      <c r="AD565" s="547" t="s">
        <v>618</v>
      </c>
      <c r="AE565">
        <v>51</v>
      </c>
      <c r="AF565" s="216">
        <v>2026</v>
      </c>
      <c r="AG565" s="549">
        <v>1699.0576299999996</v>
      </c>
      <c r="AH565" s="550">
        <v>2.2736422137527494</v>
      </c>
      <c r="AI565" s="550">
        <v>4.3483998364257959</v>
      </c>
      <c r="AJ565" s="550">
        <v>0.12127568380361529</v>
      </c>
      <c r="AK565" s="550">
        <v>8.8294627679185965E-3</v>
      </c>
      <c r="AL565" s="550">
        <v>1.8529372661714838E-2</v>
      </c>
      <c r="AM565" s="550">
        <v>4.584390819044791E-3</v>
      </c>
      <c r="AN565" s="550">
        <v>8.1230816421583672E-3</v>
      </c>
      <c r="AO565" s="550">
        <v>0.14823494951139476</v>
      </c>
      <c r="AP565" s="550">
        <v>3.056278261732653E-2</v>
      </c>
      <c r="AQ565" s="551">
        <v>3863.0491511666987</v>
      </c>
      <c r="AR565" s="551">
        <v>7388.1819203699988</v>
      </c>
      <c r="AS565" s="551">
        <v>206.05437589999994</v>
      </c>
      <c r="AT565" s="551">
        <v>15.001766084633008</v>
      </c>
      <c r="AU565" s="551">
        <v>31.482471999999994</v>
      </c>
      <c r="AV565" s="551">
        <v>7.7891441999999991</v>
      </c>
      <c r="AW565" s="551">
        <v>13.801583843222101</v>
      </c>
      <c r="AX565" s="551">
        <v>251.85972199999998</v>
      </c>
      <c r="AY565" s="551">
        <v>51.927928999999999</v>
      </c>
    </row>
    <row r="566" spans="1:51" customFormat="1" x14ac:dyDescent="0.35">
      <c r="A566" s="547" t="s">
        <v>1279</v>
      </c>
      <c r="B566" s="547" t="s">
        <v>694</v>
      </c>
      <c r="C566">
        <v>2</v>
      </c>
      <c r="D566" s="547" t="s">
        <v>618</v>
      </c>
      <c r="E566">
        <v>51</v>
      </c>
      <c r="F566" s="216">
        <v>2027</v>
      </c>
      <c r="G566" s="549">
        <v>1771.7061999999999</v>
      </c>
      <c r="H566" s="550">
        <v>1.951184902335557</v>
      </c>
      <c r="I566" s="550">
        <v>3.1202221869686984</v>
      </c>
      <c r="J566" s="550">
        <v>0.11114431450316081</v>
      </c>
      <c r="K566" s="550">
        <v>5.9482507994803001E-3</v>
      </c>
      <c r="L566" s="550">
        <v>1.8951975220270721E-2</v>
      </c>
      <c r="M566" s="550">
        <v>4.5843886531525381E-3</v>
      </c>
      <c r="N566" s="550">
        <v>5.4723728402973357E-3</v>
      </c>
      <c r="O566" s="550">
        <v>0.15161598407230278</v>
      </c>
      <c r="P566" s="550">
        <v>3.0562737207783103E-2</v>
      </c>
      <c r="Q566" s="551">
        <v>3456.9263888143005</v>
      </c>
      <c r="R566" s="551">
        <v>5528.1169940300015</v>
      </c>
      <c r="S566" s="551">
        <v>196.91507109999992</v>
      </c>
      <c r="T566" s="551">
        <v>10.538552820594203</v>
      </c>
      <c r="U566" s="551">
        <v>33.577331999999998</v>
      </c>
      <c r="V566" s="551">
        <v>8.122189800000001</v>
      </c>
      <c r="W566" s="551">
        <v>9.6954368898663983</v>
      </c>
      <c r="X566" s="551">
        <v>268.61897900000008</v>
      </c>
      <c r="Y566" s="551">
        <v>54.148191000000004</v>
      </c>
      <c r="AA566" s="547" t="s">
        <v>1279</v>
      </c>
      <c r="AB566" s="547" t="s">
        <v>694</v>
      </c>
      <c r="AC566">
        <v>2</v>
      </c>
      <c r="AD566" s="547" t="s">
        <v>618</v>
      </c>
      <c r="AE566">
        <v>51</v>
      </c>
      <c r="AF566" s="216">
        <v>2027</v>
      </c>
      <c r="AG566" s="549">
        <v>1771.7061999999999</v>
      </c>
      <c r="AH566" s="550">
        <v>1.951184902335557</v>
      </c>
      <c r="AI566" s="550">
        <v>3.1202221869686984</v>
      </c>
      <c r="AJ566" s="550">
        <v>0.11114431450316081</v>
      </c>
      <c r="AK566" s="550">
        <v>5.9482507994803001E-3</v>
      </c>
      <c r="AL566" s="550">
        <v>1.8951975220270721E-2</v>
      </c>
      <c r="AM566" s="550">
        <v>4.5843886531525381E-3</v>
      </c>
      <c r="AN566" s="550">
        <v>5.4723728402973357E-3</v>
      </c>
      <c r="AO566" s="550">
        <v>0.15161598407230278</v>
      </c>
      <c r="AP566" s="550">
        <v>3.0562737207783103E-2</v>
      </c>
      <c r="AQ566" s="551">
        <v>3456.9263888143005</v>
      </c>
      <c r="AR566" s="551">
        <v>5528.1169940300015</v>
      </c>
      <c r="AS566" s="551">
        <v>196.91507109999992</v>
      </c>
      <c r="AT566" s="551">
        <v>10.538552820594203</v>
      </c>
      <c r="AU566" s="551">
        <v>33.577331999999998</v>
      </c>
      <c r="AV566" s="551">
        <v>8.122189800000001</v>
      </c>
      <c r="AW566" s="551">
        <v>9.6954368898663983</v>
      </c>
      <c r="AX566" s="551">
        <v>268.61897900000008</v>
      </c>
      <c r="AY566" s="551">
        <v>54.148191000000004</v>
      </c>
    </row>
    <row r="567" spans="1:51" customFormat="1" x14ac:dyDescent="0.35">
      <c r="A567" s="547" t="s">
        <v>1280</v>
      </c>
      <c r="B567" s="547" t="s">
        <v>694</v>
      </c>
      <c r="C567">
        <v>2</v>
      </c>
      <c r="D567" s="547" t="s">
        <v>618</v>
      </c>
      <c r="E567">
        <v>51</v>
      </c>
      <c r="F567" s="216">
        <v>2028</v>
      </c>
      <c r="G567" s="549">
        <v>1776.4874899999998</v>
      </c>
      <c r="H567" s="550">
        <v>1.9511820438595378</v>
      </c>
      <c r="I567" s="550">
        <v>3.1202208473362232</v>
      </c>
      <c r="J567" s="550">
        <v>0.11114420935213008</v>
      </c>
      <c r="K567" s="550">
        <v>5.948245406926283E-3</v>
      </c>
      <c r="L567" s="550">
        <v>1.895196571296992E-2</v>
      </c>
      <c r="M567" s="550">
        <v>4.5843864625244287E-3</v>
      </c>
      <c r="N567" s="550">
        <v>5.4723674514059765E-3</v>
      </c>
      <c r="O567" s="550">
        <v>0.15161572570375936</v>
      </c>
      <c r="P567" s="550">
        <v>3.0562740410854237E-2</v>
      </c>
      <c r="Q567" s="551">
        <v>3466.2504916290995</v>
      </c>
      <c r="R567" s="551">
        <v>5543.0333013299996</v>
      </c>
      <c r="S567" s="551">
        <v>197.44629750000007</v>
      </c>
      <c r="T567" s="551">
        <v>10.5669835528545</v>
      </c>
      <c r="U567" s="551">
        <v>33.667929999999991</v>
      </c>
      <c r="V567" s="551">
        <v>8.1441052000000003</v>
      </c>
      <c r="W567" s="551">
        <v>9.7215923181058983</v>
      </c>
      <c r="X567" s="551">
        <v>269.34343999999993</v>
      </c>
      <c r="Y567" s="551">
        <v>54.294326000000005</v>
      </c>
      <c r="AA567" s="547" t="s">
        <v>1280</v>
      </c>
      <c r="AB567" s="547" t="s">
        <v>694</v>
      </c>
      <c r="AC567">
        <v>2</v>
      </c>
      <c r="AD567" s="547" t="s">
        <v>618</v>
      </c>
      <c r="AE567">
        <v>51</v>
      </c>
      <c r="AF567" s="216">
        <v>2028</v>
      </c>
      <c r="AG567" s="549">
        <v>1776.4874899999998</v>
      </c>
      <c r="AH567" s="550">
        <v>1.9511820438595378</v>
      </c>
      <c r="AI567" s="550">
        <v>3.1202208473362232</v>
      </c>
      <c r="AJ567" s="550">
        <v>0.11114420935213008</v>
      </c>
      <c r="AK567" s="550">
        <v>5.948245406926283E-3</v>
      </c>
      <c r="AL567" s="550">
        <v>1.895196571296992E-2</v>
      </c>
      <c r="AM567" s="550">
        <v>4.5843864625244287E-3</v>
      </c>
      <c r="AN567" s="550">
        <v>5.4723674514059765E-3</v>
      </c>
      <c r="AO567" s="550">
        <v>0.15161572570375936</v>
      </c>
      <c r="AP567" s="550">
        <v>3.0562740410854237E-2</v>
      </c>
      <c r="AQ567" s="551">
        <v>3466.2504916290995</v>
      </c>
      <c r="AR567" s="551">
        <v>5543.0333013299996</v>
      </c>
      <c r="AS567" s="551">
        <v>197.44629750000007</v>
      </c>
      <c r="AT567" s="551">
        <v>10.5669835528545</v>
      </c>
      <c r="AU567" s="551">
        <v>33.667929999999991</v>
      </c>
      <c r="AV567" s="551">
        <v>8.1441052000000003</v>
      </c>
      <c r="AW567" s="551">
        <v>9.7215923181058983</v>
      </c>
      <c r="AX567" s="551">
        <v>269.34343999999993</v>
      </c>
      <c r="AY567" s="551">
        <v>54.294326000000005</v>
      </c>
    </row>
    <row r="568" spans="1:51" customFormat="1" x14ac:dyDescent="0.35">
      <c r="A568" s="547" t="s">
        <v>1525</v>
      </c>
      <c r="B568" s="547" t="s">
        <v>694</v>
      </c>
      <c r="C568">
        <v>2</v>
      </c>
      <c r="D568" s="547" t="s">
        <v>618</v>
      </c>
      <c r="E568">
        <v>51</v>
      </c>
      <c r="F568" s="216">
        <v>2029</v>
      </c>
      <c r="G568" s="549">
        <v>1784.4073199999998</v>
      </c>
      <c r="H568" s="550">
        <v>1.9511839269520592</v>
      </c>
      <c r="I568" s="550">
        <v>3.1202225051004624</v>
      </c>
      <c r="J568" s="550">
        <v>0.11114432314702671</v>
      </c>
      <c r="K568" s="550">
        <v>5.9482497775711343E-3</v>
      </c>
      <c r="L568" s="550">
        <v>1.8951994099643127E-2</v>
      </c>
      <c r="M568" s="550">
        <v>4.5843904630474162E-3</v>
      </c>
      <c r="N568" s="550">
        <v>5.4723711666364947E-3</v>
      </c>
      <c r="O568" s="550">
        <v>0.1516158502420849</v>
      </c>
      <c r="P568" s="550">
        <v>3.0562745617968002E-2</v>
      </c>
      <c r="Q568" s="551">
        <v>3481.7068819195993</v>
      </c>
      <c r="R568" s="551">
        <v>5567.7478781300015</v>
      </c>
      <c r="S568" s="551">
        <v>198.32674379999989</v>
      </c>
      <c r="T568" s="551">
        <v>10.614100444286303</v>
      </c>
      <c r="U568" s="551">
        <v>33.818077000000002</v>
      </c>
      <c r="V568" s="551">
        <v>8.1804198999999986</v>
      </c>
      <c r="W568" s="551">
        <v>9.7649391675030994</v>
      </c>
      <c r="X568" s="551">
        <v>270.54443300000003</v>
      </c>
      <c r="Y568" s="551">
        <v>54.536387000000019</v>
      </c>
      <c r="AA568" s="547" t="s">
        <v>1525</v>
      </c>
      <c r="AB568" s="547" t="s">
        <v>694</v>
      </c>
      <c r="AC568">
        <v>2</v>
      </c>
      <c r="AD568" s="547" t="s">
        <v>618</v>
      </c>
      <c r="AE568">
        <v>51</v>
      </c>
      <c r="AF568" s="216">
        <v>2029</v>
      </c>
      <c r="AG568" s="549">
        <v>1784.4073199999998</v>
      </c>
      <c r="AH568" s="550">
        <v>1.9511839269520592</v>
      </c>
      <c r="AI568" s="550">
        <v>3.1202225051004624</v>
      </c>
      <c r="AJ568" s="550">
        <v>0.11114432314702671</v>
      </c>
      <c r="AK568" s="550">
        <v>5.9482497775711343E-3</v>
      </c>
      <c r="AL568" s="550">
        <v>1.8951994099643127E-2</v>
      </c>
      <c r="AM568" s="550">
        <v>4.5843904630474162E-3</v>
      </c>
      <c r="AN568" s="550">
        <v>5.4723711666364947E-3</v>
      </c>
      <c r="AO568" s="550">
        <v>0.1516158502420849</v>
      </c>
      <c r="AP568" s="550">
        <v>3.0562745617968002E-2</v>
      </c>
      <c r="AQ568" s="551">
        <v>3481.7068819195993</v>
      </c>
      <c r="AR568" s="551">
        <v>5567.7478781300015</v>
      </c>
      <c r="AS568" s="551">
        <v>198.32674379999989</v>
      </c>
      <c r="AT568" s="551">
        <v>10.614100444286303</v>
      </c>
      <c r="AU568" s="551">
        <v>33.818077000000002</v>
      </c>
      <c r="AV568" s="551">
        <v>8.1804198999999986</v>
      </c>
      <c r="AW568" s="551">
        <v>9.7649391675030994</v>
      </c>
      <c r="AX568" s="551">
        <v>270.54443300000003</v>
      </c>
      <c r="AY568" s="551">
        <v>54.536387000000019</v>
      </c>
    </row>
    <row r="569" spans="1:51" customFormat="1" x14ac:dyDescent="0.35">
      <c r="A569" s="547" t="s">
        <v>1526</v>
      </c>
      <c r="B569" s="547" t="s">
        <v>694</v>
      </c>
      <c r="C569">
        <v>2</v>
      </c>
      <c r="D569" s="547" t="s">
        <v>618</v>
      </c>
      <c r="E569">
        <v>51</v>
      </c>
      <c r="F569" s="216">
        <v>2030</v>
      </c>
      <c r="G569" s="549">
        <v>1787.5375800000002</v>
      </c>
      <c r="H569" s="550">
        <v>1.9511833391468605</v>
      </c>
      <c r="I569" s="550">
        <v>3.1202223623237053</v>
      </c>
      <c r="J569" s="550">
        <v>0.11114435882237504</v>
      </c>
      <c r="K569" s="550">
        <v>5.9482504168987043E-3</v>
      </c>
      <c r="L569" s="550">
        <v>1.8952012186507421E-2</v>
      </c>
      <c r="M569" s="550">
        <v>4.5843925138625606E-3</v>
      </c>
      <c r="N569" s="550">
        <v>5.4723738315254344E-3</v>
      </c>
      <c r="O569" s="550">
        <v>0.151616043227466</v>
      </c>
      <c r="P569" s="550">
        <v>3.056275941342727E-2</v>
      </c>
      <c r="Q569" s="551">
        <v>3487.8135441948984</v>
      </c>
      <c r="R569" s="551">
        <v>5577.5147306099998</v>
      </c>
      <c r="S569" s="551">
        <v>198.67471819999994</v>
      </c>
      <c r="T569" s="551">
        <v>10.632721155457102</v>
      </c>
      <c r="U569" s="551">
        <v>33.877433999999987</v>
      </c>
      <c r="V569" s="551">
        <v>8.1947738999999995</v>
      </c>
      <c r="W569" s="551">
        <v>9.7820738756603038</v>
      </c>
      <c r="X569" s="551">
        <v>271.01937499999997</v>
      </c>
      <c r="Y569" s="551">
        <v>54.632081000000007</v>
      </c>
      <c r="AA569" s="547" t="s">
        <v>1526</v>
      </c>
      <c r="AB569" s="547" t="s">
        <v>694</v>
      </c>
      <c r="AC569">
        <v>2</v>
      </c>
      <c r="AD569" s="547" t="s">
        <v>618</v>
      </c>
      <c r="AE569">
        <v>51</v>
      </c>
      <c r="AF569" s="216">
        <v>2030</v>
      </c>
      <c r="AG569" s="549">
        <v>1787.5375800000002</v>
      </c>
      <c r="AH569" s="550">
        <v>1.9511833391468605</v>
      </c>
      <c r="AI569" s="550">
        <v>3.1202223623237053</v>
      </c>
      <c r="AJ569" s="550">
        <v>0.11114435882237504</v>
      </c>
      <c r="AK569" s="550">
        <v>5.9482504168987043E-3</v>
      </c>
      <c r="AL569" s="550">
        <v>1.8952012186507421E-2</v>
      </c>
      <c r="AM569" s="550">
        <v>4.5843925138625606E-3</v>
      </c>
      <c r="AN569" s="550">
        <v>5.4723738315254344E-3</v>
      </c>
      <c r="AO569" s="550">
        <v>0.151616043227466</v>
      </c>
      <c r="AP569" s="550">
        <v>3.056275941342727E-2</v>
      </c>
      <c r="AQ569" s="551">
        <v>3487.8135441948984</v>
      </c>
      <c r="AR569" s="551">
        <v>5577.5147306099998</v>
      </c>
      <c r="AS569" s="551">
        <v>198.67471819999994</v>
      </c>
      <c r="AT569" s="551">
        <v>10.632721155457102</v>
      </c>
      <c r="AU569" s="551">
        <v>33.877433999999987</v>
      </c>
      <c r="AV569" s="551">
        <v>8.1947738999999995</v>
      </c>
      <c r="AW569" s="551">
        <v>9.7820738756603038</v>
      </c>
      <c r="AX569" s="551">
        <v>271.01937499999997</v>
      </c>
      <c r="AY569" s="551">
        <v>54.632081000000007</v>
      </c>
    </row>
    <row r="570" spans="1:51" customFormat="1" x14ac:dyDescent="0.35">
      <c r="A570" s="547" t="s">
        <v>892</v>
      </c>
      <c r="B570" s="547" t="s">
        <v>694</v>
      </c>
      <c r="C570">
        <v>2</v>
      </c>
      <c r="D570" s="547" t="s">
        <v>627</v>
      </c>
      <c r="E570">
        <v>52</v>
      </c>
      <c r="F570" s="216">
        <v>52</v>
      </c>
      <c r="G570" s="549">
        <v>549846.18287000002</v>
      </c>
      <c r="H570" s="550">
        <v>1.1301964522137924</v>
      </c>
      <c r="I570" s="550">
        <v>1.6707380609340903</v>
      </c>
      <c r="J570" s="550">
        <v>0.33658609126191968</v>
      </c>
      <c r="K570" s="550">
        <v>1.3224691306094253E-2</v>
      </c>
      <c r="L570" s="550">
        <v>1.2253239396394829E-2</v>
      </c>
      <c r="M570" s="550">
        <v>2.7117981370847013E-3</v>
      </c>
      <c r="N570" s="550">
        <v>1.2166679839499166E-2</v>
      </c>
      <c r="O570" s="550">
        <v>9.8025927783413153E-2</v>
      </c>
      <c r="P570" s="550">
        <v>1.8078743340390224E-2</v>
      </c>
      <c r="Q570" s="551">
        <v>621434.20514297008</v>
      </c>
      <c r="R570" s="551">
        <v>918648.94538023497</v>
      </c>
      <c r="S570" s="551">
        <v>185070.57748750001</v>
      </c>
      <c r="T570" s="551">
        <v>7271.5460342899996</v>
      </c>
      <c r="U570" s="551">
        <v>6737.3969098999996</v>
      </c>
      <c r="V570" s="551">
        <v>1491.07185439</v>
      </c>
      <c r="W570" s="551">
        <v>6689.8024679500013</v>
      </c>
      <c r="X570" s="551">
        <v>53899.182214</v>
      </c>
      <c r="Y570" s="551">
        <v>9940.528016799999</v>
      </c>
      <c r="AA570" s="547" t="s">
        <v>892</v>
      </c>
      <c r="AB570" s="547" t="s">
        <v>694</v>
      </c>
      <c r="AC570">
        <v>2</v>
      </c>
      <c r="AD570" s="547" t="s">
        <v>627</v>
      </c>
      <c r="AE570">
        <v>52</v>
      </c>
      <c r="AF570" s="216">
        <v>52</v>
      </c>
      <c r="AG570" s="549">
        <v>549846.18287000002</v>
      </c>
      <c r="AH570" s="550">
        <v>1.1301964522137924</v>
      </c>
      <c r="AI570" s="550">
        <v>1.6707380609340903</v>
      </c>
      <c r="AJ570" s="550">
        <v>0.33658609126191968</v>
      </c>
      <c r="AK570" s="550">
        <v>1.3224691306094253E-2</v>
      </c>
      <c r="AL570" s="550">
        <v>1.2253239396394829E-2</v>
      </c>
      <c r="AM570" s="550">
        <v>2.7117981370847013E-3</v>
      </c>
      <c r="AN570" s="550">
        <v>1.2166679839499166E-2</v>
      </c>
      <c r="AO570" s="550">
        <v>9.8025927783413153E-2</v>
      </c>
      <c r="AP570" s="550">
        <v>1.8078743340390224E-2</v>
      </c>
      <c r="AQ570" s="551">
        <v>621434.20514297008</v>
      </c>
      <c r="AR570" s="551">
        <v>918648.94538023497</v>
      </c>
      <c r="AS570" s="551">
        <v>185070.57748750001</v>
      </c>
      <c r="AT570" s="551">
        <v>7271.5460342899996</v>
      </c>
      <c r="AU570" s="551">
        <v>6737.3969098999996</v>
      </c>
      <c r="AV570" s="551">
        <v>1491.07185439</v>
      </c>
      <c r="AW570" s="551">
        <v>6689.8024679500013</v>
      </c>
      <c r="AX570" s="551">
        <v>53899.182214</v>
      </c>
      <c r="AY570" s="551">
        <v>9940.528016799999</v>
      </c>
    </row>
    <row r="571" spans="1:51" customFormat="1" x14ac:dyDescent="0.35">
      <c r="A571" s="547" t="s">
        <v>893</v>
      </c>
      <c r="B571" s="547" t="s">
        <v>694</v>
      </c>
      <c r="C571">
        <v>2</v>
      </c>
      <c r="D571" s="547" t="s">
        <v>627</v>
      </c>
      <c r="E571">
        <v>52</v>
      </c>
      <c r="F571" s="216">
        <v>2000</v>
      </c>
      <c r="G571" s="549">
        <v>1365.0617899999997</v>
      </c>
      <c r="H571" s="550">
        <v>6.0501278476192653</v>
      </c>
      <c r="I571" s="550">
        <v>11.776109579019133</v>
      </c>
      <c r="J571" s="550">
        <v>2.203975698565265</v>
      </c>
      <c r="K571" s="550">
        <v>0.69198466198368958</v>
      </c>
      <c r="L571" s="550">
        <v>1.309388470979032E-2</v>
      </c>
      <c r="M571" s="550">
        <v>2.7153753970360563E-3</v>
      </c>
      <c r="N571" s="550">
        <v>0.63662413864064016</v>
      </c>
      <c r="O571" s="550">
        <v>0.10475118492621496</v>
      </c>
      <c r="P571" s="550">
        <v>1.8102585671231779E-2</v>
      </c>
      <c r="Q571" s="551">
        <v>8258.7983494</v>
      </c>
      <c r="R571" s="551">
        <v>16075.117221172002</v>
      </c>
      <c r="S571" s="551">
        <v>3008.5630122000007</v>
      </c>
      <c r="T571" s="551">
        <v>944.60182134000001</v>
      </c>
      <c r="U571" s="551">
        <v>17.873961700000002</v>
      </c>
      <c r="V571" s="551">
        <v>3.7066551999999993</v>
      </c>
      <c r="W571" s="551">
        <v>869.03128625000033</v>
      </c>
      <c r="X571" s="551">
        <v>142.99184</v>
      </c>
      <c r="Y571" s="551">
        <v>24.711147999999998</v>
      </c>
      <c r="AA571" s="547" t="s">
        <v>893</v>
      </c>
      <c r="AB571" s="547" t="s">
        <v>694</v>
      </c>
      <c r="AC571">
        <v>2</v>
      </c>
      <c r="AD571" s="547" t="s">
        <v>627</v>
      </c>
      <c r="AE571">
        <v>52</v>
      </c>
      <c r="AF571" s="216">
        <v>2000</v>
      </c>
      <c r="AG571" s="549">
        <v>1365.0617899999997</v>
      </c>
      <c r="AH571" s="550">
        <v>6.0501278476192653</v>
      </c>
      <c r="AI571" s="550">
        <v>11.776109579019133</v>
      </c>
      <c r="AJ571" s="550">
        <v>2.203975698565265</v>
      </c>
      <c r="AK571" s="550">
        <v>0.69198466198368958</v>
      </c>
      <c r="AL571" s="550">
        <v>1.309388470979032E-2</v>
      </c>
      <c r="AM571" s="550">
        <v>2.7153753970360563E-3</v>
      </c>
      <c r="AN571" s="550">
        <v>0.63662413864064016</v>
      </c>
      <c r="AO571" s="550">
        <v>0.10475118492621496</v>
      </c>
      <c r="AP571" s="550">
        <v>1.8102585671231779E-2</v>
      </c>
      <c r="AQ571" s="551">
        <v>8258.7983494</v>
      </c>
      <c r="AR571" s="551">
        <v>16075.117221172002</v>
      </c>
      <c r="AS571" s="551">
        <v>3008.5630122000007</v>
      </c>
      <c r="AT571" s="551">
        <v>944.60182134000001</v>
      </c>
      <c r="AU571" s="551">
        <v>17.873961700000002</v>
      </c>
      <c r="AV571" s="551">
        <v>3.7066551999999993</v>
      </c>
      <c r="AW571" s="551">
        <v>869.03128625000033</v>
      </c>
      <c r="AX571" s="551">
        <v>142.99184</v>
      </c>
      <c r="AY571" s="551">
        <v>24.711147999999998</v>
      </c>
    </row>
    <row r="572" spans="1:51" customFormat="1" x14ac:dyDescent="0.35">
      <c r="A572" s="547" t="s">
        <v>894</v>
      </c>
      <c r="B572" s="547" t="s">
        <v>694</v>
      </c>
      <c r="C572">
        <v>2</v>
      </c>
      <c r="D572" s="547" t="s">
        <v>627</v>
      </c>
      <c r="E572">
        <v>52</v>
      </c>
      <c r="F572" s="216">
        <v>2001</v>
      </c>
      <c r="G572" s="549">
        <v>365.29490000000004</v>
      </c>
      <c r="H572" s="550">
        <v>6.0085301664490789</v>
      </c>
      <c r="I572" s="550">
        <v>11.439332069265131</v>
      </c>
      <c r="J572" s="550">
        <v>2.1714412320018708</v>
      </c>
      <c r="K572" s="550">
        <v>0.67564831553903448</v>
      </c>
      <c r="L572" s="550">
        <v>1.1520101430378573E-2</v>
      </c>
      <c r="M572" s="550">
        <v>2.5965001975116536E-3</v>
      </c>
      <c r="N572" s="550">
        <v>0.62159476672135328</v>
      </c>
      <c r="O572" s="550">
        <v>9.2160873310851016E-2</v>
      </c>
      <c r="P572" s="550">
        <v>1.7310075777132391E-2</v>
      </c>
      <c r="Q572" s="551">
        <v>2194.8854262999998</v>
      </c>
      <c r="R572" s="551">
        <v>4178.7296643089994</v>
      </c>
      <c r="S572" s="551">
        <v>793.21640770000022</v>
      </c>
      <c r="T572" s="551">
        <v>246.81088386000008</v>
      </c>
      <c r="U572" s="551">
        <v>4.2082342999999982</v>
      </c>
      <c r="V572" s="551">
        <v>0.94848827999999985</v>
      </c>
      <c r="W572" s="551">
        <v>227.06539815000008</v>
      </c>
      <c r="X572" s="551">
        <v>33.665896999999994</v>
      </c>
      <c r="Y572" s="551">
        <v>6.3232824000000001</v>
      </c>
      <c r="AA572" s="547" t="s">
        <v>894</v>
      </c>
      <c r="AB572" s="547" t="s">
        <v>694</v>
      </c>
      <c r="AC572">
        <v>2</v>
      </c>
      <c r="AD572" s="547" t="s">
        <v>627</v>
      </c>
      <c r="AE572">
        <v>52</v>
      </c>
      <c r="AF572" s="216">
        <v>2001</v>
      </c>
      <c r="AG572" s="549">
        <v>365.29490000000004</v>
      </c>
      <c r="AH572" s="550">
        <v>6.0085301664490789</v>
      </c>
      <c r="AI572" s="550">
        <v>11.439332069265131</v>
      </c>
      <c r="AJ572" s="550">
        <v>2.1714412320018708</v>
      </c>
      <c r="AK572" s="550">
        <v>0.67564831553903448</v>
      </c>
      <c r="AL572" s="550">
        <v>1.1520101430378573E-2</v>
      </c>
      <c r="AM572" s="550">
        <v>2.5965001975116536E-3</v>
      </c>
      <c r="AN572" s="550">
        <v>0.62159476672135328</v>
      </c>
      <c r="AO572" s="550">
        <v>9.2160873310851016E-2</v>
      </c>
      <c r="AP572" s="550">
        <v>1.7310075777132391E-2</v>
      </c>
      <c r="AQ572" s="551">
        <v>2194.8854262999998</v>
      </c>
      <c r="AR572" s="551">
        <v>4178.7296643089994</v>
      </c>
      <c r="AS572" s="551">
        <v>793.21640770000022</v>
      </c>
      <c r="AT572" s="551">
        <v>246.81088386000008</v>
      </c>
      <c r="AU572" s="551">
        <v>4.2082342999999982</v>
      </c>
      <c r="AV572" s="551">
        <v>0.94848827999999985</v>
      </c>
      <c r="AW572" s="551">
        <v>227.06539815000008</v>
      </c>
      <c r="AX572" s="551">
        <v>33.665896999999994</v>
      </c>
      <c r="AY572" s="551">
        <v>6.3232824000000001</v>
      </c>
    </row>
    <row r="573" spans="1:51" customFormat="1" x14ac:dyDescent="0.35">
      <c r="A573" s="547" t="s">
        <v>895</v>
      </c>
      <c r="B573" s="547" t="s">
        <v>694</v>
      </c>
      <c r="C573">
        <v>2</v>
      </c>
      <c r="D573" s="547" t="s">
        <v>627</v>
      </c>
      <c r="E573">
        <v>52</v>
      </c>
      <c r="F573" s="216">
        <v>2002</v>
      </c>
      <c r="G573" s="549">
        <v>582.42569000000003</v>
      </c>
      <c r="H573" s="550">
        <v>6.009975591049221</v>
      </c>
      <c r="I573" s="550">
        <v>11.420563061421623</v>
      </c>
      <c r="J573" s="550">
        <v>2.1517798753004862</v>
      </c>
      <c r="K573" s="550">
        <v>0.67455570028169609</v>
      </c>
      <c r="L573" s="550">
        <v>1.1264484058043528E-2</v>
      </c>
      <c r="M573" s="550">
        <v>2.5871205818548287E-3</v>
      </c>
      <c r="N573" s="550">
        <v>0.620589633812341</v>
      </c>
      <c r="O573" s="550">
        <v>9.011589787531521E-2</v>
      </c>
      <c r="P573" s="550">
        <v>1.7247547751542344E-2</v>
      </c>
      <c r="Q573" s="551">
        <v>3500.3641805000007</v>
      </c>
      <c r="R573" s="551">
        <v>6651.6293212370019</v>
      </c>
      <c r="S573" s="551">
        <v>1253.2518785999998</v>
      </c>
      <c r="T573" s="551">
        <v>392.87856918000006</v>
      </c>
      <c r="U573" s="551">
        <v>6.5607249000000021</v>
      </c>
      <c r="V573" s="551">
        <v>1.5068054900000001</v>
      </c>
      <c r="W573" s="551">
        <v>361.44734568000007</v>
      </c>
      <c r="X573" s="551">
        <v>52.485813999999998</v>
      </c>
      <c r="Y573" s="551">
        <v>10.045414899999999</v>
      </c>
      <c r="AA573" s="547" t="s">
        <v>895</v>
      </c>
      <c r="AB573" s="547" t="s">
        <v>694</v>
      </c>
      <c r="AC573">
        <v>2</v>
      </c>
      <c r="AD573" s="547" t="s">
        <v>627</v>
      </c>
      <c r="AE573">
        <v>52</v>
      </c>
      <c r="AF573" s="216">
        <v>2002</v>
      </c>
      <c r="AG573" s="549">
        <v>582.42569000000003</v>
      </c>
      <c r="AH573" s="550">
        <v>6.009975591049221</v>
      </c>
      <c r="AI573" s="550">
        <v>11.420563061421623</v>
      </c>
      <c r="AJ573" s="550">
        <v>2.1517798753004862</v>
      </c>
      <c r="AK573" s="550">
        <v>0.67455570028169609</v>
      </c>
      <c r="AL573" s="550">
        <v>1.1264484058043528E-2</v>
      </c>
      <c r="AM573" s="550">
        <v>2.5871205818548287E-3</v>
      </c>
      <c r="AN573" s="550">
        <v>0.620589633812341</v>
      </c>
      <c r="AO573" s="550">
        <v>9.011589787531521E-2</v>
      </c>
      <c r="AP573" s="550">
        <v>1.7247547751542344E-2</v>
      </c>
      <c r="AQ573" s="551">
        <v>3500.3641805000007</v>
      </c>
      <c r="AR573" s="551">
        <v>6651.6293212370019</v>
      </c>
      <c r="AS573" s="551">
        <v>1253.2518785999998</v>
      </c>
      <c r="AT573" s="551">
        <v>392.87856918000006</v>
      </c>
      <c r="AU573" s="551">
        <v>6.5607249000000021</v>
      </c>
      <c r="AV573" s="551">
        <v>1.5068054900000001</v>
      </c>
      <c r="AW573" s="551">
        <v>361.44734568000007</v>
      </c>
      <c r="AX573" s="551">
        <v>52.485813999999998</v>
      </c>
      <c r="AY573" s="551">
        <v>10.045414899999999</v>
      </c>
    </row>
    <row r="574" spans="1:51" customFormat="1" x14ac:dyDescent="0.35">
      <c r="A574" s="547" t="s">
        <v>896</v>
      </c>
      <c r="B574" s="547" t="s">
        <v>694</v>
      </c>
      <c r="C574">
        <v>2</v>
      </c>
      <c r="D574" s="547" t="s">
        <v>627</v>
      </c>
      <c r="E574">
        <v>52</v>
      </c>
      <c r="F574" s="216">
        <v>2003</v>
      </c>
      <c r="G574" s="549">
        <v>742.34381000000008</v>
      </c>
      <c r="H574" s="550">
        <v>3.8660205433652095</v>
      </c>
      <c r="I574" s="550">
        <v>7.0735721494491894</v>
      </c>
      <c r="J574" s="550">
        <v>1.5292121383756119</v>
      </c>
      <c r="K574" s="550">
        <v>0.58952329585667318</v>
      </c>
      <c r="L574" s="550">
        <v>1.1024716970429104E-2</v>
      </c>
      <c r="M574" s="550">
        <v>2.5827153728135745E-3</v>
      </c>
      <c r="N574" s="550">
        <v>0.54235975571750239</v>
      </c>
      <c r="O574" s="550">
        <v>8.8197758394456038E-2</v>
      </c>
      <c r="P574" s="550">
        <v>1.7218188564137142E-2</v>
      </c>
      <c r="Q574" s="551">
        <v>2869.9164197</v>
      </c>
      <c r="R574" s="551">
        <v>5251.0224997320011</v>
      </c>
      <c r="S574" s="551">
        <v>1135.2011650999991</v>
      </c>
      <c r="T574" s="551">
        <v>437.62896953000006</v>
      </c>
      <c r="U574" s="551">
        <v>8.184130399999999</v>
      </c>
      <c r="V574" s="551">
        <v>1.9172627699999996</v>
      </c>
      <c r="W574" s="551">
        <v>402.61740745000003</v>
      </c>
      <c r="X574" s="551">
        <v>65.47305999999999</v>
      </c>
      <c r="Y574" s="551">
        <v>12.781815699999997</v>
      </c>
      <c r="AA574" s="547" t="s">
        <v>896</v>
      </c>
      <c r="AB574" s="547" t="s">
        <v>694</v>
      </c>
      <c r="AC574">
        <v>2</v>
      </c>
      <c r="AD574" s="547" t="s">
        <v>627</v>
      </c>
      <c r="AE574">
        <v>52</v>
      </c>
      <c r="AF574" s="216">
        <v>2003</v>
      </c>
      <c r="AG574" s="549">
        <v>742.34381000000008</v>
      </c>
      <c r="AH574" s="550">
        <v>3.8660205433652095</v>
      </c>
      <c r="AI574" s="550">
        <v>7.0735721494491894</v>
      </c>
      <c r="AJ574" s="550">
        <v>1.5292121383756119</v>
      </c>
      <c r="AK574" s="550">
        <v>0.58952329585667318</v>
      </c>
      <c r="AL574" s="550">
        <v>1.1024716970429104E-2</v>
      </c>
      <c r="AM574" s="550">
        <v>2.5827153728135745E-3</v>
      </c>
      <c r="AN574" s="550">
        <v>0.54235975571750239</v>
      </c>
      <c r="AO574" s="550">
        <v>8.8197758394456038E-2</v>
      </c>
      <c r="AP574" s="550">
        <v>1.7218188564137142E-2</v>
      </c>
      <c r="AQ574" s="551">
        <v>2869.9164197</v>
      </c>
      <c r="AR574" s="551">
        <v>5251.0224997320011</v>
      </c>
      <c r="AS574" s="551">
        <v>1135.2011650999991</v>
      </c>
      <c r="AT574" s="551">
        <v>437.62896953000006</v>
      </c>
      <c r="AU574" s="551">
        <v>8.184130399999999</v>
      </c>
      <c r="AV574" s="551">
        <v>1.9172627699999996</v>
      </c>
      <c r="AW574" s="551">
        <v>402.61740745000003</v>
      </c>
      <c r="AX574" s="551">
        <v>65.47305999999999</v>
      </c>
      <c r="AY574" s="551">
        <v>12.781815699999997</v>
      </c>
    </row>
    <row r="575" spans="1:51" customFormat="1" x14ac:dyDescent="0.35">
      <c r="A575" s="547" t="s">
        <v>897</v>
      </c>
      <c r="B575" s="547" t="s">
        <v>694</v>
      </c>
      <c r="C575">
        <v>2</v>
      </c>
      <c r="D575" s="547" t="s">
        <v>627</v>
      </c>
      <c r="E575">
        <v>52</v>
      </c>
      <c r="F575" s="216">
        <v>2004</v>
      </c>
      <c r="G575" s="549">
        <v>792.35745000000009</v>
      </c>
      <c r="H575" s="550">
        <v>3.9156000211773088</v>
      </c>
      <c r="I575" s="550">
        <v>7.1701256558551956</v>
      </c>
      <c r="J575" s="550">
        <v>1.543242032115683</v>
      </c>
      <c r="K575" s="550">
        <v>0.59026690654577674</v>
      </c>
      <c r="L575" s="550">
        <v>1.1549716734536919E-2</v>
      </c>
      <c r="M575" s="550">
        <v>2.5816980076353159E-3</v>
      </c>
      <c r="N575" s="550">
        <v>0.54304394256657762</v>
      </c>
      <c r="O575" s="550">
        <v>9.2397732866650026E-2</v>
      </c>
      <c r="P575" s="550">
        <v>1.7211414999631792E-2</v>
      </c>
      <c r="Q575" s="551">
        <v>3102.5548479999989</v>
      </c>
      <c r="R575" s="551">
        <v>5681.3024808530008</v>
      </c>
      <c r="S575" s="551">
        <v>1222.7993213000009</v>
      </c>
      <c r="T575" s="551">
        <v>467.70238088999997</v>
      </c>
      <c r="U575" s="551">
        <v>9.1515041000000004</v>
      </c>
      <c r="V575" s="551">
        <v>2.0456276499999997</v>
      </c>
      <c r="W575" s="551">
        <v>430.2849135699999</v>
      </c>
      <c r="X575" s="551">
        <v>73.212032000000008</v>
      </c>
      <c r="Y575" s="551">
        <v>13.6375929</v>
      </c>
      <c r="AA575" s="547" t="s">
        <v>897</v>
      </c>
      <c r="AB575" s="547" t="s">
        <v>694</v>
      </c>
      <c r="AC575">
        <v>2</v>
      </c>
      <c r="AD575" s="547" t="s">
        <v>627</v>
      </c>
      <c r="AE575">
        <v>52</v>
      </c>
      <c r="AF575" s="216">
        <v>2004</v>
      </c>
      <c r="AG575" s="549">
        <v>792.35745000000009</v>
      </c>
      <c r="AH575" s="550">
        <v>3.9156000211773088</v>
      </c>
      <c r="AI575" s="550">
        <v>7.1701256558551956</v>
      </c>
      <c r="AJ575" s="550">
        <v>1.543242032115683</v>
      </c>
      <c r="AK575" s="550">
        <v>0.59026690654577674</v>
      </c>
      <c r="AL575" s="550">
        <v>1.1549716734536919E-2</v>
      </c>
      <c r="AM575" s="550">
        <v>2.5816980076353159E-3</v>
      </c>
      <c r="AN575" s="550">
        <v>0.54304394256657762</v>
      </c>
      <c r="AO575" s="550">
        <v>9.2397732866650026E-2</v>
      </c>
      <c r="AP575" s="550">
        <v>1.7211414999631792E-2</v>
      </c>
      <c r="AQ575" s="551">
        <v>3102.5548479999989</v>
      </c>
      <c r="AR575" s="551">
        <v>5681.3024808530008</v>
      </c>
      <c r="AS575" s="551">
        <v>1222.7993213000009</v>
      </c>
      <c r="AT575" s="551">
        <v>467.70238088999997</v>
      </c>
      <c r="AU575" s="551">
        <v>9.1515041000000004</v>
      </c>
      <c r="AV575" s="551">
        <v>2.0456276499999997</v>
      </c>
      <c r="AW575" s="551">
        <v>430.2849135699999</v>
      </c>
      <c r="AX575" s="551">
        <v>73.212032000000008</v>
      </c>
      <c r="AY575" s="551">
        <v>13.6375929</v>
      </c>
    </row>
    <row r="576" spans="1:51" customFormat="1" x14ac:dyDescent="0.35">
      <c r="A576" s="547" t="s">
        <v>898</v>
      </c>
      <c r="B576" s="547" t="s">
        <v>694</v>
      </c>
      <c r="C576">
        <v>2</v>
      </c>
      <c r="D576" s="547" t="s">
        <v>627</v>
      </c>
      <c r="E576">
        <v>52</v>
      </c>
      <c r="F576" s="216">
        <v>2005</v>
      </c>
      <c r="G576" s="549">
        <v>1089.8102200000001</v>
      </c>
      <c r="H576" s="550">
        <v>3.9039999634064739</v>
      </c>
      <c r="I576" s="550">
        <v>7.1275358047770911</v>
      </c>
      <c r="J576" s="550">
        <v>1.5401855991036675</v>
      </c>
      <c r="K576" s="550">
        <v>0.58791033485628319</v>
      </c>
      <c r="L576" s="550">
        <v>1.1136272056615507E-2</v>
      </c>
      <c r="M576" s="550">
        <v>2.5651534998451381E-3</v>
      </c>
      <c r="N576" s="550">
        <v>0.5408761655951434</v>
      </c>
      <c r="O576" s="550">
        <v>8.9090073866255323E-2</v>
      </c>
      <c r="P576" s="550">
        <v>1.7101104906136776E-2</v>
      </c>
      <c r="Q576" s="551">
        <v>4254.6190590000015</v>
      </c>
      <c r="R576" s="551">
        <v>7767.6613634619989</v>
      </c>
      <c r="S576" s="551">
        <v>1678.5100065999998</v>
      </c>
      <c r="T576" s="551">
        <v>640.71069136999972</v>
      </c>
      <c r="U576" s="551">
        <v>12.136423099999998</v>
      </c>
      <c r="V576" s="551">
        <v>2.7955304999999999</v>
      </c>
      <c r="W576" s="551">
        <v>589.45237301999975</v>
      </c>
      <c r="X576" s="551">
        <v>97.091272999999973</v>
      </c>
      <c r="Y576" s="551">
        <v>18.6369589</v>
      </c>
      <c r="AA576" s="547" t="s">
        <v>898</v>
      </c>
      <c r="AB576" s="547" t="s">
        <v>694</v>
      </c>
      <c r="AC576">
        <v>2</v>
      </c>
      <c r="AD576" s="547" t="s">
        <v>627</v>
      </c>
      <c r="AE576">
        <v>52</v>
      </c>
      <c r="AF576" s="216">
        <v>2005</v>
      </c>
      <c r="AG576" s="549">
        <v>1089.8102200000001</v>
      </c>
      <c r="AH576" s="550">
        <v>3.9039999634064739</v>
      </c>
      <c r="AI576" s="550">
        <v>7.1275358047770911</v>
      </c>
      <c r="AJ576" s="550">
        <v>1.5401855991036675</v>
      </c>
      <c r="AK576" s="550">
        <v>0.58791033485628319</v>
      </c>
      <c r="AL576" s="550">
        <v>1.1136272056615507E-2</v>
      </c>
      <c r="AM576" s="550">
        <v>2.5651534998451381E-3</v>
      </c>
      <c r="AN576" s="550">
        <v>0.5408761655951434</v>
      </c>
      <c r="AO576" s="550">
        <v>8.9090073866255323E-2</v>
      </c>
      <c r="AP576" s="550">
        <v>1.7101104906136776E-2</v>
      </c>
      <c r="AQ576" s="551">
        <v>4254.6190590000015</v>
      </c>
      <c r="AR576" s="551">
        <v>7767.6613634619989</v>
      </c>
      <c r="AS576" s="551">
        <v>1678.5100065999998</v>
      </c>
      <c r="AT576" s="551">
        <v>640.71069136999972</v>
      </c>
      <c r="AU576" s="551">
        <v>12.136423099999998</v>
      </c>
      <c r="AV576" s="551">
        <v>2.7955304999999999</v>
      </c>
      <c r="AW576" s="551">
        <v>589.45237301999975</v>
      </c>
      <c r="AX576" s="551">
        <v>97.091272999999973</v>
      </c>
      <c r="AY576" s="551">
        <v>18.6369589</v>
      </c>
    </row>
    <row r="577" spans="1:51" customFormat="1" x14ac:dyDescent="0.35">
      <c r="A577" s="547" t="s">
        <v>899</v>
      </c>
      <c r="B577" s="547" t="s">
        <v>694</v>
      </c>
      <c r="C577">
        <v>2</v>
      </c>
      <c r="D577" s="547" t="s">
        <v>627</v>
      </c>
      <c r="E577">
        <v>52</v>
      </c>
      <c r="F577" s="216">
        <v>2006</v>
      </c>
      <c r="G577" s="549">
        <v>1471.3943299999999</v>
      </c>
      <c r="H577" s="550">
        <v>3.8678869142441235</v>
      </c>
      <c r="I577" s="550">
        <v>7.0124330412976361</v>
      </c>
      <c r="J577" s="550">
        <v>1.5307683138890444</v>
      </c>
      <c r="K577" s="550">
        <v>0.58162062598814024</v>
      </c>
      <c r="L577" s="550">
        <v>1.0520751972722365E-2</v>
      </c>
      <c r="M577" s="550">
        <v>2.523837984342376E-3</v>
      </c>
      <c r="N577" s="550">
        <v>0.53508939394920729</v>
      </c>
      <c r="O577" s="550">
        <v>8.4166078035654804E-2</v>
      </c>
      <c r="P577" s="550">
        <v>1.6825660868218788E-2</v>
      </c>
      <c r="Q577" s="551">
        <v>5691.186874699999</v>
      </c>
      <c r="R577" s="551">
        <v>10318.054216469996</v>
      </c>
      <c r="S577" s="551">
        <v>2252.3638175999999</v>
      </c>
      <c r="T577" s="551">
        <v>855.79329129000007</v>
      </c>
      <c r="U577" s="551">
        <v>15.4801748</v>
      </c>
      <c r="V577" s="551">
        <v>3.7135609000000005</v>
      </c>
      <c r="W577" s="551">
        <v>787.32750029999977</v>
      </c>
      <c r="X577" s="551">
        <v>123.84149000000001</v>
      </c>
      <c r="Y577" s="551">
        <v>24.757182</v>
      </c>
      <c r="AA577" s="547" t="s">
        <v>899</v>
      </c>
      <c r="AB577" s="547" t="s">
        <v>694</v>
      </c>
      <c r="AC577">
        <v>2</v>
      </c>
      <c r="AD577" s="547" t="s">
        <v>627</v>
      </c>
      <c r="AE577">
        <v>52</v>
      </c>
      <c r="AF577" s="216">
        <v>2006</v>
      </c>
      <c r="AG577" s="549">
        <v>1471.3943299999999</v>
      </c>
      <c r="AH577" s="550">
        <v>3.8678869142441235</v>
      </c>
      <c r="AI577" s="550">
        <v>7.0124330412976361</v>
      </c>
      <c r="AJ577" s="550">
        <v>1.5307683138890444</v>
      </c>
      <c r="AK577" s="550">
        <v>0.58162062598814024</v>
      </c>
      <c r="AL577" s="550">
        <v>1.0520751972722365E-2</v>
      </c>
      <c r="AM577" s="550">
        <v>2.523837984342376E-3</v>
      </c>
      <c r="AN577" s="550">
        <v>0.53508939394920729</v>
      </c>
      <c r="AO577" s="550">
        <v>8.4166078035654804E-2</v>
      </c>
      <c r="AP577" s="550">
        <v>1.6825660868218788E-2</v>
      </c>
      <c r="AQ577" s="551">
        <v>5691.186874699999</v>
      </c>
      <c r="AR577" s="551">
        <v>10318.054216469996</v>
      </c>
      <c r="AS577" s="551">
        <v>2252.3638175999999</v>
      </c>
      <c r="AT577" s="551">
        <v>855.79329129000007</v>
      </c>
      <c r="AU577" s="551">
        <v>15.4801748</v>
      </c>
      <c r="AV577" s="551">
        <v>3.7135609000000005</v>
      </c>
      <c r="AW577" s="551">
        <v>787.32750029999977</v>
      </c>
      <c r="AX577" s="551">
        <v>123.84149000000001</v>
      </c>
      <c r="AY577" s="551">
        <v>24.757182</v>
      </c>
    </row>
    <row r="578" spans="1:51" customFormat="1" x14ac:dyDescent="0.35">
      <c r="A578" s="547" t="s">
        <v>900</v>
      </c>
      <c r="B578" s="547" t="s">
        <v>694</v>
      </c>
      <c r="C578">
        <v>2</v>
      </c>
      <c r="D578" s="547" t="s">
        <v>627</v>
      </c>
      <c r="E578">
        <v>52</v>
      </c>
      <c r="F578" s="216">
        <v>2007</v>
      </c>
      <c r="G578" s="549">
        <v>2394.2922999999996</v>
      </c>
      <c r="H578" s="550">
        <v>1.2494637726563294</v>
      </c>
      <c r="I578" s="550">
        <v>4.4862608049986203</v>
      </c>
      <c r="J578" s="550">
        <v>0.39641805179760231</v>
      </c>
      <c r="K578" s="550">
        <v>2.2998142524202254E-2</v>
      </c>
      <c r="L578" s="550">
        <v>1.2437081721392166E-2</v>
      </c>
      <c r="M578" s="550">
        <v>2.6936123463288096E-3</v>
      </c>
      <c r="N578" s="550">
        <v>2.1158235078482274E-2</v>
      </c>
      <c r="O578" s="550">
        <v>9.9496648759217959E-2</v>
      </c>
      <c r="P578" s="550">
        <v>1.7957498756521924E-2</v>
      </c>
      <c r="Q578" s="551">
        <v>2991.5814899999996</v>
      </c>
      <c r="R578" s="551">
        <v>10741.419701199997</v>
      </c>
      <c r="S578" s="551">
        <v>949.14068900000018</v>
      </c>
      <c r="T578" s="551">
        <v>55.064275560000013</v>
      </c>
      <c r="U578" s="551">
        <v>29.778009000000001</v>
      </c>
      <c r="V578" s="551">
        <v>6.4492953000000011</v>
      </c>
      <c r="W578" s="551">
        <v>50.658999329999993</v>
      </c>
      <c r="X578" s="551">
        <v>238.22406000000007</v>
      </c>
      <c r="Y578" s="551">
        <v>42.995501000000012</v>
      </c>
      <c r="AA578" s="547" t="s">
        <v>900</v>
      </c>
      <c r="AB578" s="547" t="s">
        <v>694</v>
      </c>
      <c r="AC578">
        <v>2</v>
      </c>
      <c r="AD578" s="547" t="s">
        <v>627</v>
      </c>
      <c r="AE578">
        <v>52</v>
      </c>
      <c r="AF578" s="216">
        <v>2007</v>
      </c>
      <c r="AG578" s="549">
        <v>2394.2922999999996</v>
      </c>
      <c r="AH578" s="550">
        <v>1.2494637726563294</v>
      </c>
      <c r="AI578" s="550">
        <v>4.4862608049986203</v>
      </c>
      <c r="AJ578" s="550">
        <v>0.39641805179760231</v>
      </c>
      <c r="AK578" s="550">
        <v>2.2998142524202254E-2</v>
      </c>
      <c r="AL578" s="550">
        <v>1.2437081721392166E-2</v>
      </c>
      <c r="AM578" s="550">
        <v>2.6936123463288096E-3</v>
      </c>
      <c r="AN578" s="550">
        <v>2.1158235078482274E-2</v>
      </c>
      <c r="AO578" s="550">
        <v>9.9496648759217959E-2</v>
      </c>
      <c r="AP578" s="550">
        <v>1.7957498756521924E-2</v>
      </c>
      <c r="AQ578" s="551">
        <v>2991.5814899999996</v>
      </c>
      <c r="AR578" s="551">
        <v>10741.419701199997</v>
      </c>
      <c r="AS578" s="551">
        <v>949.14068900000018</v>
      </c>
      <c r="AT578" s="551">
        <v>55.064275560000013</v>
      </c>
      <c r="AU578" s="551">
        <v>29.778009000000001</v>
      </c>
      <c r="AV578" s="551">
        <v>6.4492953000000011</v>
      </c>
      <c r="AW578" s="551">
        <v>50.658999329999993</v>
      </c>
      <c r="AX578" s="551">
        <v>238.22406000000007</v>
      </c>
      <c r="AY578" s="551">
        <v>42.995501000000012</v>
      </c>
    </row>
    <row r="579" spans="1:51" customFormat="1" x14ac:dyDescent="0.35">
      <c r="A579" s="547" t="s">
        <v>901</v>
      </c>
      <c r="B579" s="547" t="s">
        <v>694</v>
      </c>
      <c r="C579">
        <v>2</v>
      </c>
      <c r="D579" s="547" t="s">
        <v>627</v>
      </c>
      <c r="E579">
        <v>52</v>
      </c>
      <c r="F579" s="216">
        <v>2008</v>
      </c>
      <c r="G579" s="549">
        <v>3075.2291000000009</v>
      </c>
      <c r="H579" s="550">
        <v>1.0256206017301281</v>
      </c>
      <c r="I579" s="550">
        <v>4.0301820619478361</v>
      </c>
      <c r="J579" s="550">
        <v>0.37804553098174021</v>
      </c>
      <c r="K579" s="550">
        <v>2.1284521380862308E-2</v>
      </c>
      <c r="L579" s="550">
        <v>9.0254895155616171E-3</v>
      </c>
      <c r="M579" s="550">
        <v>2.3476226535447385E-3</v>
      </c>
      <c r="N579" s="550">
        <v>1.9581697126240121E-2</v>
      </c>
      <c r="O579" s="550">
        <v>7.2203958072587143E-2</v>
      </c>
      <c r="P579" s="550">
        <v>1.5650895733264225E-2</v>
      </c>
      <c r="Q579" s="551">
        <v>3154.018320000001</v>
      </c>
      <c r="R579" s="551">
        <v>12393.733155199992</v>
      </c>
      <c r="S579" s="551">
        <v>1162.5766179999994</v>
      </c>
      <c r="T579" s="551">
        <v>65.454779529999968</v>
      </c>
      <c r="U579" s="551">
        <v>27.755447999999998</v>
      </c>
      <c r="V579" s="551">
        <v>7.2194775</v>
      </c>
      <c r="W579" s="551">
        <v>60.218204830000012</v>
      </c>
      <c r="X579" s="551">
        <v>222.04371299999997</v>
      </c>
      <c r="Y579" s="551">
        <v>48.130089999999996</v>
      </c>
      <c r="AA579" s="547" t="s">
        <v>901</v>
      </c>
      <c r="AB579" s="547" t="s">
        <v>694</v>
      </c>
      <c r="AC579">
        <v>2</v>
      </c>
      <c r="AD579" s="547" t="s">
        <v>627</v>
      </c>
      <c r="AE579">
        <v>52</v>
      </c>
      <c r="AF579" s="216">
        <v>2008</v>
      </c>
      <c r="AG579" s="549">
        <v>3075.2291000000009</v>
      </c>
      <c r="AH579" s="550">
        <v>1.0256206017301281</v>
      </c>
      <c r="AI579" s="550">
        <v>4.0301820619478361</v>
      </c>
      <c r="AJ579" s="550">
        <v>0.37804553098174021</v>
      </c>
      <c r="AK579" s="550">
        <v>2.1284521380862308E-2</v>
      </c>
      <c r="AL579" s="550">
        <v>9.0254895155616171E-3</v>
      </c>
      <c r="AM579" s="550">
        <v>2.3476226535447385E-3</v>
      </c>
      <c r="AN579" s="550">
        <v>1.9581697126240121E-2</v>
      </c>
      <c r="AO579" s="550">
        <v>7.2203958072587143E-2</v>
      </c>
      <c r="AP579" s="550">
        <v>1.5650895733264225E-2</v>
      </c>
      <c r="AQ579" s="551">
        <v>3154.018320000001</v>
      </c>
      <c r="AR579" s="551">
        <v>12393.733155199992</v>
      </c>
      <c r="AS579" s="551">
        <v>1162.5766179999994</v>
      </c>
      <c r="AT579" s="551">
        <v>65.454779529999968</v>
      </c>
      <c r="AU579" s="551">
        <v>27.755447999999998</v>
      </c>
      <c r="AV579" s="551">
        <v>7.2194775</v>
      </c>
      <c r="AW579" s="551">
        <v>60.218204830000012</v>
      </c>
      <c r="AX579" s="551">
        <v>222.04371299999997</v>
      </c>
      <c r="AY579" s="551">
        <v>48.130089999999996</v>
      </c>
    </row>
    <row r="580" spans="1:51" customFormat="1" x14ac:dyDescent="0.35">
      <c r="A580" s="547" t="s">
        <v>902</v>
      </c>
      <c r="B580" s="547" t="s">
        <v>694</v>
      </c>
      <c r="C580">
        <v>2</v>
      </c>
      <c r="D580" s="547" t="s">
        <v>627</v>
      </c>
      <c r="E580">
        <v>52</v>
      </c>
      <c r="F580" s="216">
        <v>2009</v>
      </c>
      <c r="G580" s="549">
        <v>2975.9283</v>
      </c>
      <c r="H580" s="550">
        <v>1.2575949158452504</v>
      </c>
      <c r="I580" s="550">
        <v>4.6213290100436915</v>
      </c>
      <c r="J580" s="550">
        <v>0.39662258092710062</v>
      </c>
      <c r="K580" s="550">
        <v>2.3612231487566408E-2</v>
      </c>
      <c r="L580" s="550">
        <v>1.2935455131765104E-2</v>
      </c>
      <c r="M580" s="550">
        <v>2.7960530164654841E-3</v>
      </c>
      <c r="N580" s="550">
        <v>2.1723173760604383E-2</v>
      </c>
      <c r="O580" s="550">
        <v>0.10348373648652759</v>
      </c>
      <c r="P580" s="550">
        <v>1.8640446747322514E-2</v>
      </c>
      <c r="Q580" s="551">
        <v>3742.5122999999994</v>
      </c>
      <c r="R580" s="551">
        <v>13752.743784600005</v>
      </c>
      <c r="S580" s="551">
        <v>1180.3203629999989</v>
      </c>
      <c r="T580" s="551">
        <v>70.268307909999976</v>
      </c>
      <c r="U580" s="551">
        <v>38.494987000000002</v>
      </c>
      <c r="V580" s="551">
        <v>8.3208532999999996</v>
      </c>
      <c r="W580" s="551">
        <v>64.646607560000007</v>
      </c>
      <c r="X580" s="551">
        <v>307.96018000000004</v>
      </c>
      <c r="Y580" s="551">
        <v>55.472633000000016</v>
      </c>
      <c r="AA580" s="547" t="s">
        <v>902</v>
      </c>
      <c r="AB580" s="547" t="s">
        <v>694</v>
      </c>
      <c r="AC580">
        <v>2</v>
      </c>
      <c r="AD580" s="547" t="s">
        <v>627</v>
      </c>
      <c r="AE580">
        <v>52</v>
      </c>
      <c r="AF580" s="216">
        <v>2009</v>
      </c>
      <c r="AG580" s="549">
        <v>2975.9283</v>
      </c>
      <c r="AH580" s="550">
        <v>1.2575949158452504</v>
      </c>
      <c r="AI580" s="550">
        <v>4.6213290100436915</v>
      </c>
      <c r="AJ580" s="550">
        <v>0.39662258092710062</v>
      </c>
      <c r="AK580" s="550">
        <v>2.3612231487566408E-2</v>
      </c>
      <c r="AL580" s="550">
        <v>1.2935455131765104E-2</v>
      </c>
      <c r="AM580" s="550">
        <v>2.7960530164654841E-3</v>
      </c>
      <c r="AN580" s="550">
        <v>2.1723173760604383E-2</v>
      </c>
      <c r="AO580" s="550">
        <v>0.10348373648652759</v>
      </c>
      <c r="AP580" s="550">
        <v>1.8640446747322514E-2</v>
      </c>
      <c r="AQ580" s="551">
        <v>3742.5122999999994</v>
      </c>
      <c r="AR580" s="551">
        <v>13752.743784600005</v>
      </c>
      <c r="AS580" s="551">
        <v>1180.3203629999989</v>
      </c>
      <c r="AT580" s="551">
        <v>70.268307909999976</v>
      </c>
      <c r="AU580" s="551">
        <v>38.494987000000002</v>
      </c>
      <c r="AV580" s="551">
        <v>8.3208532999999996</v>
      </c>
      <c r="AW580" s="551">
        <v>64.646607560000007</v>
      </c>
      <c r="AX580" s="551">
        <v>307.96018000000004</v>
      </c>
      <c r="AY580" s="551">
        <v>55.472633000000016</v>
      </c>
    </row>
    <row r="581" spans="1:51" customFormat="1" x14ac:dyDescent="0.35">
      <c r="A581" s="547" t="s">
        <v>903</v>
      </c>
      <c r="B581" s="547" t="s">
        <v>694</v>
      </c>
      <c r="C581">
        <v>2</v>
      </c>
      <c r="D581" s="547" t="s">
        <v>627</v>
      </c>
      <c r="E581">
        <v>52</v>
      </c>
      <c r="F581" s="216">
        <v>2010</v>
      </c>
      <c r="G581" s="549">
        <v>3263.5763999999999</v>
      </c>
      <c r="H581" s="550">
        <v>1.2976785292355952</v>
      </c>
      <c r="I581" s="550">
        <v>3.0075100080390329</v>
      </c>
      <c r="J581" s="550">
        <v>0.38394092995647366</v>
      </c>
      <c r="K581" s="550">
        <v>2.1642257015953421E-2</v>
      </c>
      <c r="L581" s="550">
        <v>1.1348184464135727E-2</v>
      </c>
      <c r="M581" s="550">
        <v>2.6305691204287426E-3</v>
      </c>
      <c r="N581" s="550">
        <v>1.99108188366603E-2</v>
      </c>
      <c r="O581" s="550">
        <v>9.0785345181439575E-2</v>
      </c>
      <c r="P581" s="550">
        <v>1.7537217146195813E-2</v>
      </c>
      <c r="Q581" s="551">
        <v>4235.0730227999984</v>
      </c>
      <c r="R581" s="551">
        <v>9815.2386849999984</v>
      </c>
      <c r="S581" s="551">
        <v>1253.0205580000004</v>
      </c>
      <c r="T581" s="551">
        <v>70.631159240000002</v>
      </c>
      <c r="U581" s="551">
        <v>37.035667000000004</v>
      </c>
      <c r="V581" s="551">
        <v>8.5850633000000016</v>
      </c>
      <c r="W581" s="551">
        <v>64.980478460000015</v>
      </c>
      <c r="X581" s="551">
        <v>296.28490999999991</v>
      </c>
      <c r="Y581" s="551">
        <v>57.234048000000001</v>
      </c>
      <c r="AA581" s="547" t="s">
        <v>903</v>
      </c>
      <c r="AB581" s="547" t="s">
        <v>694</v>
      </c>
      <c r="AC581">
        <v>2</v>
      </c>
      <c r="AD581" s="547" t="s">
        <v>627</v>
      </c>
      <c r="AE581">
        <v>52</v>
      </c>
      <c r="AF581" s="216">
        <v>2010</v>
      </c>
      <c r="AG581" s="549">
        <v>3263.5763999999999</v>
      </c>
      <c r="AH581" s="550">
        <v>1.2976785292355952</v>
      </c>
      <c r="AI581" s="550">
        <v>3.0075100080390329</v>
      </c>
      <c r="AJ581" s="550">
        <v>0.38394092995647366</v>
      </c>
      <c r="AK581" s="550">
        <v>2.1642257015953421E-2</v>
      </c>
      <c r="AL581" s="550">
        <v>1.1348184464135727E-2</v>
      </c>
      <c r="AM581" s="550">
        <v>2.6305691204287426E-3</v>
      </c>
      <c r="AN581" s="550">
        <v>1.99108188366603E-2</v>
      </c>
      <c r="AO581" s="550">
        <v>9.0785345181439575E-2</v>
      </c>
      <c r="AP581" s="550">
        <v>1.7537217146195813E-2</v>
      </c>
      <c r="AQ581" s="551">
        <v>4235.0730227999984</v>
      </c>
      <c r="AR581" s="551">
        <v>9815.2386849999984</v>
      </c>
      <c r="AS581" s="551">
        <v>1253.0205580000004</v>
      </c>
      <c r="AT581" s="551">
        <v>70.631159240000002</v>
      </c>
      <c r="AU581" s="551">
        <v>37.035667000000004</v>
      </c>
      <c r="AV581" s="551">
        <v>8.5850633000000016</v>
      </c>
      <c r="AW581" s="551">
        <v>64.980478460000015</v>
      </c>
      <c r="AX581" s="551">
        <v>296.28490999999991</v>
      </c>
      <c r="AY581" s="551">
        <v>57.234048000000001</v>
      </c>
    </row>
    <row r="582" spans="1:51" customFormat="1" x14ac:dyDescent="0.35">
      <c r="A582" s="547" t="s">
        <v>904</v>
      </c>
      <c r="B582" s="547" t="s">
        <v>694</v>
      </c>
      <c r="C582">
        <v>2</v>
      </c>
      <c r="D582" s="547" t="s">
        <v>627</v>
      </c>
      <c r="E582">
        <v>52</v>
      </c>
      <c r="F582" s="216">
        <v>2011</v>
      </c>
      <c r="G582" s="549">
        <v>1788.4521300000008</v>
      </c>
      <c r="H582" s="550">
        <v>1.1393145812071579</v>
      </c>
      <c r="I582" s="550">
        <v>2.5812539707171243</v>
      </c>
      <c r="J582" s="550">
        <v>0.35839287451322493</v>
      </c>
      <c r="K582" s="550">
        <v>1.8123211203869335E-2</v>
      </c>
      <c r="L582" s="550">
        <v>8.4881591994301741E-3</v>
      </c>
      <c r="M582" s="550">
        <v>2.3382651566972597E-3</v>
      </c>
      <c r="N582" s="550">
        <v>1.6673294381102603E-2</v>
      </c>
      <c r="O582" s="550">
        <v>6.7905373570160882E-2</v>
      </c>
      <c r="P582" s="550">
        <v>1.5588500543204355E-2</v>
      </c>
      <c r="Q582" s="551">
        <v>2037.6095895000005</v>
      </c>
      <c r="R582" s="551">
        <v>4616.4491620000008</v>
      </c>
      <c r="S582" s="551">
        <v>640.96849980000013</v>
      </c>
      <c r="T582" s="551">
        <v>32.412495679999992</v>
      </c>
      <c r="U582" s="551">
        <v>15.180666399999996</v>
      </c>
      <c r="V582" s="551">
        <v>4.1818752999999997</v>
      </c>
      <c r="W582" s="551">
        <v>29.819388849999996</v>
      </c>
      <c r="X582" s="551">
        <v>121.44550999999998</v>
      </c>
      <c r="Y582" s="551">
        <v>27.879286999999998</v>
      </c>
      <c r="AA582" s="547" t="s">
        <v>904</v>
      </c>
      <c r="AB582" s="547" t="s">
        <v>694</v>
      </c>
      <c r="AC582">
        <v>2</v>
      </c>
      <c r="AD582" s="547" t="s">
        <v>627</v>
      </c>
      <c r="AE582">
        <v>52</v>
      </c>
      <c r="AF582" s="216">
        <v>2011</v>
      </c>
      <c r="AG582" s="549">
        <v>1788.4521300000008</v>
      </c>
      <c r="AH582" s="550">
        <v>1.1393145812071579</v>
      </c>
      <c r="AI582" s="550">
        <v>2.5812539707171243</v>
      </c>
      <c r="AJ582" s="550">
        <v>0.35839287451322493</v>
      </c>
      <c r="AK582" s="550">
        <v>1.8123211203869335E-2</v>
      </c>
      <c r="AL582" s="550">
        <v>8.4881591994301741E-3</v>
      </c>
      <c r="AM582" s="550">
        <v>2.3382651566972597E-3</v>
      </c>
      <c r="AN582" s="550">
        <v>1.6673294381102603E-2</v>
      </c>
      <c r="AO582" s="550">
        <v>6.7905373570160882E-2</v>
      </c>
      <c r="AP582" s="550">
        <v>1.5588500543204355E-2</v>
      </c>
      <c r="AQ582" s="551">
        <v>2037.6095895000005</v>
      </c>
      <c r="AR582" s="551">
        <v>4616.4491620000008</v>
      </c>
      <c r="AS582" s="551">
        <v>640.96849980000013</v>
      </c>
      <c r="AT582" s="551">
        <v>32.412495679999992</v>
      </c>
      <c r="AU582" s="551">
        <v>15.180666399999996</v>
      </c>
      <c r="AV582" s="551">
        <v>4.1818752999999997</v>
      </c>
      <c r="AW582" s="551">
        <v>29.819388849999996</v>
      </c>
      <c r="AX582" s="551">
        <v>121.44550999999998</v>
      </c>
      <c r="AY582" s="551">
        <v>27.879286999999998</v>
      </c>
    </row>
    <row r="583" spans="1:51" customFormat="1" x14ac:dyDescent="0.35">
      <c r="A583" s="547" t="s">
        <v>905</v>
      </c>
      <c r="B583" s="547" t="s">
        <v>694</v>
      </c>
      <c r="C583">
        <v>2</v>
      </c>
      <c r="D583" s="547" t="s">
        <v>627</v>
      </c>
      <c r="E583">
        <v>52</v>
      </c>
      <c r="F583" s="216">
        <v>2012</v>
      </c>
      <c r="G583" s="549">
        <v>1539.8407500000001</v>
      </c>
      <c r="H583" s="550">
        <v>1.1807630501855468</v>
      </c>
      <c r="I583" s="550">
        <v>2.562055944421525</v>
      </c>
      <c r="J583" s="550">
        <v>0.35903175870621706</v>
      </c>
      <c r="K583" s="550">
        <v>1.8878672609489E-2</v>
      </c>
      <c r="L583" s="550">
        <v>9.1330517133021705E-3</v>
      </c>
      <c r="M583" s="550">
        <v>2.3945052759514257E-3</v>
      </c>
      <c r="N583" s="550">
        <v>1.7368313905187921E-2</v>
      </c>
      <c r="O583" s="550">
        <v>7.3064448385328162E-2</v>
      </c>
      <c r="P583" s="550">
        <v>1.5963463754287577E-2</v>
      </c>
      <c r="Q583" s="551">
        <v>1818.1870607700002</v>
      </c>
      <c r="R583" s="551">
        <v>3945.1581469999992</v>
      </c>
      <c r="S583" s="551">
        <v>552.85173260000033</v>
      </c>
      <c r="T583" s="551">
        <v>29.070149390000001</v>
      </c>
      <c r="U583" s="551">
        <v>14.0634452</v>
      </c>
      <c r="V583" s="551">
        <v>3.6871568000000003</v>
      </c>
      <c r="W583" s="551">
        <v>26.744437510000001</v>
      </c>
      <c r="X583" s="551">
        <v>112.507615</v>
      </c>
      <c r="Y583" s="551">
        <v>24.581191999999998</v>
      </c>
      <c r="AA583" s="547" t="s">
        <v>905</v>
      </c>
      <c r="AB583" s="547" t="s">
        <v>694</v>
      </c>
      <c r="AC583">
        <v>2</v>
      </c>
      <c r="AD583" s="547" t="s">
        <v>627</v>
      </c>
      <c r="AE583">
        <v>52</v>
      </c>
      <c r="AF583" s="216">
        <v>2012</v>
      </c>
      <c r="AG583" s="549">
        <v>1539.8407500000001</v>
      </c>
      <c r="AH583" s="550">
        <v>1.1807630501855468</v>
      </c>
      <c r="AI583" s="550">
        <v>2.562055944421525</v>
      </c>
      <c r="AJ583" s="550">
        <v>0.35903175870621706</v>
      </c>
      <c r="AK583" s="550">
        <v>1.8878672609489E-2</v>
      </c>
      <c r="AL583" s="550">
        <v>9.1330517133021705E-3</v>
      </c>
      <c r="AM583" s="550">
        <v>2.3945052759514257E-3</v>
      </c>
      <c r="AN583" s="550">
        <v>1.7368313905187921E-2</v>
      </c>
      <c r="AO583" s="550">
        <v>7.3064448385328162E-2</v>
      </c>
      <c r="AP583" s="550">
        <v>1.5963463754287577E-2</v>
      </c>
      <c r="AQ583" s="551">
        <v>1818.1870607700002</v>
      </c>
      <c r="AR583" s="551">
        <v>3945.1581469999992</v>
      </c>
      <c r="AS583" s="551">
        <v>552.85173260000033</v>
      </c>
      <c r="AT583" s="551">
        <v>29.070149390000001</v>
      </c>
      <c r="AU583" s="551">
        <v>14.0634452</v>
      </c>
      <c r="AV583" s="551">
        <v>3.6871568000000003</v>
      </c>
      <c r="AW583" s="551">
        <v>26.744437510000001</v>
      </c>
      <c r="AX583" s="551">
        <v>112.507615</v>
      </c>
      <c r="AY583" s="551">
        <v>24.581191999999998</v>
      </c>
    </row>
    <row r="584" spans="1:51" customFormat="1" x14ac:dyDescent="0.35">
      <c r="A584" s="547" t="s">
        <v>906</v>
      </c>
      <c r="B584" s="547" t="s">
        <v>694</v>
      </c>
      <c r="C584">
        <v>2</v>
      </c>
      <c r="D584" s="547" t="s">
        <v>627</v>
      </c>
      <c r="E584">
        <v>52</v>
      </c>
      <c r="F584" s="216">
        <v>2013</v>
      </c>
      <c r="G584" s="549">
        <v>3433.1616999999997</v>
      </c>
      <c r="H584" s="550">
        <v>1.256248500209006</v>
      </c>
      <c r="I584" s="550">
        <v>2.7273172152071963</v>
      </c>
      <c r="J584" s="550">
        <v>0.36353051357878069</v>
      </c>
      <c r="K584" s="550">
        <v>1.9672336936532888E-2</v>
      </c>
      <c r="L584" s="550">
        <v>1.1059025853632236E-2</v>
      </c>
      <c r="M584" s="550">
        <v>2.602512459579169E-3</v>
      </c>
      <c r="N584" s="550">
        <v>1.8098501765879547E-2</v>
      </c>
      <c r="O584" s="550">
        <v>8.8472212072038467E-2</v>
      </c>
      <c r="P584" s="550">
        <v>1.7350175786942978E-2</v>
      </c>
      <c r="Q584" s="551">
        <v>4312.9042366000012</v>
      </c>
      <c r="R584" s="551">
        <v>9363.3210070000023</v>
      </c>
      <c r="S584" s="551">
        <v>1248.0590359999997</v>
      </c>
      <c r="T584" s="551">
        <v>67.538313720000033</v>
      </c>
      <c r="U584" s="551">
        <v>37.967423999999994</v>
      </c>
      <c r="V584" s="551">
        <v>8.9348460999999997</v>
      </c>
      <c r="W584" s="551">
        <v>62.135083090000016</v>
      </c>
      <c r="X584" s="551">
        <v>303.73941000000008</v>
      </c>
      <c r="Y584" s="551">
        <v>59.565958999999992</v>
      </c>
      <c r="AA584" s="547" t="s">
        <v>906</v>
      </c>
      <c r="AB584" s="547" t="s">
        <v>694</v>
      </c>
      <c r="AC584">
        <v>2</v>
      </c>
      <c r="AD584" s="547" t="s">
        <v>627</v>
      </c>
      <c r="AE584">
        <v>52</v>
      </c>
      <c r="AF584" s="216">
        <v>2013</v>
      </c>
      <c r="AG584" s="549">
        <v>3433.1616999999997</v>
      </c>
      <c r="AH584" s="550">
        <v>1.256248500209006</v>
      </c>
      <c r="AI584" s="550">
        <v>2.7273172152071963</v>
      </c>
      <c r="AJ584" s="550">
        <v>0.36353051357878069</v>
      </c>
      <c r="AK584" s="550">
        <v>1.9672336936532888E-2</v>
      </c>
      <c r="AL584" s="550">
        <v>1.1059025853632236E-2</v>
      </c>
      <c r="AM584" s="550">
        <v>2.602512459579169E-3</v>
      </c>
      <c r="AN584" s="550">
        <v>1.8098501765879547E-2</v>
      </c>
      <c r="AO584" s="550">
        <v>8.8472212072038467E-2</v>
      </c>
      <c r="AP584" s="550">
        <v>1.7350175786942978E-2</v>
      </c>
      <c r="AQ584" s="551">
        <v>4312.9042366000012</v>
      </c>
      <c r="AR584" s="551">
        <v>9363.3210070000023</v>
      </c>
      <c r="AS584" s="551">
        <v>1248.0590359999997</v>
      </c>
      <c r="AT584" s="551">
        <v>67.538313720000033</v>
      </c>
      <c r="AU584" s="551">
        <v>37.967423999999994</v>
      </c>
      <c r="AV584" s="551">
        <v>8.9348460999999997</v>
      </c>
      <c r="AW584" s="551">
        <v>62.135083090000016</v>
      </c>
      <c r="AX584" s="551">
        <v>303.73941000000008</v>
      </c>
      <c r="AY584" s="551">
        <v>59.565958999999992</v>
      </c>
    </row>
    <row r="585" spans="1:51" customFormat="1" x14ac:dyDescent="0.35">
      <c r="A585" s="547" t="s">
        <v>907</v>
      </c>
      <c r="B585" s="547" t="s">
        <v>694</v>
      </c>
      <c r="C585">
        <v>2</v>
      </c>
      <c r="D585" s="547" t="s">
        <v>627</v>
      </c>
      <c r="E585">
        <v>52</v>
      </c>
      <c r="F585" s="216">
        <v>2014</v>
      </c>
      <c r="G585" s="549">
        <v>5210.2667999999994</v>
      </c>
      <c r="H585" s="550">
        <v>1.1524795823123686</v>
      </c>
      <c r="I585" s="550">
        <v>2.1021826665383054</v>
      </c>
      <c r="J585" s="550">
        <v>0.32945640154166395</v>
      </c>
      <c r="K585" s="550">
        <v>6.4831775025417154E-3</v>
      </c>
      <c r="L585" s="550">
        <v>1.2255929389258916E-2</v>
      </c>
      <c r="M585" s="550">
        <v>2.7183798534078912E-3</v>
      </c>
      <c r="N585" s="550">
        <v>5.9645073453820068E-3</v>
      </c>
      <c r="O585" s="550">
        <v>9.8047453155373929E-2</v>
      </c>
      <c r="P585" s="550">
        <v>1.8122618787966865E-2</v>
      </c>
      <c r="Q585" s="551">
        <v>6004.726105400001</v>
      </c>
      <c r="R585" s="551">
        <v>10952.932555000003</v>
      </c>
      <c r="S585" s="551">
        <v>1716.5557510000003</v>
      </c>
      <c r="T585" s="551">
        <v>33.77908450000001</v>
      </c>
      <c r="U585" s="551">
        <v>63.856662</v>
      </c>
      <c r="V585" s="551">
        <v>14.1634843</v>
      </c>
      <c r="W585" s="551">
        <v>31.0766746</v>
      </c>
      <c r="X585" s="551">
        <v>510.85338999999999</v>
      </c>
      <c r="Y585" s="551">
        <v>94.423678999999993</v>
      </c>
      <c r="AA585" s="547" t="s">
        <v>907</v>
      </c>
      <c r="AB585" s="547" t="s">
        <v>694</v>
      </c>
      <c r="AC585">
        <v>2</v>
      </c>
      <c r="AD585" s="547" t="s">
        <v>627</v>
      </c>
      <c r="AE585">
        <v>52</v>
      </c>
      <c r="AF585" s="216">
        <v>2014</v>
      </c>
      <c r="AG585" s="549">
        <v>5210.2667999999994</v>
      </c>
      <c r="AH585" s="550">
        <v>1.1524795823123686</v>
      </c>
      <c r="AI585" s="550">
        <v>2.1021826665383054</v>
      </c>
      <c r="AJ585" s="550">
        <v>0.32945640154166395</v>
      </c>
      <c r="AK585" s="550">
        <v>6.4831775025417154E-3</v>
      </c>
      <c r="AL585" s="550">
        <v>1.2255929389258916E-2</v>
      </c>
      <c r="AM585" s="550">
        <v>2.7183798534078912E-3</v>
      </c>
      <c r="AN585" s="550">
        <v>5.9645073453820068E-3</v>
      </c>
      <c r="AO585" s="550">
        <v>9.8047453155373929E-2</v>
      </c>
      <c r="AP585" s="550">
        <v>1.8122618787966865E-2</v>
      </c>
      <c r="AQ585" s="551">
        <v>6004.726105400001</v>
      </c>
      <c r="AR585" s="551">
        <v>10952.932555000003</v>
      </c>
      <c r="AS585" s="551">
        <v>1716.5557510000003</v>
      </c>
      <c r="AT585" s="551">
        <v>33.77908450000001</v>
      </c>
      <c r="AU585" s="551">
        <v>63.856662</v>
      </c>
      <c r="AV585" s="551">
        <v>14.1634843</v>
      </c>
      <c r="AW585" s="551">
        <v>31.0766746</v>
      </c>
      <c r="AX585" s="551">
        <v>510.85338999999999</v>
      </c>
      <c r="AY585" s="551">
        <v>94.423678999999993</v>
      </c>
    </row>
    <row r="586" spans="1:51" customFormat="1" x14ac:dyDescent="0.35">
      <c r="A586" s="547" t="s">
        <v>908</v>
      </c>
      <c r="B586" s="547" t="s">
        <v>694</v>
      </c>
      <c r="C586">
        <v>2</v>
      </c>
      <c r="D586" s="547" t="s">
        <v>627</v>
      </c>
      <c r="E586">
        <v>52</v>
      </c>
      <c r="F586" s="216">
        <v>2015</v>
      </c>
      <c r="G586" s="549">
        <v>5074.8426000000009</v>
      </c>
      <c r="H586" s="550">
        <v>1.1805378254095997</v>
      </c>
      <c r="I586" s="550">
        <v>1.9704936030922409</v>
      </c>
      <c r="J586" s="550">
        <v>0.32354182393755421</v>
      </c>
      <c r="K586" s="550">
        <v>6.4831637733946696E-3</v>
      </c>
      <c r="L586" s="550">
        <v>1.22559255335328E-2</v>
      </c>
      <c r="M586" s="550">
        <v>2.7183762704285647E-3</v>
      </c>
      <c r="N586" s="550">
        <v>5.9644951352776938E-3</v>
      </c>
      <c r="O586" s="550">
        <v>9.8047358158457928E-2</v>
      </c>
      <c r="P586" s="550">
        <v>1.8122601871435377E-2</v>
      </c>
      <c r="Q586" s="551">
        <v>5991.0436473</v>
      </c>
      <c r="R586" s="551">
        <v>9999.9448799999973</v>
      </c>
      <c r="S586" s="551">
        <v>1641.9238310000001</v>
      </c>
      <c r="T586" s="551">
        <v>32.901035700000023</v>
      </c>
      <c r="U586" s="551">
        <v>62.196892999999996</v>
      </c>
      <c r="V586" s="551">
        <v>13.795331700000002</v>
      </c>
      <c r="W586" s="551">
        <v>30.268874000000007</v>
      </c>
      <c r="X586" s="551">
        <v>497.57490999999993</v>
      </c>
      <c r="Y586" s="551">
        <v>91.969351999999986</v>
      </c>
      <c r="AA586" s="547" t="s">
        <v>908</v>
      </c>
      <c r="AB586" s="547" t="s">
        <v>694</v>
      </c>
      <c r="AC586">
        <v>2</v>
      </c>
      <c r="AD586" s="547" t="s">
        <v>627</v>
      </c>
      <c r="AE586">
        <v>52</v>
      </c>
      <c r="AF586" s="216">
        <v>2015</v>
      </c>
      <c r="AG586" s="549">
        <v>5074.8426000000009</v>
      </c>
      <c r="AH586" s="550">
        <v>1.1805378254095997</v>
      </c>
      <c r="AI586" s="550">
        <v>1.9704936030922409</v>
      </c>
      <c r="AJ586" s="550">
        <v>0.32354182393755421</v>
      </c>
      <c r="AK586" s="550">
        <v>6.4831637733946696E-3</v>
      </c>
      <c r="AL586" s="550">
        <v>1.22559255335328E-2</v>
      </c>
      <c r="AM586" s="550">
        <v>2.7183762704285647E-3</v>
      </c>
      <c r="AN586" s="550">
        <v>5.9644951352776938E-3</v>
      </c>
      <c r="AO586" s="550">
        <v>9.8047358158457928E-2</v>
      </c>
      <c r="AP586" s="550">
        <v>1.8122601871435377E-2</v>
      </c>
      <c r="AQ586" s="551">
        <v>5991.0436473</v>
      </c>
      <c r="AR586" s="551">
        <v>9999.9448799999973</v>
      </c>
      <c r="AS586" s="551">
        <v>1641.9238310000001</v>
      </c>
      <c r="AT586" s="551">
        <v>32.901035700000023</v>
      </c>
      <c r="AU586" s="551">
        <v>62.196892999999996</v>
      </c>
      <c r="AV586" s="551">
        <v>13.795331700000002</v>
      </c>
      <c r="AW586" s="551">
        <v>30.268874000000007</v>
      </c>
      <c r="AX586" s="551">
        <v>497.57490999999993</v>
      </c>
      <c r="AY586" s="551">
        <v>91.969351999999986</v>
      </c>
    </row>
    <row r="587" spans="1:51" customFormat="1" x14ac:dyDescent="0.35">
      <c r="A587" s="547" t="s">
        <v>909</v>
      </c>
      <c r="B587" s="547" t="s">
        <v>694</v>
      </c>
      <c r="C587">
        <v>2</v>
      </c>
      <c r="D587" s="547" t="s">
        <v>627</v>
      </c>
      <c r="E587">
        <v>52</v>
      </c>
      <c r="F587" s="216">
        <v>2016</v>
      </c>
      <c r="G587" s="549">
        <v>10914.242100000001</v>
      </c>
      <c r="H587" s="550">
        <v>1.1431247749213844</v>
      </c>
      <c r="I587" s="550">
        <v>1.9242175868537861</v>
      </c>
      <c r="J587" s="550">
        <v>0.32291993999290158</v>
      </c>
      <c r="K587" s="550">
        <v>6.4831748417968479E-3</v>
      </c>
      <c r="L587" s="550">
        <v>1.2255961043781499E-2</v>
      </c>
      <c r="M587" s="550">
        <v>2.7183788602233769E-3</v>
      </c>
      <c r="N587" s="550">
        <v>5.9645032063197524E-3</v>
      </c>
      <c r="O587" s="550">
        <v>9.8047615234776564E-2</v>
      </c>
      <c r="P587" s="550">
        <v>1.8122613479501247E-2</v>
      </c>
      <c r="Q587" s="551">
        <v>12476.340544000001</v>
      </c>
      <c r="R587" s="551">
        <v>21001.376596000002</v>
      </c>
      <c r="S587" s="551">
        <v>3524.4264040000007</v>
      </c>
      <c r="T587" s="551">
        <v>70.758939800000007</v>
      </c>
      <c r="U587" s="551">
        <v>133.76452599999999</v>
      </c>
      <c r="V587" s="551">
        <v>29.669045000000001</v>
      </c>
      <c r="W587" s="551">
        <v>65.098032000000032</v>
      </c>
      <c r="X587" s="551">
        <v>1070.1154099999999</v>
      </c>
      <c r="Y587" s="551">
        <v>197.79459100000003</v>
      </c>
      <c r="AA587" s="547" t="s">
        <v>909</v>
      </c>
      <c r="AB587" s="547" t="s">
        <v>694</v>
      </c>
      <c r="AC587">
        <v>2</v>
      </c>
      <c r="AD587" s="547" t="s">
        <v>627</v>
      </c>
      <c r="AE587">
        <v>52</v>
      </c>
      <c r="AF587" s="216">
        <v>2016</v>
      </c>
      <c r="AG587" s="549">
        <v>10914.242100000001</v>
      </c>
      <c r="AH587" s="550">
        <v>1.1431247749213844</v>
      </c>
      <c r="AI587" s="550">
        <v>1.9242175868537861</v>
      </c>
      <c r="AJ587" s="550">
        <v>0.32291993999290158</v>
      </c>
      <c r="AK587" s="550">
        <v>6.4831748417968479E-3</v>
      </c>
      <c r="AL587" s="550">
        <v>1.2255961043781499E-2</v>
      </c>
      <c r="AM587" s="550">
        <v>2.7183788602233769E-3</v>
      </c>
      <c r="AN587" s="550">
        <v>5.9645032063197524E-3</v>
      </c>
      <c r="AO587" s="550">
        <v>9.8047615234776564E-2</v>
      </c>
      <c r="AP587" s="550">
        <v>1.8122613479501247E-2</v>
      </c>
      <c r="AQ587" s="551">
        <v>12476.340544000001</v>
      </c>
      <c r="AR587" s="551">
        <v>21001.376596000002</v>
      </c>
      <c r="AS587" s="551">
        <v>3524.4264040000007</v>
      </c>
      <c r="AT587" s="551">
        <v>70.758939800000007</v>
      </c>
      <c r="AU587" s="551">
        <v>133.76452599999999</v>
      </c>
      <c r="AV587" s="551">
        <v>29.669045000000001</v>
      </c>
      <c r="AW587" s="551">
        <v>65.098032000000032</v>
      </c>
      <c r="AX587" s="551">
        <v>1070.1154099999999</v>
      </c>
      <c r="AY587" s="551">
        <v>197.79459100000003</v>
      </c>
    </row>
    <row r="588" spans="1:51" customFormat="1" x14ac:dyDescent="0.35">
      <c r="A588" s="547" t="s">
        <v>910</v>
      </c>
      <c r="B588" s="547" t="s">
        <v>694</v>
      </c>
      <c r="C588">
        <v>2</v>
      </c>
      <c r="D588" s="547" t="s">
        <v>627</v>
      </c>
      <c r="E588">
        <v>52</v>
      </c>
      <c r="F588" s="216">
        <v>2017</v>
      </c>
      <c r="G588" s="549">
        <v>14456.712099999999</v>
      </c>
      <c r="H588" s="550">
        <v>1.1407492028564363</v>
      </c>
      <c r="I588" s="550">
        <v>1.8691862923658846</v>
      </c>
      <c r="J588" s="550">
        <v>0.32189883140856063</v>
      </c>
      <c r="K588" s="550">
        <v>6.4831654564110729E-3</v>
      </c>
      <c r="L588" s="550">
        <v>1.2255923876356368E-2</v>
      </c>
      <c r="M588" s="550">
        <v>2.7183755011625371E-3</v>
      </c>
      <c r="N588" s="550">
        <v>5.9644965192327494E-3</v>
      </c>
      <c r="O588" s="550">
        <v>9.8047401109966084E-2</v>
      </c>
      <c r="P588" s="550">
        <v>1.8122609635423254E-2</v>
      </c>
      <c r="Q588" s="551">
        <v>16491.482803999996</v>
      </c>
      <c r="R588" s="551">
        <v>27022.28809000002</v>
      </c>
      <c r="S588" s="551">
        <v>4653.5987309999982</v>
      </c>
      <c r="T588" s="551">
        <v>93.725256499999972</v>
      </c>
      <c r="U588" s="551">
        <v>177.180363</v>
      </c>
      <c r="V588" s="551">
        <v>39.298772000000014</v>
      </c>
      <c r="W588" s="551">
        <v>86.227008999999967</v>
      </c>
      <c r="X588" s="551">
        <v>1417.4430500000001</v>
      </c>
      <c r="Y588" s="551">
        <v>261.99334999999991</v>
      </c>
      <c r="AA588" s="547" t="s">
        <v>910</v>
      </c>
      <c r="AB588" s="547" t="s">
        <v>694</v>
      </c>
      <c r="AC588">
        <v>2</v>
      </c>
      <c r="AD588" s="547" t="s">
        <v>627</v>
      </c>
      <c r="AE588">
        <v>52</v>
      </c>
      <c r="AF588" s="216">
        <v>2017</v>
      </c>
      <c r="AG588" s="549">
        <v>14456.712099999999</v>
      </c>
      <c r="AH588" s="550">
        <v>1.1407492028564363</v>
      </c>
      <c r="AI588" s="550">
        <v>1.8691862923658846</v>
      </c>
      <c r="AJ588" s="550">
        <v>0.32189883140856063</v>
      </c>
      <c r="AK588" s="550">
        <v>6.4831654564110729E-3</v>
      </c>
      <c r="AL588" s="550">
        <v>1.2255923876356368E-2</v>
      </c>
      <c r="AM588" s="550">
        <v>2.7183755011625371E-3</v>
      </c>
      <c r="AN588" s="550">
        <v>5.9644965192327494E-3</v>
      </c>
      <c r="AO588" s="550">
        <v>9.8047401109966084E-2</v>
      </c>
      <c r="AP588" s="550">
        <v>1.8122609635423254E-2</v>
      </c>
      <c r="AQ588" s="551">
        <v>16491.482803999996</v>
      </c>
      <c r="AR588" s="551">
        <v>27022.28809000002</v>
      </c>
      <c r="AS588" s="551">
        <v>4653.5987309999982</v>
      </c>
      <c r="AT588" s="551">
        <v>93.725256499999972</v>
      </c>
      <c r="AU588" s="551">
        <v>177.180363</v>
      </c>
      <c r="AV588" s="551">
        <v>39.298772000000014</v>
      </c>
      <c r="AW588" s="551">
        <v>86.227008999999967</v>
      </c>
      <c r="AX588" s="551">
        <v>1417.4430500000001</v>
      </c>
      <c r="AY588" s="551">
        <v>261.99334999999991</v>
      </c>
    </row>
    <row r="589" spans="1:51" customFormat="1" x14ac:dyDescent="0.35">
      <c r="A589" s="547" t="s">
        <v>911</v>
      </c>
      <c r="B589" s="547" t="s">
        <v>694</v>
      </c>
      <c r="C589">
        <v>2</v>
      </c>
      <c r="D589" s="547" t="s">
        <v>627</v>
      </c>
      <c r="E589">
        <v>52</v>
      </c>
      <c r="F589" s="216">
        <v>2018</v>
      </c>
      <c r="G589" s="549">
        <v>17620.227400000003</v>
      </c>
      <c r="H589" s="550">
        <v>1.1563199759272125</v>
      </c>
      <c r="I589" s="550">
        <v>1.7907501585365462</v>
      </c>
      <c r="J589" s="550">
        <v>0.32147956155208285</v>
      </c>
      <c r="K589" s="550">
        <v>6.4831737245343371E-3</v>
      </c>
      <c r="L589" s="550">
        <v>1.2255927298645417E-2</v>
      </c>
      <c r="M589" s="550">
        <v>2.7183783110540328E-3</v>
      </c>
      <c r="N589" s="550">
        <v>5.9645005035519607E-3</v>
      </c>
      <c r="O589" s="550">
        <v>9.8047585356361502E-2</v>
      </c>
      <c r="P589" s="550">
        <v>1.8122615716071856E-2</v>
      </c>
      <c r="Q589" s="551">
        <v>20374.620923000013</v>
      </c>
      <c r="R589" s="551">
        <v>31553.425010000003</v>
      </c>
      <c r="S589" s="551">
        <v>5664.542978999998</v>
      </c>
      <c r="T589" s="551">
        <v>114.23499529999999</v>
      </c>
      <c r="U589" s="551">
        <v>215.952226</v>
      </c>
      <c r="V589" s="551">
        <v>47.898443999999998</v>
      </c>
      <c r="W589" s="551">
        <v>105.09585520000007</v>
      </c>
      <c r="X589" s="551">
        <v>1727.62075</v>
      </c>
      <c r="Y589" s="551">
        <v>319.32461000000001</v>
      </c>
      <c r="AA589" s="547" t="s">
        <v>911</v>
      </c>
      <c r="AB589" s="547" t="s">
        <v>694</v>
      </c>
      <c r="AC589">
        <v>2</v>
      </c>
      <c r="AD589" s="547" t="s">
        <v>627</v>
      </c>
      <c r="AE589">
        <v>52</v>
      </c>
      <c r="AF589" s="216">
        <v>2018</v>
      </c>
      <c r="AG589" s="549">
        <v>17620.227400000003</v>
      </c>
      <c r="AH589" s="550">
        <v>1.1563199759272125</v>
      </c>
      <c r="AI589" s="550">
        <v>1.7907501585365462</v>
      </c>
      <c r="AJ589" s="550">
        <v>0.32147956155208285</v>
      </c>
      <c r="AK589" s="550">
        <v>6.4831737245343371E-3</v>
      </c>
      <c r="AL589" s="550">
        <v>1.2255927298645417E-2</v>
      </c>
      <c r="AM589" s="550">
        <v>2.7183783110540328E-3</v>
      </c>
      <c r="AN589" s="550">
        <v>5.9645005035519607E-3</v>
      </c>
      <c r="AO589" s="550">
        <v>9.8047585356361502E-2</v>
      </c>
      <c r="AP589" s="550">
        <v>1.8122615716071856E-2</v>
      </c>
      <c r="AQ589" s="551">
        <v>20374.620923000013</v>
      </c>
      <c r="AR589" s="551">
        <v>31553.425010000003</v>
      </c>
      <c r="AS589" s="551">
        <v>5664.542978999998</v>
      </c>
      <c r="AT589" s="551">
        <v>114.23499529999999</v>
      </c>
      <c r="AU589" s="551">
        <v>215.952226</v>
      </c>
      <c r="AV589" s="551">
        <v>47.898443999999998</v>
      </c>
      <c r="AW589" s="551">
        <v>105.09585520000007</v>
      </c>
      <c r="AX589" s="551">
        <v>1727.62075</v>
      </c>
      <c r="AY589" s="551">
        <v>319.32461000000001</v>
      </c>
    </row>
    <row r="590" spans="1:51" customFormat="1" x14ac:dyDescent="0.35">
      <c r="A590" s="547" t="s">
        <v>912</v>
      </c>
      <c r="B590" s="547" t="s">
        <v>694</v>
      </c>
      <c r="C590">
        <v>2</v>
      </c>
      <c r="D590" s="547" t="s">
        <v>627</v>
      </c>
      <c r="E590">
        <v>52</v>
      </c>
      <c r="F590" s="216">
        <v>2019</v>
      </c>
      <c r="G590" s="549">
        <v>21916.383999999998</v>
      </c>
      <c r="H590" s="550">
        <v>1.156319507132199</v>
      </c>
      <c r="I590" s="550">
        <v>1.7672862448476907</v>
      </c>
      <c r="J590" s="550">
        <v>0.321479623098409</v>
      </c>
      <c r="K590" s="550">
        <v>6.4831735883072684E-3</v>
      </c>
      <c r="L590" s="550">
        <v>1.2255934646883355E-2</v>
      </c>
      <c r="M590" s="550">
        <v>2.7183781777139876E-3</v>
      </c>
      <c r="N590" s="550">
        <v>5.9644992531614699E-3</v>
      </c>
      <c r="O590" s="550">
        <v>9.8047486300659806E-2</v>
      </c>
      <c r="P590" s="550">
        <v>1.812261320115581E-2</v>
      </c>
      <c r="Q590" s="551">
        <v>25342.342345000008</v>
      </c>
      <c r="R590" s="551">
        <v>38732.523980000005</v>
      </c>
      <c r="S590" s="551">
        <v>7045.6708680000002</v>
      </c>
      <c r="T590" s="551">
        <v>142.08772189999999</v>
      </c>
      <c r="U590" s="551">
        <v>268.60577000000001</v>
      </c>
      <c r="V590" s="551">
        <v>59.57701999999999</v>
      </c>
      <c r="W590" s="551">
        <v>130.72025599999998</v>
      </c>
      <c r="X590" s="551">
        <v>2148.8463599999995</v>
      </c>
      <c r="Y590" s="551">
        <v>397.18214999999998</v>
      </c>
      <c r="AA590" s="547" t="s">
        <v>912</v>
      </c>
      <c r="AB590" s="547" t="s">
        <v>694</v>
      </c>
      <c r="AC590">
        <v>2</v>
      </c>
      <c r="AD590" s="547" t="s">
        <v>627</v>
      </c>
      <c r="AE590">
        <v>52</v>
      </c>
      <c r="AF590" s="216">
        <v>2019</v>
      </c>
      <c r="AG590" s="549">
        <v>21916.383999999998</v>
      </c>
      <c r="AH590" s="550">
        <v>1.156319507132199</v>
      </c>
      <c r="AI590" s="550">
        <v>1.7672862448476907</v>
      </c>
      <c r="AJ590" s="550">
        <v>0.321479623098409</v>
      </c>
      <c r="AK590" s="550">
        <v>6.4831735883072684E-3</v>
      </c>
      <c r="AL590" s="550">
        <v>1.2255934646883355E-2</v>
      </c>
      <c r="AM590" s="550">
        <v>2.7183781777139876E-3</v>
      </c>
      <c r="AN590" s="550">
        <v>5.9644992531614699E-3</v>
      </c>
      <c r="AO590" s="550">
        <v>9.8047486300659806E-2</v>
      </c>
      <c r="AP590" s="550">
        <v>1.812261320115581E-2</v>
      </c>
      <c r="AQ590" s="551">
        <v>25342.342345000008</v>
      </c>
      <c r="AR590" s="551">
        <v>38732.523980000005</v>
      </c>
      <c r="AS590" s="551">
        <v>7045.6708680000002</v>
      </c>
      <c r="AT590" s="551">
        <v>142.08772189999999</v>
      </c>
      <c r="AU590" s="551">
        <v>268.60577000000001</v>
      </c>
      <c r="AV590" s="551">
        <v>59.57701999999999</v>
      </c>
      <c r="AW590" s="551">
        <v>130.72025599999998</v>
      </c>
      <c r="AX590" s="551">
        <v>2148.8463599999995</v>
      </c>
      <c r="AY590" s="551">
        <v>397.18214999999998</v>
      </c>
    </row>
    <row r="591" spans="1:51" customFormat="1" x14ac:dyDescent="0.35">
      <c r="A591" s="547" t="s">
        <v>913</v>
      </c>
      <c r="B591" s="547" t="s">
        <v>694</v>
      </c>
      <c r="C591">
        <v>2</v>
      </c>
      <c r="D591" s="547" t="s">
        <v>627</v>
      </c>
      <c r="E591">
        <v>52</v>
      </c>
      <c r="F591" s="216">
        <v>2020</v>
      </c>
      <c r="G591" s="549">
        <v>23557.779000000002</v>
      </c>
      <c r="H591" s="550">
        <v>1.156321290432345</v>
      </c>
      <c r="I591" s="550">
        <v>1.74382556012602</v>
      </c>
      <c r="J591" s="550">
        <v>0.32147986730837397</v>
      </c>
      <c r="K591" s="550">
        <v>6.4831783548016126E-3</v>
      </c>
      <c r="L591" s="550">
        <v>1.2255954604209507E-2</v>
      </c>
      <c r="M591" s="550">
        <v>2.7183831294113085E-3</v>
      </c>
      <c r="N591" s="550">
        <v>5.9645063866164963E-3</v>
      </c>
      <c r="O591" s="550">
        <v>9.804766994375827E-2</v>
      </c>
      <c r="P591" s="550">
        <v>1.8122631594430019E-2</v>
      </c>
      <c r="Q591" s="551">
        <v>27240.361413000002</v>
      </c>
      <c r="R591" s="551">
        <v>41080.657159999995</v>
      </c>
      <c r="S591" s="551">
        <v>7573.3516669999999</v>
      </c>
      <c r="T591" s="551">
        <v>152.72928289999999</v>
      </c>
      <c r="U591" s="551">
        <v>288.72307000000006</v>
      </c>
      <c r="V591" s="551">
        <v>64.039069000000012</v>
      </c>
      <c r="W591" s="551">
        <v>140.51052329999999</v>
      </c>
      <c r="X591" s="551">
        <v>2309.7853399999999</v>
      </c>
      <c r="Y591" s="551">
        <v>426.92895000000004</v>
      </c>
      <c r="AA591" s="547" t="s">
        <v>913</v>
      </c>
      <c r="AB591" s="547" t="s">
        <v>694</v>
      </c>
      <c r="AC591">
        <v>2</v>
      </c>
      <c r="AD591" s="547" t="s">
        <v>627</v>
      </c>
      <c r="AE591">
        <v>52</v>
      </c>
      <c r="AF591" s="216">
        <v>2020</v>
      </c>
      <c r="AG591" s="549">
        <v>23557.779000000002</v>
      </c>
      <c r="AH591" s="550">
        <v>1.156321290432345</v>
      </c>
      <c r="AI591" s="550">
        <v>1.74382556012602</v>
      </c>
      <c r="AJ591" s="550">
        <v>0.32147986730837397</v>
      </c>
      <c r="AK591" s="550">
        <v>6.4831783548016126E-3</v>
      </c>
      <c r="AL591" s="550">
        <v>1.2255954604209507E-2</v>
      </c>
      <c r="AM591" s="550">
        <v>2.7183831294113085E-3</v>
      </c>
      <c r="AN591" s="550">
        <v>5.9645063866164963E-3</v>
      </c>
      <c r="AO591" s="550">
        <v>9.804766994375827E-2</v>
      </c>
      <c r="AP591" s="550">
        <v>1.8122631594430019E-2</v>
      </c>
      <c r="AQ591" s="551">
        <v>27240.361413000002</v>
      </c>
      <c r="AR591" s="551">
        <v>41080.657159999995</v>
      </c>
      <c r="AS591" s="551">
        <v>7573.3516669999999</v>
      </c>
      <c r="AT591" s="551">
        <v>152.72928289999999</v>
      </c>
      <c r="AU591" s="551">
        <v>288.72307000000006</v>
      </c>
      <c r="AV591" s="551">
        <v>64.039069000000012</v>
      </c>
      <c r="AW591" s="551">
        <v>140.51052329999999</v>
      </c>
      <c r="AX591" s="551">
        <v>2309.7853399999999</v>
      </c>
      <c r="AY591" s="551">
        <v>426.92895000000004</v>
      </c>
    </row>
    <row r="592" spans="1:51" customFormat="1" x14ac:dyDescent="0.35">
      <c r="A592" s="547" t="s">
        <v>914</v>
      </c>
      <c r="B592" s="547" t="s">
        <v>694</v>
      </c>
      <c r="C592">
        <v>2</v>
      </c>
      <c r="D592" s="547" t="s">
        <v>627</v>
      </c>
      <c r="E592">
        <v>52</v>
      </c>
      <c r="F592" s="216">
        <v>2021</v>
      </c>
      <c r="G592" s="549">
        <v>28183.472999999994</v>
      </c>
      <c r="H592" s="550">
        <v>1.1528439244162705</v>
      </c>
      <c r="I592" s="550">
        <v>1.7159849838236758</v>
      </c>
      <c r="J592" s="550">
        <v>0.3198663404258234</v>
      </c>
      <c r="K592" s="550">
        <v>6.4415429603015949E-3</v>
      </c>
      <c r="L592" s="550">
        <v>1.2318785552085791E-2</v>
      </c>
      <c r="M592" s="550">
        <v>2.7183778592510589E-3</v>
      </c>
      <c r="N592" s="550">
        <v>5.9261966011073261E-3</v>
      </c>
      <c r="O592" s="550">
        <v>9.8550398668042119E-2</v>
      </c>
      <c r="P592" s="550">
        <v>1.8122617464497729E-2</v>
      </c>
      <c r="Q592" s="551">
        <v>32491.145616999995</v>
      </c>
      <c r="R592" s="551">
        <v>48362.416459999993</v>
      </c>
      <c r="S592" s="551">
        <v>9014.9443690000007</v>
      </c>
      <c r="T592" s="551">
        <v>181.54505210000005</v>
      </c>
      <c r="U592" s="551">
        <v>347.18615999999992</v>
      </c>
      <c r="V592" s="551">
        <v>76.613329000000007</v>
      </c>
      <c r="W592" s="551">
        <v>167.02080190000007</v>
      </c>
      <c r="X592" s="551">
        <v>2777.4925000000003</v>
      </c>
      <c r="Y592" s="551">
        <v>510.75830000000008</v>
      </c>
      <c r="AA592" s="547" t="s">
        <v>914</v>
      </c>
      <c r="AB592" s="547" t="s">
        <v>694</v>
      </c>
      <c r="AC592">
        <v>2</v>
      </c>
      <c r="AD592" s="547" t="s">
        <v>627</v>
      </c>
      <c r="AE592">
        <v>52</v>
      </c>
      <c r="AF592" s="216">
        <v>2021</v>
      </c>
      <c r="AG592" s="549">
        <v>28183.472999999994</v>
      </c>
      <c r="AH592" s="550">
        <v>1.1528439244162705</v>
      </c>
      <c r="AI592" s="550">
        <v>1.7159849838236758</v>
      </c>
      <c r="AJ592" s="550">
        <v>0.3198663404258234</v>
      </c>
      <c r="AK592" s="550">
        <v>6.4415429603015949E-3</v>
      </c>
      <c r="AL592" s="550">
        <v>1.2318785552085791E-2</v>
      </c>
      <c r="AM592" s="550">
        <v>2.7183778592510589E-3</v>
      </c>
      <c r="AN592" s="550">
        <v>5.9261966011073261E-3</v>
      </c>
      <c r="AO592" s="550">
        <v>9.8550398668042119E-2</v>
      </c>
      <c r="AP592" s="550">
        <v>1.8122617464497729E-2</v>
      </c>
      <c r="AQ592" s="551">
        <v>32491.145616999995</v>
      </c>
      <c r="AR592" s="551">
        <v>48362.416459999993</v>
      </c>
      <c r="AS592" s="551">
        <v>9014.9443690000007</v>
      </c>
      <c r="AT592" s="551">
        <v>181.54505210000005</v>
      </c>
      <c r="AU592" s="551">
        <v>347.18615999999992</v>
      </c>
      <c r="AV592" s="551">
        <v>76.613329000000007</v>
      </c>
      <c r="AW592" s="551">
        <v>167.02080190000007</v>
      </c>
      <c r="AX592" s="551">
        <v>2777.4925000000003</v>
      </c>
      <c r="AY592" s="551">
        <v>510.75830000000008</v>
      </c>
    </row>
    <row r="593" spans="1:51" customFormat="1" x14ac:dyDescent="0.35">
      <c r="A593" s="547" t="s">
        <v>915</v>
      </c>
      <c r="B593" s="547" t="s">
        <v>694</v>
      </c>
      <c r="C593">
        <v>2</v>
      </c>
      <c r="D593" s="547" t="s">
        <v>627</v>
      </c>
      <c r="E593">
        <v>52</v>
      </c>
      <c r="F593" s="216">
        <v>2022</v>
      </c>
      <c r="G593" s="549">
        <v>31162.81</v>
      </c>
      <c r="H593" s="550">
        <v>1.1528422725357566</v>
      </c>
      <c r="I593" s="550">
        <v>1.6925219099304587</v>
      </c>
      <c r="J593" s="550">
        <v>0.31974344807159538</v>
      </c>
      <c r="K593" s="550">
        <v>6.4415375603162862E-3</v>
      </c>
      <c r="L593" s="550">
        <v>1.2318785115976382E-2</v>
      </c>
      <c r="M593" s="550">
        <v>2.7183760386178275E-3</v>
      </c>
      <c r="N593" s="550">
        <v>5.9261894193752083E-3</v>
      </c>
      <c r="O593" s="550">
        <v>9.8550194927864321E-2</v>
      </c>
      <c r="P593" s="550">
        <v>1.8122600946448665E-2</v>
      </c>
      <c r="Q593" s="551">
        <v>35925.804699</v>
      </c>
      <c r="R593" s="551">
        <v>52743.738700000002</v>
      </c>
      <c r="S593" s="551">
        <v>9964.1043209999934</v>
      </c>
      <c r="T593" s="551">
        <v>200.73641109999997</v>
      </c>
      <c r="U593" s="551">
        <v>383.88795999999996</v>
      </c>
      <c r="V593" s="551">
        <v>84.712236000000019</v>
      </c>
      <c r="W593" s="551">
        <v>184.67671489999995</v>
      </c>
      <c r="X593" s="551">
        <v>3071.1009999999997</v>
      </c>
      <c r="Y593" s="551">
        <v>564.75117</v>
      </c>
      <c r="AA593" s="547" t="s">
        <v>915</v>
      </c>
      <c r="AB593" s="547" t="s">
        <v>694</v>
      </c>
      <c r="AC593">
        <v>2</v>
      </c>
      <c r="AD593" s="547" t="s">
        <v>627</v>
      </c>
      <c r="AE593">
        <v>52</v>
      </c>
      <c r="AF593" s="216">
        <v>2022</v>
      </c>
      <c r="AG593" s="549">
        <v>31162.81</v>
      </c>
      <c r="AH593" s="550">
        <v>1.1528422725357566</v>
      </c>
      <c r="AI593" s="550">
        <v>1.6925219099304587</v>
      </c>
      <c r="AJ593" s="550">
        <v>0.31974344807159538</v>
      </c>
      <c r="AK593" s="550">
        <v>6.4415375603162862E-3</v>
      </c>
      <c r="AL593" s="550">
        <v>1.2318785115976382E-2</v>
      </c>
      <c r="AM593" s="550">
        <v>2.7183760386178275E-3</v>
      </c>
      <c r="AN593" s="550">
        <v>5.9261894193752083E-3</v>
      </c>
      <c r="AO593" s="550">
        <v>9.8550194927864321E-2</v>
      </c>
      <c r="AP593" s="550">
        <v>1.8122600946448665E-2</v>
      </c>
      <c r="AQ593" s="551">
        <v>35925.804699</v>
      </c>
      <c r="AR593" s="551">
        <v>52743.738700000002</v>
      </c>
      <c r="AS593" s="551">
        <v>9964.1043209999934</v>
      </c>
      <c r="AT593" s="551">
        <v>200.73641109999997</v>
      </c>
      <c r="AU593" s="551">
        <v>383.88795999999996</v>
      </c>
      <c r="AV593" s="551">
        <v>84.712236000000019</v>
      </c>
      <c r="AW593" s="551">
        <v>184.67671489999995</v>
      </c>
      <c r="AX593" s="551">
        <v>3071.1009999999997</v>
      </c>
      <c r="AY593" s="551">
        <v>564.75117</v>
      </c>
    </row>
    <row r="594" spans="1:51" customFormat="1" x14ac:dyDescent="0.35">
      <c r="A594" s="547" t="s">
        <v>916</v>
      </c>
      <c r="B594" s="547" t="s">
        <v>694</v>
      </c>
      <c r="C594">
        <v>2</v>
      </c>
      <c r="D594" s="547" t="s">
        <v>627</v>
      </c>
      <c r="E594">
        <v>52</v>
      </c>
      <c r="F594" s="216">
        <v>2023</v>
      </c>
      <c r="G594" s="549">
        <v>34532.442000000003</v>
      </c>
      <c r="H594" s="550">
        <v>1.1528437887769418</v>
      </c>
      <c r="I594" s="550">
        <v>1.6925225542983604</v>
      </c>
      <c r="J594" s="550">
        <v>0.31962370437051624</v>
      </c>
      <c r="K594" s="550">
        <v>6.4415326028781856E-3</v>
      </c>
      <c r="L594" s="550">
        <v>1.2318782726110132E-2</v>
      </c>
      <c r="M594" s="550">
        <v>2.7183791983202339E-3</v>
      </c>
      <c r="N594" s="550">
        <v>5.9261937803298118E-3</v>
      </c>
      <c r="O594" s="550">
        <v>9.8550360267020798E-2</v>
      </c>
      <c r="P594" s="550">
        <v>1.8122612933078982E-2</v>
      </c>
      <c r="Q594" s="551">
        <v>39810.511270999996</v>
      </c>
      <c r="R594" s="551">
        <v>58446.936939999985</v>
      </c>
      <c r="S594" s="551">
        <v>11037.387032999999</v>
      </c>
      <c r="T594" s="551">
        <v>222.44185099999999</v>
      </c>
      <c r="U594" s="551">
        <v>425.39765000000006</v>
      </c>
      <c r="V594" s="551">
        <v>93.872271999999981</v>
      </c>
      <c r="W594" s="551">
        <v>204.64594299999999</v>
      </c>
      <c r="X594" s="551">
        <v>3403.1846000000005</v>
      </c>
      <c r="Y594" s="551">
        <v>625.8180799999999</v>
      </c>
      <c r="AA594" s="547" t="s">
        <v>916</v>
      </c>
      <c r="AB594" s="547" t="s">
        <v>694</v>
      </c>
      <c r="AC594">
        <v>2</v>
      </c>
      <c r="AD594" s="547" t="s">
        <v>627</v>
      </c>
      <c r="AE594">
        <v>52</v>
      </c>
      <c r="AF594" s="216">
        <v>2023</v>
      </c>
      <c r="AG594" s="549">
        <v>34532.442000000003</v>
      </c>
      <c r="AH594" s="550">
        <v>1.1528437887769418</v>
      </c>
      <c r="AI594" s="550">
        <v>1.6925225542983604</v>
      </c>
      <c r="AJ594" s="550">
        <v>0.31962370437051624</v>
      </c>
      <c r="AK594" s="550">
        <v>6.4415326028781856E-3</v>
      </c>
      <c r="AL594" s="550">
        <v>1.2318782726110132E-2</v>
      </c>
      <c r="AM594" s="550">
        <v>2.7183791983202339E-3</v>
      </c>
      <c r="AN594" s="550">
        <v>5.9261937803298118E-3</v>
      </c>
      <c r="AO594" s="550">
        <v>9.8550360267020798E-2</v>
      </c>
      <c r="AP594" s="550">
        <v>1.8122612933078982E-2</v>
      </c>
      <c r="AQ594" s="551">
        <v>39810.511270999996</v>
      </c>
      <c r="AR594" s="551">
        <v>58446.936939999985</v>
      </c>
      <c r="AS594" s="551">
        <v>11037.387032999999</v>
      </c>
      <c r="AT594" s="551">
        <v>222.44185099999999</v>
      </c>
      <c r="AU594" s="551">
        <v>425.39765000000006</v>
      </c>
      <c r="AV594" s="551">
        <v>93.872271999999981</v>
      </c>
      <c r="AW594" s="551">
        <v>204.64594299999999</v>
      </c>
      <c r="AX594" s="551">
        <v>3403.1846000000005</v>
      </c>
      <c r="AY594" s="551">
        <v>625.8180799999999</v>
      </c>
    </row>
    <row r="595" spans="1:51" customFormat="1" x14ac:dyDescent="0.35">
      <c r="A595" s="547" t="s">
        <v>917</v>
      </c>
      <c r="B595" s="547" t="s">
        <v>694</v>
      </c>
      <c r="C595">
        <v>2</v>
      </c>
      <c r="D595" s="547" t="s">
        <v>627</v>
      </c>
      <c r="E595">
        <v>52</v>
      </c>
      <c r="F595" s="216">
        <v>2024</v>
      </c>
      <c r="G595" s="549">
        <v>39274.347000000002</v>
      </c>
      <c r="H595" s="550">
        <v>1.152742064024642</v>
      </c>
      <c r="I595" s="550">
        <v>1.6923244893161424</v>
      </c>
      <c r="J595" s="550">
        <v>0.31873622443678051</v>
      </c>
      <c r="K595" s="550">
        <v>6.4367342122836589E-3</v>
      </c>
      <c r="L595" s="550">
        <v>1.2314782725731886E-2</v>
      </c>
      <c r="M595" s="550">
        <v>2.7183795824791178E-3</v>
      </c>
      <c r="N595" s="550">
        <v>5.9217746051894908E-3</v>
      </c>
      <c r="O595" s="550">
        <v>9.85182923601505E-2</v>
      </c>
      <c r="P595" s="550">
        <v>1.8122617290110509E-2</v>
      </c>
      <c r="Q595" s="551">
        <v>45273.191824000009</v>
      </c>
      <c r="R595" s="551">
        <v>66464.939229999974</v>
      </c>
      <c r="S595" s="551">
        <v>12518.157079999997</v>
      </c>
      <c r="T595" s="551">
        <v>252.79853300000008</v>
      </c>
      <c r="U595" s="551">
        <v>483.65504999999996</v>
      </c>
      <c r="V595" s="551">
        <v>106.76258300000001</v>
      </c>
      <c r="W595" s="551">
        <v>232.57383070000006</v>
      </c>
      <c r="X595" s="551">
        <v>3869.2415999999998</v>
      </c>
      <c r="Y595" s="551">
        <v>711.75395999999978</v>
      </c>
      <c r="AA595" s="547" t="s">
        <v>917</v>
      </c>
      <c r="AB595" s="547" t="s">
        <v>694</v>
      </c>
      <c r="AC595">
        <v>2</v>
      </c>
      <c r="AD595" s="547" t="s">
        <v>627</v>
      </c>
      <c r="AE595">
        <v>52</v>
      </c>
      <c r="AF595" s="216">
        <v>2024</v>
      </c>
      <c r="AG595" s="549">
        <v>39274.347000000002</v>
      </c>
      <c r="AH595" s="550">
        <v>1.152742064024642</v>
      </c>
      <c r="AI595" s="550">
        <v>1.6923244893161424</v>
      </c>
      <c r="AJ595" s="550">
        <v>0.31873622443678051</v>
      </c>
      <c r="AK595" s="550">
        <v>6.4367342122836589E-3</v>
      </c>
      <c r="AL595" s="550">
        <v>1.2314782725731886E-2</v>
      </c>
      <c r="AM595" s="550">
        <v>2.7183795824791178E-3</v>
      </c>
      <c r="AN595" s="550">
        <v>5.9217746051894908E-3</v>
      </c>
      <c r="AO595" s="550">
        <v>9.85182923601505E-2</v>
      </c>
      <c r="AP595" s="550">
        <v>1.8122617290110509E-2</v>
      </c>
      <c r="AQ595" s="551">
        <v>45273.191824000009</v>
      </c>
      <c r="AR595" s="551">
        <v>66464.939229999974</v>
      </c>
      <c r="AS595" s="551">
        <v>12518.157079999997</v>
      </c>
      <c r="AT595" s="551">
        <v>252.79853300000008</v>
      </c>
      <c r="AU595" s="551">
        <v>483.65504999999996</v>
      </c>
      <c r="AV595" s="551">
        <v>106.76258300000001</v>
      </c>
      <c r="AW595" s="551">
        <v>232.57383070000006</v>
      </c>
      <c r="AX595" s="551">
        <v>3869.2415999999998</v>
      </c>
      <c r="AY595" s="551">
        <v>711.75395999999978</v>
      </c>
    </row>
    <row r="596" spans="1:51" customFormat="1" x14ac:dyDescent="0.35">
      <c r="A596" s="547" t="s">
        <v>918</v>
      </c>
      <c r="B596" s="547" t="s">
        <v>694</v>
      </c>
      <c r="C596">
        <v>2</v>
      </c>
      <c r="D596" s="547" t="s">
        <v>627</v>
      </c>
      <c r="E596">
        <v>52</v>
      </c>
      <c r="F596" s="216">
        <v>2025</v>
      </c>
      <c r="G596" s="549">
        <v>43265.558999999987</v>
      </c>
      <c r="H596" s="550">
        <v>1.1467058481088854</v>
      </c>
      <c r="I596" s="550">
        <v>1.6241538654337055</v>
      </c>
      <c r="J596" s="550">
        <v>0.31844431179081728</v>
      </c>
      <c r="K596" s="550">
        <v>6.1873828094998161E-3</v>
      </c>
      <c r="L596" s="550">
        <v>1.2314782296005933E-2</v>
      </c>
      <c r="M596" s="550">
        <v>2.718380779501775E-3</v>
      </c>
      <c r="N596" s="550">
        <v>5.6923772555440705E-3</v>
      </c>
      <c r="O596" s="550">
        <v>9.851833649023238E-2</v>
      </c>
      <c r="P596" s="550">
        <v>1.8122625204033533E-2</v>
      </c>
      <c r="Q596" s="551">
        <v>49612.869527000003</v>
      </c>
      <c r="R596" s="551">
        <v>70269.924890000024</v>
      </c>
      <c r="S596" s="551">
        <v>13777.671159999996</v>
      </c>
      <c r="T596" s="551">
        <v>267.70057599999996</v>
      </c>
      <c r="U596" s="551">
        <v>532.80593999999996</v>
      </c>
      <c r="V596" s="551">
        <v>117.612264</v>
      </c>
      <c r="W596" s="551">
        <v>246.283884</v>
      </c>
      <c r="X596" s="551">
        <v>4262.4509000000007</v>
      </c>
      <c r="Y596" s="551">
        <v>784.08550999999966</v>
      </c>
      <c r="AA596" s="547" t="s">
        <v>918</v>
      </c>
      <c r="AB596" s="547" t="s">
        <v>694</v>
      </c>
      <c r="AC596">
        <v>2</v>
      </c>
      <c r="AD596" s="547" t="s">
        <v>627</v>
      </c>
      <c r="AE596">
        <v>52</v>
      </c>
      <c r="AF596" s="216">
        <v>2025</v>
      </c>
      <c r="AG596" s="549">
        <v>43265.558999999987</v>
      </c>
      <c r="AH596" s="550">
        <v>1.1467058481088854</v>
      </c>
      <c r="AI596" s="550">
        <v>1.6241538654337055</v>
      </c>
      <c r="AJ596" s="550">
        <v>0.31844431179081728</v>
      </c>
      <c r="AK596" s="550">
        <v>6.1873828094998161E-3</v>
      </c>
      <c r="AL596" s="550">
        <v>1.2314782296005933E-2</v>
      </c>
      <c r="AM596" s="550">
        <v>2.718380779501775E-3</v>
      </c>
      <c r="AN596" s="550">
        <v>5.6923772555440705E-3</v>
      </c>
      <c r="AO596" s="550">
        <v>9.851833649023238E-2</v>
      </c>
      <c r="AP596" s="550">
        <v>1.8122625204033533E-2</v>
      </c>
      <c r="AQ596" s="551">
        <v>49612.869527000003</v>
      </c>
      <c r="AR596" s="551">
        <v>70269.924890000024</v>
      </c>
      <c r="AS596" s="551">
        <v>13777.671159999996</v>
      </c>
      <c r="AT596" s="551">
        <v>267.70057599999996</v>
      </c>
      <c r="AU596" s="551">
        <v>532.80593999999996</v>
      </c>
      <c r="AV596" s="551">
        <v>117.612264</v>
      </c>
      <c r="AW596" s="551">
        <v>246.283884</v>
      </c>
      <c r="AX596" s="551">
        <v>4262.4509000000007</v>
      </c>
      <c r="AY596" s="551">
        <v>784.08550999999966</v>
      </c>
    </row>
    <row r="597" spans="1:51" customFormat="1" x14ac:dyDescent="0.35">
      <c r="A597" s="547" t="s">
        <v>919</v>
      </c>
      <c r="B597" s="547" t="s">
        <v>694</v>
      </c>
      <c r="C597">
        <v>2</v>
      </c>
      <c r="D597" s="547" t="s">
        <v>627</v>
      </c>
      <c r="E597">
        <v>52</v>
      </c>
      <c r="F597" s="216">
        <v>2026</v>
      </c>
      <c r="G597" s="549">
        <v>46571.627999999997</v>
      </c>
      <c r="H597" s="550">
        <v>1.1467049089845007</v>
      </c>
      <c r="I597" s="550">
        <v>1.6241529447929113</v>
      </c>
      <c r="J597" s="550">
        <v>0.31833244145985196</v>
      </c>
      <c r="K597" s="550">
        <v>6.1873786331884308E-3</v>
      </c>
      <c r="L597" s="550">
        <v>1.2314778431194204E-2</v>
      </c>
      <c r="M597" s="550">
        <v>2.7183775280520575E-3</v>
      </c>
      <c r="N597" s="550">
        <v>5.6923676148920533E-3</v>
      </c>
      <c r="O597" s="550">
        <v>9.8518205118360888E-2</v>
      </c>
      <c r="P597" s="550">
        <v>1.8122609971891041E-2</v>
      </c>
      <c r="Q597" s="551">
        <v>53403.914447000017</v>
      </c>
      <c r="R597" s="551">
        <v>75639.446759999992</v>
      </c>
      <c r="S597" s="551">
        <v>14825.260044000002</v>
      </c>
      <c r="T597" s="551">
        <v>288.15629600000005</v>
      </c>
      <c r="U597" s="551">
        <v>573.51927999999998</v>
      </c>
      <c r="V597" s="551">
        <v>126.59926699999997</v>
      </c>
      <c r="W597" s="551">
        <v>265.10282699999993</v>
      </c>
      <c r="X597" s="551">
        <v>4588.1531999999988</v>
      </c>
      <c r="Y597" s="551">
        <v>843.99945000000002</v>
      </c>
      <c r="AA597" s="547" t="s">
        <v>919</v>
      </c>
      <c r="AB597" s="547" t="s">
        <v>694</v>
      </c>
      <c r="AC597">
        <v>2</v>
      </c>
      <c r="AD597" s="547" t="s">
        <v>627</v>
      </c>
      <c r="AE597">
        <v>52</v>
      </c>
      <c r="AF597" s="216">
        <v>2026</v>
      </c>
      <c r="AG597" s="549">
        <v>46571.627999999997</v>
      </c>
      <c r="AH597" s="550">
        <v>1.1467049089845007</v>
      </c>
      <c r="AI597" s="550">
        <v>1.6241529447929113</v>
      </c>
      <c r="AJ597" s="550">
        <v>0.31833244145985196</v>
      </c>
      <c r="AK597" s="550">
        <v>6.1873786331884308E-3</v>
      </c>
      <c r="AL597" s="550">
        <v>1.2314778431194204E-2</v>
      </c>
      <c r="AM597" s="550">
        <v>2.7183775280520575E-3</v>
      </c>
      <c r="AN597" s="550">
        <v>5.6923676148920533E-3</v>
      </c>
      <c r="AO597" s="550">
        <v>9.8518205118360888E-2</v>
      </c>
      <c r="AP597" s="550">
        <v>1.8122609971891041E-2</v>
      </c>
      <c r="AQ597" s="551">
        <v>53403.914447000017</v>
      </c>
      <c r="AR597" s="551">
        <v>75639.446759999992</v>
      </c>
      <c r="AS597" s="551">
        <v>14825.260044000002</v>
      </c>
      <c r="AT597" s="551">
        <v>288.15629600000005</v>
      </c>
      <c r="AU597" s="551">
        <v>573.51927999999998</v>
      </c>
      <c r="AV597" s="551">
        <v>126.59926699999997</v>
      </c>
      <c r="AW597" s="551">
        <v>265.10282699999993</v>
      </c>
      <c r="AX597" s="551">
        <v>4588.1531999999988</v>
      </c>
      <c r="AY597" s="551">
        <v>843.99945000000002</v>
      </c>
    </row>
    <row r="598" spans="1:51" customFormat="1" x14ac:dyDescent="0.35">
      <c r="A598" s="547" t="s">
        <v>1281</v>
      </c>
      <c r="B598" s="547" t="s">
        <v>694</v>
      </c>
      <c r="C598">
        <v>2</v>
      </c>
      <c r="D598" s="547" t="s">
        <v>627</v>
      </c>
      <c r="E598">
        <v>52</v>
      </c>
      <c r="F598" s="216">
        <v>2027</v>
      </c>
      <c r="G598" s="549">
        <v>49840.548000000003</v>
      </c>
      <c r="H598" s="550">
        <v>0.97837502334444648</v>
      </c>
      <c r="I598" s="550">
        <v>1.209620502366868</v>
      </c>
      <c r="J598" s="550">
        <v>0.31384771985251858</v>
      </c>
      <c r="K598" s="550">
        <v>4.1401371429543674E-3</v>
      </c>
      <c r="L598" s="550">
        <v>1.2334982151480359E-2</v>
      </c>
      <c r="M598" s="550">
        <v>2.718379260195935E-3</v>
      </c>
      <c r="N598" s="550">
        <v>3.8089139850549006E-3</v>
      </c>
      <c r="O598" s="550">
        <v>9.8679870052793162E-2</v>
      </c>
      <c r="P598" s="550">
        <v>1.8122614943960884E-2</v>
      </c>
      <c r="Q598" s="551">
        <v>48762.747313000007</v>
      </c>
      <c r="R598" s="551">
        <v>60288.148710000001</v>
      </c>
      <c r="S598" s="551">
        <v>15642.342346000007</v>
      </c>
      <c r="T598" s="551">
        <v>206.34670400000002</v>
      </c>
      <c r="U598" s="551">
        <v>614.78227000000015</v>
      </c>
      <c r="V598" s="551">
        <v>135.485512</v>
      </c>
      <c r="W598" s="551">
        <v>189.83836030000006</v>
      </c>
      <c r="X598" s="551">
        <v>4918.2588000000005</v>
      </c>
      <c r="Y598" s="551">
        <v>903.24105999999972</v>
      </c>
      <c r="AA598" s="547" t="s">
        <v>1281</v>
      </c>
      <c r="AB598" s="547" t="s">
        <v>694</v>
      </c>
      <c r="AC598">
        <v>2</v>
      </c>
      <c r="AD598" s="547" t="s">
        <v>627</v>
      </c>
      <c r="AE598">
        <v>52</v>
      </c>
      <c r="AF598" s="216">
        <v>2027</v>
      </c>
      <c r="AG598" s="549">
        <v>49840.548000000003</v>
      </c>
      <c r="AH598" s="550">
        <v>0.97837502334444648</v>
      </c>
      <c r="AI598" s="550">
        <v>1.209620502366868</v>
      </c>
      <c r="AJ598" s="550">
        <v>0.31384771985251858</v>
      </c>
      <c r="AK598" s="550">
        <v>4.1401371429543674E-3</v>
      </c>
      <c r="AL598" s="550">
        <v>1.2334982151480359E-2</v>
      </c>
      <c r="AM598" s="550">
        <v>2.718379260195935E-3</v>
      </c>
      <c r="AN598" s="550">
        <v>3.8089139850549006E-3</v>
      </c>
      <c r="AO598" s="550">
        <v>9.8679870052793162E-2</v>
      </c>
      <c r="AP598" s="550">
        <v>1.8122614943960884E-2</v>
      </c>
      <c r="AQ598" s="551">
        <v>48762.747313000007</v>
      </c>
      <c r="AR598" s="551">
        <v>60288.148710000001</v>
      </c>
      <c r="AS598" s="551">
        <v>15642.342346000007</v>
      </c>
      <c r="AT598" s="551">
        <v>206.34670400000002</v>
      </c>
      <c r="AU598" s="551">
        <v>614.78227000000015</v>
      </c>
      <c r="AV598" s="551">
        <v>135.485512</v>
      </c>
      <c r="AW598" s="551">
        <v>189.83836030000006</v>
      </c>
      <c r="AX598" s="551">
        <v>4918.2588000000005</v>
      </c>
      <c r="AY598" s="551">
        <v>903.24105999999972</v>
      </c>
    </row>
    <row r="599" spans="1:51" customFormat="1" x14ac:dyDescent="0.35">
      <c r="A599" s="547" t="s">
        <v>1282</v>
      </c>
      <c r="B599" s="547" t="s">
        <v>694</v>
      </c>
      <c r="C599">
        <v>2</v>
      </c>
      <c r="D599" s="547" t="s">
        <v>627</v>
      </c>
      <c r="E599">
        <v>52</v>
      </c>
      <c r="F599" s="216">
        <v>2028</v>
      </c>
      <c r="G599" s="549">
        <v>50521.407999999996</v>
      </c>
      <c r="H599" s="550">
        <v>0.97837557803218822</v>
      </c>
      <c r="I599" s="550">
        <v>1.2096216287162862</v>
      </c>
      <c r="J599" s="550">
        <v>0.3138480775713931</v>
      </c>
      <c r="K599" s="550">
        <v>4.1401358014408482E-3</v>
      </c>
      <c r="L599" s="550">
        <v>1.2334988961511128E-2</v>
      </c>
      <c r="M599" s="550">
        <v>2.7183790285496391E-3</v>
      </c>
      <c r="N599" s="550">
        <v>3.8089155591229749E-3</v>
      </c>
      <c r="O599" s="550">
        <v>9.8679906149884047E-2</v>
      </c>
      <c r="P599" s="550">
        <v>1.8122616258042533E-2</v>
      </c>
      <c r="Q599" s="551">
        <v>49428.911755000016</v>
      </c>
      <c r="R599" s="551">
        <v>61111.787830000001</v>
      </c>
      <c r="S599" s="551">
        <v>15856.046777</v>
      </c>
      <c r="T599" s="551">
        <v>209.16549000000006</v>
      </c>
      <c r="U599" s="551">
        <v>623.1810099999999</v>
      </c>
      <c r="V599" s="551">
        <v>137.33633599999996</v>
      </c>
      <c r="W599" s="551">
        <v>192.43177699999993</v>
      </c>
      <c r="X599" s="551">
        <v>4985.4478000000008</v>
      </c>
      <c r="Y599" s="551">
        <v>915.58009000000004</v>
      </c>
      <c r="AA599" s="547" t="s">
        <v>1282</v>
      </c>
      <c r="AB599" s="547" t="s">
        <v>694</v>
      </c>
      <c r="AC599">
        <v>2</v>
      </c>
      <c r="AD599" s="547" t="s">
        <v>627</v>
      </c>
      <c r="AE599">
        <v>52</v>
      </c>
      <c r="AF599" s="216">
        <v>2028</v>
      </c>
      <c r="AG599" s="549">
        <v>50521.407999999996</v>
      </c>
      <c r="AH599" s="550">
        <v>0.97837557803218822</v>
      </c>
      <c r="AI599" s="550">
        <v>1.2096216287162862</v>
      </c>
      <c r="AJ599" s="550">
        <v>0.3138480775713931</v>
      </c>
      <c r="AK599" s="550">
        <v>4.1401358014408482E-3</v>
      </c>
      <c r="AL599" s="550">
        <v>1.2334988961511128E-2</v>
      </c>
      <c r="AM599" s="550">
        <v>2.7183790285496391E-3</v>
      </c>
      <c r="AN599" s="550">
        <v>3.8089155591229749E-3</v>
      </c>
      <c r="AO599" s="550">
        <v>9.8679906149884047E-2</v>
      </c>
      <c r="AP599" s="550">
        <v>1.8122616258042533E-2</v>
      </c>
      <c r="AQ599" s="551">
        <v>49428.911755000016</v>
      </c>
      <c r="AR599" s="551">
        <v>61111.787830000001</v>
      </c>
      <c r="AS599" s="551">
        <v>15856.046777</v>
      </c>
      <c r="AT599" s="551">
        <v>209.16549000000006</v>
      </c>
      <c r="AU599" s="551">
        <v>623.1810099999999</v>
      </c>
      <c r="AV599" s="551">
        <v>137.33633599999996</v>
      </c>
      <c r="AW599" s="551">
        <v>192.43177699999993</v>
      </c>
      <c r="AX599" s="551">
        <v>4985.4478000000008</v>
      </c>
      <c r="AY599" s="551">
        <v>915.58009000000004</v>
      </c>
    </row>
    <row r="600" spans="1:51" customFormat="1" x14ac:dyDescent="0.35">
      <c r="A600" s="547" t="s">
        <v>1527</v>
      </c>
      <c r="B600" s="547" t="s">
        <v>694</v>
      </c>
      <c r="C600">
        <v>2</v>
      </c>
      <c r="D600" s="547" t="s">
        <v>627</v>
      </c>
      <c r="E600">
        <v>52</v>
      </c>
      <c r="F600" s="216">
        <v>2029</v>
      </c>
      <c r="G600" s="549">
        <v>51089.623</v>
      </c>
      <c r="H600" s="550">
        <v>0.97837585548439021</v>
      </c>
      <c r="I600" s="550">
        <v>1.2096213115528371</v>
      </c>
      <c r="J600" s="550">
        <v>0.31384768668189228</v>
      </c>
      <c r="K600" s="550">
        <v>4.140139847968737E-3</v>
      </c>
      <c r="L600" s="550">
        <v>1.2334995112412551E-2</v>
      </c>
      <c r="M600" s="550">
        <v>2.718379327246162E-3</v>
      </c>
      <c r="N600" s="550">
        <v>3.8089148553709252E-3</v>
      </c>
      <c r="O600" s="550">
        <v>9.8679960899300437E-2</v>
      </c>
      <c r="P600" s="550">
        <v>1.8122621495954273E-2</v>
      </c>
      <c r="Q600" s="551">
        <v>49984.853608999976</v>
      </c>
      <c r="R600" s="551">
        <v>61799.096779999993</v>
      </c>
      <c r="S600" s="551">
        <v>16034.359991999996</v>
      </c>
      <c r="T600" s="551">
        <v>211.5181840000001</v>
      </c>
      <c r="U600" s="551">
        <v>630.19024999999988</v>
      </c>
      <c r="V600" s="551">
        <v>138.88097500000003</v>
      </c>
      <c r="W600" s="551">
        <v>194.59602400000009</v>
      </c>
      <c r="X600" s="551">
        <v>5041.5219999999999</v>
      </c>
      <c r="Y600" s="551">
        <v>925.87789999999984</v>
      </c>
      <c r="AA600" s="547" t="s">
        <v>1527</v>
      </c>
      <c r="AB600" s="547" t="s">
        <v>694</v>
      </c>
      <c r="AC600">
        <v>2</v>
      </c>
      <c r="AD600" s="547" t="s">
        <v>627</v>
      </c>
      <c r="AE600">
        <v>52</v>
      </c>
      <c r="AF600" s="216">
        <v>2029</v>
      </c>
      <c r="AG600" s="549">
        <v>51089.623</v>
      </c>
      <c r="AH600" s="550">
        <v>0.97837585548439021</v>
      </c>
      <c r="AI600" s="550">
        <v>1.2096213115528371</v>
      </c>
      <c r="AJ600" s="550">
        <v>0.31384768668189228</v>
      </c>
      <c r="AK600" s="550">
        <v>4.140139847968737E-3</v>
      </c>
      <c r="AL600" s="550">
        <v>1.2334995112412551E-2</v>
      </c>
      <c r="AM600" s="550">
        <v>2.718379327246162E-3</v>
      </c>
      <c r="AN600" s="550">
        <v>3.8089148553709252E-3</v>
      </c>
      <c r="AO600" s="550">
        <v>9.8679960899300437E-2</v>
      </c>
      <c r="AP600" s="550">
        <v>1.8122621495954273E-2</v>
      </c>
      <c r="AQ600" s="551">
        <v>49984.853608999976</v>
      </c>
      <c r="AR600" s="551">
        <v>61799.096779999993</v>
      </c>
      <c r="AS600" s="551">
        <v>16034.359991999996</v>
      </c>
      <c r="AT600" s="551">
        <v>211.5181840000001</v>
      </c>
      <c r="AU600" s="551">
        <v>630.19024999999988</v>
      </c>
      <c r="AV600" s="551">
        <v>138.88097500000003</v>
      </c>
      <c r="AW600" s="551">
        <v>194.59602400000009</v>
      </c>
      <c r="AX600" s="551">
        <v>5041.5219999999999</v>
      </c>
      <c r="AY600" s="551">
        <v>925.87789999999984</v>
      </c>
    </row>
    <row r="601" spans="1:51" customFormat="1" x14ac:dyDescent="0.35">
      <c r="A601" s="547" t="s">
        <v>1528</v>
      </c>
      <c r="B601" s="547" t="s">
        <v>694</v>
      </c>
      <c r="C601">
        <v>2</v>
      </c>
      <c r="D601" s="547" t="s">
        <v>627</v>
      </c>
      <c r="E601">
        <v>52</v>
      </c>
      <c r="F601" s="216">
        <v>2030</v>
      </c>
      <c r="G601" s="549">
        <v>51774.721999999994</v>
      </c>
      <c r="H601" s="550">
        <v>0.9783756274345623</v>
      </c>
      <c r="I601" s="550">
        <v>1.2096207952598956</v>
      </c>
      <c r="J601" s="550">
        <v>0.31384796289200739</v>
      </c>
      <c r="K601" s="550">
        <v>4.1401387341104398E-3</v>
      </c>
      <c r="L601" s="550">
        <v>1.2334996796313075E-2</v>
      </c>
      <c r="M601" s="550">
        <v>2.7183809118279775E-3</v>
      </c>
      <c r="N601" s="550">
        <v>3.8089177378876128E-3</v>
      </c>
      <c r="O601" s="550">
        <v>9.8679888614370562E-2</v>
      </c>
      <c r="P601" s="550">
        <v>1.8122621884864975E-2</v>
      </c>
      <c r="Q601" s="551">
        <v>50655.126122000031</v>
      </c>
      <c r="R601" s="551">
        <v>62627.780400000003</v>
      </c>
      <c r="S601" s="551">
        <v>16249.391028999997</v>
      </c>
      <c r="T601" s="551">
        <v>214.35453199999989</v>
      </c>
      <c r="U601" s="551">
        <v>638.64103</v>
      </c>
      <c r="V601" s="551">
        <v>140.74341600000002</v>
      </c>
      <c r="W601" s="551">
        <v>197.205657</v>
      </c>
      <c r="X601" s="551">
        <v>5109.1238000000003</v>
      </c>
      <c r="Y601" s="551">
        <v>938.29371000000003</v>
      </c>
      <c r="AA601" s="547" t="s">
        <v>1528</v>
      </c>
      <c r="AB601" s="547" t="s">
        <v>694</v>
      </c>
      <c r="AC601">
        <v>2</v>
      </c>
      <c r="AD601" s="547" t="s">
        <v>627</v>
      </c>
      <c r="AE601">
        <v>52</v>
      </c>
      <c r="AF601" s="216">
        <v>2030</v>
      </c>
      <c r="AG601" s="549">
        <v>51774.721999999994</v>
      </c>
      <c r="AH601" s="550">
        <v>0.9783756274345623</v>
      </c>
      <c r="AI601" s="550">
        <v>1.2096207952598956</v>
      </c>
      <c r="AJ601" s="550">
        <v>0.31384796289200739</v>
      </c>
      <c r="AK601" s="550">
        <v>4.1401387341104398E-3</v>
      </c>
      <c r="AL601" s="550">
        <v>1.2334996796313075E-2</v>
      </c>
      <c r="AM601" s="550">
        <v>2.7183809118279775E-3</v>
      </c>
      <c r="AN601" s="550">
        <v>3.8089177378876128E-3</v>
      </c>
      <c r="AO601" s="550">
        <v>9.8679888614370562E-2</v>
      </c>
      <c r="AP601" s="550">
        <v>1.8122621884864975E-2</v>
      </c>
      <c r="AQ601" s="551">
        <v>50655.126122000031</v>
      </c>
      <c r="AR601" s="551">
        <v>62627.780400000003</v>
      </c>
      <c r="AS601" s="551">
        <v>16249.391028999997</v>
      </c>
      <c r="AT601" s="551">
        <v>214.35453199999989</v>
      </c>
      <c r="AU601" s="551">
        <v>638.64103</v>
      </c>
      <c r="AV601" s="551">
        <v>140.74341600000002</v>
      </c>
      <c r="AW601" s="551">
        <v>197.205657</v>
      </c>
      <c r="AX601" s="551">
        <v>5109.1238000000003</v>
      </c>
      <c r="AY601" s="551">
        <v>938.29371000000003</v>
      </c>
    </row>
    <row r="602" spans="1:51" customFormat="1" x14ac:dyDescent="0.35">
      <c r="A602" s="547" t="s">
        <v>920</v>
      </c>
      <c r="B602" s="547" t="s">
        <v>694</v>
      </c>
      <c r="C602">
        <v>2</v>
      </c>
      <c r="D602" s="547" t="s">
        <v>656</v>
      </c>
      <c r="E602">
        <v>53</v>
      </c>
      <c r="F602" s="216">
        <v>53</v>
      </c>
      <c r="G602" s="549">
        <v>35206.815931999998</v>
      </c>
      <c r="H602" s="550">
        <v>1.0871797132261098</v>
      </c>
      <c r="I602" s="550">
        <v>1.5719196084088316</v>
      </c>
      <c r="J602" s="550">
        <v>8.5947661630845579E-2</v>
      </c>
      <c r="K602" s="550">
        <v>1.8742716467489557E-2</v>
      </c>
      <c r="L602" s="550">
        <v>1.2514751659479888E-2</v>
      </c>
      <c r="M602" s="550">
        <v>2.7129028798706881E-3</v>
      </c>
      <c r="N602" s="550">
        <v>1.7243244322428949E-2</v>
      </c>
      <c r="O602" s="550">
        <v>0.10011799454991965</v>
      </c>
      <c r="P602" s="550">
        <v>1.808610842144474E-2</v>
      </c>
      <c r="Q602" s="551">
        <v>38276.136048556196</v>
      </c>
      <c r="R602" s="551">
        <v>55342.284313151249</v>
      </c>
      <c r="S602" s="551">
        <v>3025.9435028229991</v>
      </c>
      <c r="T602" s="551">
        <v>659.87136873657005</v>
      </c>
      <c r="U602" s="551">
        <v>440.60455810999997</v>
      </c>
      <c r="V602" s="551">
        <v>95.512672333000012</v>
      </c>
      <c r="W602" s="551">
        <v>607.07972893025999</v>
      </c>
      <c r="X602" s="551">
        <v>3524.8358056000002</v>
      </c>
      <c r="Y602" s="551">
        <v>636.75429012000006</v>
      </c>
      <c r="AA602" s="547" t="s">
        <v>920</v>
      </c>
      <c r="AB602" s="547" t="s">
        <v>694</v>
      </c>
      <c r="AC602">
        <v>2</v>
      </c>
      <c r="AD602" s="547" t="s">
        <v>656</v>
      </c>
      <c r="AE602">
        <v>53</v>
      </c>
      <c r="AF602" s="216">
        <v>53</v>
      </c>
      <c r="AG602" s="549">
        <v>35206.815931999998</v>
      </c>
      <c r="AH602" s="550">
        <v>1.0871797132261098</v>
      </c>
      <c r="AI602" s="550">
        <v>1.5719196084088316</v>
      </c>
      <c r="AJ602" s="550">
        <v>8.5947661630845579E-2</v>
      </c>
      <c r="AK602" s="550">
        <v>1.8742716467489557E-2</v>
      </c>
      <c r="AL602" s="550">
        <v>1.2514751659479888E-2</v>
      </c>
      <c r="AM602" s="550">
        <v>2.7129028798706881E-3</v>
      </c>
      <c r="AN602" s="550">
        <v>1.7243244322428949E-2</v>
      </c>
      <c r="AO602" s="550">
        <v>0.10011799454991965</v>
      </c>
      <c r="AP602" s="550">
        <v>1.808610842144474E-2</v>
      </c>
      <c r="AQ602" s="551">
        <v>38276.136048556196</v>
      </c>
      <c r="AR602" s="551">
        <v>55342.284313151249</v>
      </c>
      <c r="AS602" s="551">
        <v>3025.9435028229991</v>
      </c>
      <c r="AT602" s="551">
        <v>659.87136873657005</v>
      </c>
      <c r="AU602" s="551">
        <v>440.60455810999997</v>
      </c>
      <c r="AV602" s="551">
        <v>95.512672333000012</v>
      </c>
      <c r="AW602" s="551">
        <v>607.07972893025999</v>
      </c>
      <c r="AX602" s="551">
        <v>3524.8358056000002</v>
      </c>
      <c r="AY602" s="551">
        <v>636.75429012000006</v>
      </c>
    </row>
    <row r="603" spans="1:51" customFormat="1" x14ac:dyDescent="0.35">
      <c r="A603" s="547" t="s">
        <v>921</v>
      </c>
      <c r="B603" s="547" t="s">
        <v>694</v>
      </c>
      <c r="C603">
        <v>2</v>
      </c>
      <c r="D603" s="547" t="s">
        <v>656</v>
      </c>
      <c r="E603">
        <v>53</v>
      </c>
      <c r="F603" s="216">
        <v>2000</v>
      </c>
      <c r="G603" s="549">
        <v>321.35401999999993</v>
      </c>
      <c r="H603" s="550">
        <v>5.6240516004405343</v>
      </c>
      <c r="I603" s="550">
        <v>11.359811057430271</v>
      </c>
      <c r="J603" s="550">
        <v>1.6939075966281671</v>
      </c>
      <c r="K603" s="550">
        <v>0.68088515788257464</v>
      </c>
      <c r="L603" s="550">
        <v>1.3386011166127629E-2</v>
      </c>
      <c r="M603" s="550">
        <v>2.7153719751195266E-3</v>
      </c>
      <c r="N603" s="550">
        <v>0.62641247810716671</v>
      </c>
      <c r="O603" s="550">
        <v>0.10708803020419662</v>
      </c>
      <c r="P603" s="550">
        <v>1.8102567380361388E-2</v>
      </c>
      <c r="Q603" s="551">
        <v>1807.3115904889992</v>
      </c>
      <c r="R603" s="551">
        <v>3650.5209497456676</v>
      </c>
      <c r="S603" s="551">
        <v>544.34401568499982</v>
      </c>
      <c r="T603" s="551">
        <v>218.8051826439</v>
      </c>
      <c r="U603" s="551">
        <v>4.3016485000000007</v>
      </c>
      <c r="V603" s="551">
        <v>0.87259569999999975</v>
      </c>
      <c r="W603" s="551">
        <v>201.30016801789998</v>
      </c>
      <c r="X603" s="551">
        <v>34.413168999999996</v>
      </c>
      <c r="Y603" s="551">
        <v>5.8173328</v>
      </c>
      <c r="AA603" s="547" t="s">
        <v>921</v>
      </c>
      <c r="AB603" s="547" t="s">
        <v>694</v>
      </c>
      <c r="AC603">
        <v>2</v>
      </c>
      <c r="AD603" s="547" t="s">
        <v>656</v>
      </c>
      <c r="AE603">
        <v>53</v>
      </c>
      <c r="AF603" s="216">
        <v>2000</v>
      </c>
      <c r="AG603" s="549">
        <v>321.35401999999993</v>
      </c>
      <c r="AH603" s="550">
        <v>5.6240516004405343</v>
      </c>
      <c r="AI603" s="550">
        <v>11.359811057430271</v>
      </c>
      <c r="AJ603" s="550">
        <v>1.6939075966281671</v>
      </c>
      <c r="AK603" s="550">
        <v>0.68088515788257464</v>
      </c>
      <c r="AL603" s="550">
        <v>1.3386011166127629E-2</v>
      </c>
      <c r="AM603" s="550">
        <v>2.7153719751195266E-3</v>
      </c>
      <c r="AN603" s="550">
        <v>0.62641247810716671</v>
      </c>
      <c r="AO603" s="550">
        <v>0.10708803020419662</v>
      </c>
      <c r="AP603" s="550">
        <v>1.8102567380361388E-2</v>
      </c>
      <c r="AQ603" s="551">
        <v>1807.3115904889992</v>
      </c>
      <c r="AR603" s="551">
        <v>3650.5209497456676</v>
      </c>
      <c r="AS603" s="551">
        <v>544.34401568499982</v>
      </c>
      <c r="AT603" s="551">
        <v>218.8051826439</v>
      </c>
      <c r="AU603" s="551">
        <v>4.3016485000000007</v>
      </c>
      <c r="AV603" s="551">
        <v>0.87259569999999975</v>
      </c>
      <c r="AW603" s="551">
        <v>201.30016801789998</v>
      </c>
      <c r="AX603" s="551">
        <v>34.413168999999996</v>
      </c>
      <c r="AY603" s="551">
        <v>5.8173328</v>
      </c>
    </row>
    <row r="604" spans="1:51" customFormat="1" x14ac:dyDescent="0.35">
      <c r="A604" s="547" t="s">
        <v>922</v>
      </c>
      <c r="B604" s="547" t="s">
        <v>694</v>
      </c>
      <c r="C604">
        <v>2</v>
      </c>
      <c r="D604" s="547" t="s">
        <v>656</v>
      </c>
      <c r="E604">
        <v>53</v>
      </c>
      <c r="F604" s="216">
        <v>2001</v>
      </c>
      <c r="G604" s="549">
        <v>55.235138000000006</v>
      </c>
      <c r="H604" s="550">
        <v>5.6388973112043281</v>
      </c>
      <c r="I604" s="550">
        <v>10.991519530131162</v>
      </c>
      <c r="J604" s="550">
        <v>1.6596169780185939</v>
      </c>
      <c r="K604" s="550">
        <v>0.66401593454641128</v>
      </c>
      <c r="L604" s="550">
        <v>1.1788993629381355E-2</v>
      </c>
      <c r="M604" s="550">
        <v>2.5964981928713556E-3</v>
      </c>
      <c r="N604" s="550">
        <v>0.6108929667546048</v>
      </c>
      <c r="O604" s="550">
        <v>9.4311881686617666E-2</v>
      </c>
      <c r="P604" s="550">
        <v>1.731006646529968E-2</v>
      </c>
      <c r="Q604" s="551">
        <v>311.46527115220005</v>
      </c>
      <c r="R604" s="551">
        <v>607.11809807649001</v>
      </c>
      <c r="S604" s="551">
        <v>91.669172808000013</v>
      </c>
      <c r="T604" s="551">
        <v>36.677011778869996</v>
      </c>
      <c r="U604" s="551">
        <v>0.65116669000000005</v>
      </c>
      <c r="V604" s="551">
        <v>0.14341793599999997</v>
      </c>
      <c r="W604" s="551">
        <v>33.74275732192001</v>
      </c>
      <c r="X604" s="551">
        <v>5.2093297999999999</v>
      </c>
      <c r="Y604" s="551">
        <v>0.95612391000000008</v>
      </c>
      <c r="AA604" s="547" t="s">
        <v>922</v>
      </c>
      <c r="AB604" s="547" t="s">
        <v>694</v>
      </c>
      <c r="AC604">
        <v>2</v>
      </c>
      <c r="AD604" s="547" t="s">
        <v>656</v>
      </c>
      <c r="AE604">
        <v>53</v>
      </c>
      <c r="AF604" s="216">
        <v>2001</v>
      </c>
      <c r="AG604" s="549">
        <v>55.235138000000006</v>
      </c>
      <c r="AH604" s="550">
        <v>5.6388973112043281</v>
      </c>
      <c r="AI604" s="550">
        <v>10.991519530131162</v>
      </c>
      <c r="AJ604" s="550">
        <v>1.6596169780185939</v>
      </c>
      <c r="AK604" s="550">
        <v>0.66401593454641128</v>
      </c>
      <c r="AL604" s="550">
        <v>1.1788993629381355E-2</v>
      </c>
      <c r="AM604" s="550">
        <v>2.5964981928713556E-3</v>
      </c>
      <c r="AN604" s="550">
        <v>0.6108929667546048</v>
      </c>
      <c r="AO604" s="550">
        <v>9.4311881686617666E-2</v>
      </c>
      <c r="AP604" s="550">
        <v>1.731006646529968E-2</v>
      </c>
      <c r="AQ604" s="551">
        <v>311.46527115220005</v>
      </c>
      <c r="AR604" s="551">
        <v>607.11809807649001</v>
      </c>
      <c r="AS604" s="551">
        <v>91.669172808000013</v>
      </c>
      <c r="AT604" s="551">
        <v>36.677011778869996</v>
      </c>
      <c r="AU604" s="551">
        <v>0.65116669000000005</v>
      </c>
      <c r="AV604" s="551">
        <v>0.14341793599999997</v>
      </c>
      <c r="AW604" s="551">
        <v>33.74275732192001</v>
      </c>
      <c r="AX604" s="551">
        <v>5.2093297999999999</v>
      </c>
      <c r="AY604" s="551">
        <v>0.95612391000000008</v>
      </c>
    </row>
    <row r="605" spans="1:51" customFormat="1" x14ac:dyDescent="0.35">
      <c r="A605" s="547" t="s">
        <v>923</v>
      </c>
      <c r="B605" s="547" t="s">
        <v>694</v>
      </c>
      <c r="C605">
        <v>2</v>
      </c>
      <c r="D605" s="547" t="s">
        <v>656</v>
      </c>
      <c r="E605">
        <v>53</v>
      </c>
      <c r="F605" s="216">
        <v>2002</v>
      </c>
      <c r="G605" s="549">
        <v>66.107421000000016</v>
      </c>
      <c r="H605" s="550">
        <v>5.6561980347410623</v>
      </c>
      <c r="I605" s="550">
        <v>10.963429728631521</v>
      </c>
      <c r="J605" s="550">
        <v>1.6408373804810801</v>
      </c>
      <c r="K605" s="550">
        <v>0.66273840179985211</v>
      </c>
      <c r="L605" s="550">
        <v>1.1530213075473023E-2</v>
      </c>
      <c r="M605" s="550">
        <v>2.5871225410532953E-3</v>
      </c>
      <c r="N605" s="550">
        <v>0.60971718103872197</v>
      </c>
      <c r="O605" s="550">
        <v>9.2241739395642119E-2</v>
      </c>
      <c r="P605" s="550">
        <v>1.7247577393769451E-2</v>
      </c>
      <c r="Q605" s="551">
        <v>373.91666474200014</v>
      </c>
      <c r="R605" s="551">
        <v>724.7640646745599</v>
      </c>
      <c r="S605" s="551">
        <v>108.47152750399997</v>
      </c>
      <c r="T605" s="551">
        <v>43.811926540649992</v>
      </c>
      <c r="U605" s="551">
        <v>0.76223265000000007</v>
      </c>
      <c r="V605" s="551">
        <v>0.17102799900000001</v>
      </c>
      <c r="W605" s="551">
        <v>40.306830377860017</v>
      </c>
      <c r="X605" s="551">
        <v>6.0978635000000008</v>
      </c>
      <c r="Y605" s="551">
        <v>1.1401928600000002</v>
      </c>
      <c r="AA605" s="547" t="s">
        <v>923</v>
      </c>
      <c r="AB605" s="547" t="s">
        <v>694</v>
      </c>
      <c r="AC605">
        <v>2</v>
      </c>
      <c r="AD605" s="547" t="s">
        <v>656</v>
      </c>
      <c r="AE605">
        <v>53</v>
      </c>
      <c r="AF605" s="216">
        <v>2002</v>
      </c>
      <c r="AG605" s="549">
        <v>66.107421000000016</v>
      </c>
      <c r="AH605" s="550">
        <v>5.6561980347410623</v>
      </c>
      <c r="AI605" s="550">
        <v>10.963429728631521</v>
      </c>
      <c r="AJ605" s="550">
        <v>1.6408373804810801</v>
      </c>
      <c r="AK605" s="550">
        <v>0.66273840179985211</v>
      </c>
      <c r="AL605" s="550">
        <v>1.1530213075473023E-2</v>
      </c>
      <c r="AM605" s="550">
        <v>2.5871225410532953E-3</v>
      </c>
      <c r="AN605" s="550">
        <v>0.60971718103872197</v>
      </c>
      <c r="AO605" s="550">
        <v>9.2241739395642119E-2</v>
      </c>
      <c r="AP605" s="550">
        <v>1.7247577393769451E-2</v>
      </c>
      <c r="AQ605" s="551">
        <v>373.91666474200014</v>
      </c>
      <c r="AR605" s="551">
        <v>724.7640646745599</v>
      </c>
      <c r="AS605" s="551">
        <v>108.47152750399997</v>
      </c>
      <c r="AT605" s="551">
        <v>43.811926540649992</v>
      </c>
      <c r="AU605" s="551">
        <v>0.76223265000000007</v>
      </c>
      <c r="AV605" s="551">
        <v>0.17102799900000001</v>
      </c>
      <c r="AW605" s="551">
        <v>40.306830377860017</v>
      </c>
      <c r="AX605" s="551">
        <v>6.0978635000000008</v>
      </c>
      <c r="AY605" s="551">
        <v>1.1401928600000002</v>
      </c>
    </row>
    <row r="606" spans="1:51" customFormat="1" x14ac:dyDescent="0.35">
      <c r="A606" s="547" t="s">
        <v>924</v>
      </c>
      <c r="B606" s="547" t="s">
        <v>694</v>
      </c>
      <c r="C606">
        <v>2</v>
      </c>
      <c r="D606" s="547" t="s">
        <v>656</v>
      </c>
      <c r="E606">
        <v>53</v>
      </c>
      <c r="F606" s="216">
        <v>2003</v>
      </c>
      <c r="G606" s="549">
        <v>68.382653999999988</v>
      </c>
      <c r="H606" s="550">
        <v>3.5444267673933818</v>
      </c>
      <c r="I606" s="550">
        <v>6.7415876044481999</v>
      </c>
      <c r="J606" s="550">
        <v>1.0187160848129704</v>
      </c>
      <c r="K606" s="550">
        <v>0.57887902249509093</v>
      </c>
      <c r="L606" s="550">
        <v>1.1289522193742296E-2</v>
      </c>
      <c r="M606" s="550">
        <v>2.5827176581944308E-3</v>
      </c>
      <c r="N606" s="550">
        <v>0.53256692379912629</v>
      </c>
      <c r="O606" s="550">
        <v>9.0316150935001741E-2</v>
      </c>
      <c r="P606" s="550">
        <v>1.7218205657826616E-2</v>
      </c>
      <c r="Q606" s="551">
        <v>242.37730926300006</v>
      </c>
      <c r="R606" s="551">
        <v>461.00765256567001</v>
      </c>
      <c r="S606" s="551">
        <v>69.662509552000003</v>
      </c>
      <c r="T606" s="551">
        <v>39.585283903140009</v>
      </c>
      <c r="U606" s="551">
        <v>0.77200749000000024</v>
      </c>
      <c r="V606" s="551">
        <v>0.176613088</v>
      </c>
      <c r="W606" s="551">
        <v>36.41833968200001</v>
      </c>
      <c r="X606" s="551">
        <v>6.1760580999999997</v>
      </c>
      <c r="Y606" s="551">
        <v>1.1774265999999998</v>
      </c>
      <c r="AA606" s="547" t="s">
        <v>924</v>
      </c>
      <c r="AB606" s="547" t="s">
        <v>694</v>
      </c>
      <c r="AC606">
        <v>2</v>
      </c>
      <c r="AD606" s="547" t="s">
        <v>656</v>
      </c>
      <c r="AE606">
        <v>53</v>
      </c>
      <c r="AF606" s="216">
        <v>2003</v>
      </c>
      <c r="AG606" s="549">
        <v>68.382653999999988</v>
      </c>
      <c r="AH606" s="550">
        <v>3.5444267673933818</v>
      </c>
      <c r="AI606" s="550">
        <v>6.7415876044481999</v>
      </c>
      <c r="AJ606" s="550">
        <v>1.0187160848129704</v>
      </c>
      <c r="AK606" s="550">
        <v>0.57887902249509093</v>
      </c>
      <c r="AL606" s="550">
        <v>1.1289522193742296E-2</v>
      </c>
      <c r="AM606" s="550">
        <v>2.5827176581944308E-3</v>
      </c>
      <c r="AN606" s="550">
        <v>0.53256692379912629</v>
      </c>
      <c r="AO606" s="550">
        <v>9.0316150935001741E-2</v>
      </c>
      <c r="AP606" s="550">
        <v>1.7218205657826616E-2</v>
      </c>
      <c r="AQ606" s="551">
        <v>242.37730926300006</v>
      </c>
      <c r="AR606" s="551">
        <v>461.00765256567001</v>
      </c>
      <c r="AS606" s="551">
        <v>69.662509552000003</v>
      </c>
      <c r="AT606" s="551">
        <v>39.585283903140009</v>
      </c>
      <c r="AU606" s="551">
        <v>0.77200749000000024</v>
      </c>
      <c r="AV606" s="551">
        <v>0.176613088</v>
      </c>
      <c r="AW606" s="551">
        <v>36.41833968200001</v>
      </c>
      <c r="AX606" s="551">
        <v>6.1760580999999997</v>
      </c>
      <c r="AY606" s="551">
        <v>1.1774265999999998</v>
      </c>
    </row>
    <row r="607" spans="1:51" customFormat="1" x14ac:dyDescent="0.35">
      <c r="A607" s="547" t="s">
        <v>925</v>
      </c>
      <c r="B607" s="547" t="s">
        <v>694</v>
      </c>
      <c r="C607">
        <v>2</v>
      </c>
      <c r="D607" s="547" t="s">
        <v>656</v>
      </c>
      <c r="E607">
        <v>53</v>
      </c>
      <c r="F607" s="216">
        <v>2004</v>
      </c>
      <c r="G607" s="549">
        <v>62.072830000000003</v>
      </c>
      <c r="H607" s="550">
        <v>3.5617961438200894</v>
      </c>
      <c r="I607" s="550">
        <v>6.8531423877957529</v>
      </c>
      <c r="J607" s="550">
        <v>1.0331100509836588</v>
      </c>
      <c r="K607" s="550">
        <v>0.57996096351801607</v>
      </c>
      <c r="L607" s="550">
        <v>1.1825324058851514E-2</v>
      </c>
      <c r="M607" s="550">
        <v>2.5817011081982239E-3</v>
      </c>
      <c r="N607" s="550">
        <v>0.53356229123128451</v>
      </c>
      <c r="O607" s="550">
        <v>9.4602598270450991E-2</v>
      </c>
      <c r="P607" s="550">
        <v>1.7211419553450357E-2</v>
      </c>
      <c r="Q607" s="551">
        <v>221.09076652999997</v>
      </c>
      <c r="R607" s="551">
        <v>425.39394240343989</v>
      </c>
      <c r="S607" s="551">
        <v>64.128064565999992</v>
      </c>
      <c r="T607" s="551">
        <v>35.999818295090016</v>
      </c>
      <c r="U607" s="551">
        <v>0.73403133000000009</v>
      </c>
      <c r="V607" s="551">
        <v>0.16025349399999997</v>
      </c>
      <c r="W607" s="551">
        <v>33.119721398010014</v>
      </c>
      <c r="X607" s="551">
        <v>5.8722509999999986</v>
      </c>
      <c r="Y607" s="551">
        <v>1.0683615200000001</v>
      </c>
      <c r="AA607" s="547" t="s">
        <v>925</v>
      </c>
      <c r="AB607" s="547" t="s">
        <v>694</v>
      </c>
      <c r="AC607">
        <v>2</v>
      </c>
      <c r="AD607" s="547" t="s">
        <v>656</v>
      </c>
      <c r="AE607">
        <v>53</v>
      </c>
      <c r="AF607" s="216">
        <v>2004</v>
      </c>
      <c r="AG607" s="549">
        <v>62.072830000000003</v>
      </c>
      <c r="AH607" s="550">
        <v>3.5617961438200894</v>
      </c>
      <c r="AI607" s="550">
        <v>6.8531423877957529</v>
      </c>
      <c r="AJ607" s="550">
        <v>1.0331100509836588</v>
      </c>
      <c r="AK607" s="550">
        <v>0.57996096351801607</v>
      </c>
      <c r="AL607" s="550">
        <v>1.1825324058851514E-2</v>
      </c>
      <c r="AM607" s="550">
        <v>2.5817011081982239E-3</v>
      </c>
      <c r="AN607" s="550">
        <v>0.53356229123128451</v>
      </c>
      <c r="AO607" s="550">
        <v>9.4602598270450991E-2</v>
      </c>
      <c r="AP607" s="550">
        <v>1.7211419553450357E-2</v>
      </c>
      <c r="AQ607" s="551">
        <v>221.09076652999997</v>
      </c>
      <c r="AR607" s="551">
        <v>425.39394240343989</v>
      </c>
      <c r="AS607" s="551">
        <v>64.128064565999992</v>
      </c>
      <c r="AT607" s="551">
        <v>35.999818295090016</v>
      </c>
      <c r="AU607" s="551">
        <v>0.73403133000000009</v>
      </c>
      <c r="AV607" s="551">
        <v>0.16025349399999997</v>
      </c>
      <c r="AW607" s="551">
        <v>33.119721398010014</v>
      </c>
      <c r="AX607" s="551">
        <v>5.8722509999999986</v>
      </c>
      <c r="AY607" s="551">
        <v>1.0683615200000001</v>
      </c>
    </row>
    <row r="608" spans="1:51" customFormat="1" x14ac:dyDescent="0.35">
      <c r="A608" s="547" t="s">
        <v>926</v>
      </c>
      <c r="B608" s="547" t="s">
        <v>694</v>
      </c>
      <c r="C608">
        <v>2</v>
      </c>
      <c r="D608" s="547" t="s">
        <v>656</v>
      </c>
      <c r="E608">
        <v>53</v>
      </c>
      <c r="F608" s="216">
        <v>2005</v>
      </c>
      <c r="G608" s="549">
        <v>74.895296999999985</v>
      </c>
      <c r="H608" s="550">
        <v>3.5589211039379429</v>
      </c>
      <c r="I608" s="550">
        <v>6.8056543531945675</v>
      </c>
      <c r="J608" s="550">
        <v>1.0299793236416435</v>
      </c>
      <c r="K608" s="550">
        <v>0.57753027264715973</v>
      </c>
      <c r="L608" s="550">
        <v>1.1400562708229867E-2</v>
      </c>
      <c r="M608" s="550">
        <v>2.5651508665490716E-3</v>
      </c>
      <c r="N608" s="550">
        <v>0.53132574704737479</v>
      </c>
      <c r="O608" s="550">
        <v>9.1204519824522517E-2</v>
      </c>
      <c r="P608" s="550">
        <v>1.7101089671892222E-2</v>
      </c>
      <c r="Q608" s="551">
        <v>266.54645307900006</v>
      </c>
      <c r="R608" s="551">
        <v>509.71150406184995</v>
      </c>
      <c r="S608" s="551">
        <v>77.140607347999989</v>
      </c>
      <c r="T608" s="551">
        <v>43.254301296399994</v>
      </c>
      <c r="U608" s="551">
        <v>0.85384853000000005</v>
      </c>
      <c r="V608" s="551">
        <v>0.19211773600000004</v>
      </c>
      <c r="W608" s="551">
        <v>39.79379962886</v>
      </c>
      <c r="X608" s="551">
        <v>6.8307896000000001</v>
      </c>
      <c r="Y608" s="551">
        <v>1.2807911900000004</v>
      </c>
      <c r="AA608" s="547" t="s">
        <v>926</v>
      </c>
      <c r="AB608" s="547" t="s">
        <v>694</v>
      </c>
      <c r="AC608">
        <v>2</v>
      </c>
      <c r="AD608" s="547" t="s">
        <v>656</v>
      </c>
      <c r="AE608">
        <v>53</v>
      </c>
      <c r="AF608" s="216">
        <v>2005</v>
      </c>
      <c r="AG608" s="549">
        <v>74.895296999999985</v>
      </c>
      <c r="AH608" s="550">
        <v>3.5589211039379429</v>
      </c>
      <c r="AI608" s="550">
        <v>6.8056543531945675</v>
      </c>
      <c r="AJ608" s="550">
        <v>1.0299793236416435</v>
      </c>
      <c r="AK608" s="550">
        <v>0.57753027264715973</v>
      </c>
      <c r="AL608" s="550">
        <v>1.1400562708229867E-2</v>
      </c>
      <c r="AM608" s="550">
        <v>2.5651508665490716E-3</v>
      </c>
      <c r="AN608" s="550">
        <v>0.53132574704737479</v>
      </c>
      <c r="AO608" s="550">
        <v>9.1204519824522517E-2</v>
      </c>
      <c r="AP608" s="550">
        <v>1.7101089671892222E-2</v>
      </c>
      <c r="AQ608" s="551">
        <v>266.54645307900006</v>
      </c>
      <c r="AR608" s="551">
        <v>509.71150406184995</v>
      </c>
      <c r="AS608" s="551">
        <v>77.140607347999989</v>
      </c>
      <c r="AT608" s="551">
        <v>43.254301296399994</v>
      </c>
      <c r="AU608" s="551">
        <v>0.85384853000000005</v>
      </c>
      <c r="AV608" s="551">
        <v>0.19211773600000004</v>
      </c>
      <c r="AW608" s="551">
        <v>39.79379962886</v>
      </c>
      <c r="AX608" s="551">
        <v>6.8307896000000001</v>
      </c>
      <c r="AY608" s="551">
        <v>1.2807911900000004</v>
      </c>
    </row>
    <row r="609" spans="1:51" customFormat="1" x14ac:dyDescent="0.35">
      <c r="A609" s="547" t="s">
        <v>927</v>
      </c>
      <c r="B609" s="547" t="s">
        <v>694</v>
      </c>
      <c r="C609">
        <v>2</v>
      </c>
      <c r="D609" s="547" t="s">
        <v>656</v>
      </c>
      <c r="E609">
        <v>53</v>
      </c>
      <c r="F609" s="216">
        <v>2006</v>
      </c>
      <c r="G609" s="549">
        <v>90.682741000000021</v>
      </c>
      <c r="H609" s="550">
        <v>3.5524812431287236</v>
      </c>
      <c r="I609" s="550">
        <v>6.6763146811317666</v>
      </c>
      <c r="J609" s="550">
        <v>1.0202398392434997</v>
      </c>
      <c r="K609" s="550">
        <v>0.57098743460235701</v>
      </c>
      <c r="L609" s="550">
        <v>1.0777882971137805E-2</v>
      </c>
      <c r="M609" s="550">
        <v>2.523834055699749E-3</v>
      </c>
      <c r="N609" s="550">
        <v>0.52530678955657029</v>
      </c>
      <c r="O609" s="550">
        <v>8.6223097292570772E-2</v>
      </c>
      <c r="P609" s="550">
        <v>1.6825640173359996E-2</v>
      </c>
      <c r="Q609" s="551">
        <v>322.14873647800016</v>
      </c>
      <c r="R609" s="551">
        <v>605.4265150635697</v>
      </c>
      <c r="S609" s="551">
        <v>92.518145099999941</v>
      </c>
      <c r="T609" s="551">
        <v>51.77870564629999</v>
      </c>
      <c r="U609" s="551">
        <v>0.9773679700000002</v>
      </c>
      <c r="V609" s="551">
        <v>0.22886818999999997</v>
      </c>
      <c r="W609" s="551">
        <v>47.636259542899978</v>
      </c>
      <c r="X609" s="551">
        <v>7.8189467999999982</v>
      </c>
      <c r="Y609" s="551">
        <v>1.5257951700000001</v>
      </c>
      <c r="AA609" s="547" t="s">
        <v>927</v>
      </c>
      <c r="AB609" s="547" t="s">
        <v>694</v>
      </c>
      <c r="AC609">
        <v>2</v>
      </c>
      <c r="AD609" s="547" t="s">
        <v>656</v>
      </c>
      <c r="AE609">
        <v>53</v>
      </c>
      <c r="AF609" s="216">
        <v>2006</v>
      </c>
      <c r="AG609" s="549">
        <v>90.682741000000021</v>
      </c>
      <c r="AH609" s="550">
        <v>3.5524812431287236</v>
      </c>
      <c r="AI609" s="550">
        <v>6.6763146811317666</v>
      </c>
      <c r="AJ609" s="550">
        <v>1.0202398392434997</v>
      </c>
      <c r="AK609" s="550">
        <v>0.57098743460235701</v>
      </c>
      <c r="AL609" s="550">
        <v>1.0777882971137805E-2</v>
      </c>
      <c r="AM609" s="550">
        <v>2.523834055699749E-3</v>
      </c>
      <c r="AN609" s="550">
        <v>0.52530678955657029</v>
      </c>
      <c r="AO609" s="550">
        <v>8.6223097292570772E-2</v>
      </c>
      <c r="AP609" s="550">
        <v>1.6825640173359996E-2</v>
      </c>
      <c r="AQ609" s="551">
        <v>322.14873647800016</v>
      </c>
      <c r="AR609" s="551">
        <v>605.4265150635697</v>
      </c>
      <c r="AS609" s="551">
        <v>92.518145099999941</v>
      </c>
      <c r="AT609" s="551">
        <v>51.77870564629999</v>
      </c>
      <c r="AU609" s="551">
        <v>0.9773679700000002</v>
      </c>
      <c r="AV609" s="551">
        <v>0.22886818999999997</v>
      </c>
      <c r="AW609" s="551">
        <v>47.636259542899978</v>
      </c>
      <c r="AX609" s="551">
        <v>7.8189467999999982</v>
      </c>
      <c r="AY609" s="551">
        <v>1.5257951700000001</v>
      </c>
    </row>
    <row r="610" spans="1:51" customFormat="1" x14ac:dyDescent="0.35">
      <c r="A610" s="547" t="s">
        <v>928</v>
      </c>
      <c r="B610" s="547" t="s">
        <v>694</v>
      </c>
      <c r="C610">
        <v>2</v>
      </c>
      <c r="D610" s="547" t="s">
        <v>656</v>
      </c>
      <c r="E610">
        <v>53</v>
      </c>
      <c r="F610" s="216">
        <v>2007</v>
      </c>
      <c r="G610" s="549">
        <v>134.51853099999997</v>
      </c>
      <c r="H610" s="550">
        <v>0.86587536032489121</v>
      </c>
      <c r="I610" s="550">
        <v>4.2649599877804194</v>
      </c>
      <c r="J610" s="550">
        <v>0.16518537092856012</v>
      </c>
      <c r="K610" s="550">
        <v>2.256603240686594E-2</v>
      </c>
      <c r="L610" s="550">
        <v>1.2715506757949956E-2</v>
      </c>
      <c r="M610" s="550">
        <v>2.6936131201135403E-3</v>
      </c>
      <c r="N610" s="550">
        <v>2.0760691126340065E-2</v>
      </c>
      <c r="O610" s="550">
        <v>0.1017241713708575</v>
      </c>
      <c r="P610" s="550">
        <v>1.7957505795242447E-2</v>
      </c>
      <c r="Q610" s="551">
        <v>116.47628150000001</v>
      </c>
      <c r="R610" s="551">
        <v>573.71615232999989</v>
      </c>
      <c r="S610" s="551">
        <v>22.220493440000006</v>
      </c>
      <c r="T610" s="551">
        <v>3.0355495298699999</v>
      </c>
      <c r="U610" s="551">
        <v>1.7104712900000003</v>
      </c>
      <c r="V610" s="551">
        <v>0.36234087999999992</v>
      </c>
      <c r="W610" s="551">
        <v>2.7926976728600001</v>
      </c>
      <c r="X610" s="551">
        <v>13.683786100000004</v>
      </c>
      <c r="Y610" s="551">
        <v>2.4156173000000001</v>
      </c>
      <c r="AA610" s="547" t="s">
        <v>928</v>
      </c>
      <c r="AB610" s="547" t="s">
        <v>694</v>
      </c>
      <c r="AC610">
        <v>2</v>
      </c>
      <c r="AD610" s="547" t="s">
        <v>656</v>
      </c>
      <c r="AE610">
        <v>53</v>
      </c>
      <c r="AF610" s="216">
        <v>2007</v>
      </c>
      <c r="AG610" s="549">
        <v>134.51853099999997</v>
      </c>
      <c r="AH610" s="550">
        <v>0.86587536032489121</v>
      </c>
      <c r="AI610" s="550">
        <v>4.2649599877804194</v>
      </c>
      <c r="AJ610" s="550">
        <v>0.16518537092856012</v>
      </c>
      <c r="AK610" s="550">
        <v>2.256603240686594E-2</v>
      </c>
      <c r="AL610" s="550">
        <v>1.2715506757949956E-2</v>
      </c>
      <c r="AM610" s="550">
        <v>2.6936131201135403E-3</v>
      </c>
      <c r="AN610" s="550">
        <v>2.0760691126340065E-2</v>
      </c>
      <c r="AO610" s="550">
        <v>0.1017241713708575</v>
      </c>
      <c r="AP610" s="550">
        <v>1.7957505795242447E-2</v>
      </c>
      <c r="AQ610" s="551">
        <v>116.47628150000001</v>
      </c>
      <c r="AR610" s="551">
        <v>573.71615232999989</v>
      </c>
      <c r="AS610" s="551">
        <v>22.220493440000006</v>
      </c>
      <c r="AT610" s="551">
        <v>3.0355495298699999</v>
      </c>
      <c r="AU610" s="551">
        <v>1.7104712900000003</v>
      </c>
      <c r="AV610" s="551">
        <v>0.36234087999999992</v>
      </c>
      <c r="AW610" s="551">
        <v>2.7926976728600001</v>
      </c>
      <c r="AX610" s="551">
        <v>13.683786100000004</v>
      </c>
      <c r="AY610" s="551">
        <v>2.4156173000000001</v>
      </c>
    </row>
    <row r="611" spans="1:51" customFormat="1" x14ac:dyDescent="0.35">
      <c r="A611" s="547" t="s">
        <v>929</v>
      </c>
      <c r="B611" s="547" t="s">
        <v>694</v>
      </c>
      <c r="C611">
        <v>2</v>
      </c>
      <c r="D611" s="547" t="s">
        <v>656</v>
      </c>
      <c r="E611">
        <v>53</v>
      </c>
      <c r="F611" s="216">
        <v>2008</v>
      </c>
      <c r="G611" s="549">
        <v>159.506011</v>
      </c>
      <c r="H611" s="550">
        <v>0.78392375570096828</v>
      </c>
      <c r="I611" s="550">
        <v>3.7479591394834642</v>
      </c>
      <c r="J611" s="550">
        <v>0.14588640863196056</v>
      </c>
      <c r="K611" s="550">
        <v>2.0820059785709267E-2</v>
      </c>
      <c r="L611" s="550">
        <v>9.2784834296934446E-3</v>
      </c>
      <c r="M611" s="550">
        <v>2.3476235638542802E-3</v>
      </c>
      <c r="N611" s="550">
        <v>1.9154406881130012E-2</v>
      </c>
      <c r="O611" s="550">
        <v>7.4228004485674237E-2</v>
      </c>
      <c r="P611" s="550">
        <v>1.565089731947469E-2</v>
      </c>
      <c r="Q611" s="551">
        <v>125.04055119999995</v>
      </c>
      <c r="R611" s="551">
        <v>597.82201172999999</v>
      </c>
      <c r="S611" s="551">
        <v>23.269759099999995</v>
      </c>
      <c r="T611" s="551">
        <v>3.3209246852000001</v>
      </c>
      <c r="U611" s="551">
        <v>1.4799738800000004</v>
      </c>
      <c r="V611" s="551">
        <v>0.37446007000000003</v>
      </c>
      <c r="W611" s="551">
        <v>3.0552430346799992</v>
      </c>
      <c r="X611" s="551">
        <v>11.839812900000004</v>
      </c>
      <c r="Y611" s="551">
        <v>2.4964122000000004</v>
      </c>
      <c r="AA611" s="547" t="s">
        <v>929</v>
      </c>
      <c r="AB611" s="547" t="s">
        <v>694</v>
      </c>
      <c r="AC611">
        <v>2</v>
      </c>
      <c r="AD611" s="547" t="s">
        <v>656</v>
      </c>
      <c r="AE611">
        <v>53</v>
      </c>
      <c r="AF611" s="216">
        <v>2008</v>
      </c>
      <c r="AG611" s="549">
        <v>159.506011</v>
      </c>
      <c r="AH611" s="550">
        <v>0.78392375570096828</v>
      </c>
      <c r="AI611" s="550">
        <v>3.7479591394834642</v>
      </c>
      <c r="AJ611" s="550">
        <v>0.14588640863196056</v>
      </c>
      <c r="AK611" s="550">
        <v>2.0820059785709267E-2</v>
      </c>
      <c r="AL611" s="550">
        <v>9.2784834296934446E-3</v>
      </c>
      <c r="AM611" s="550">
        <v>2.3476235638542802E-3</v>
      </c>
      <c r="AN611" s="550">
        <v>1.9154406881130012E-2</v>
      </c>
      <c r="AO611" s="550">
        <v>7.4228004485674237E-2</v>
      </c>
      <c r="AP611" s="550">
        <v>1.565089731947469E-2</v>
      </c>
      <c r="AQ611" s="551">
        <v>125.04055119999995</v>
      </c>
      <c r="AR611" s="551">
        <v>597.82201172999999</v>
      </c>
      <c r="AS611" s="551">
        <v>23.269759099999995</v>
      </c>
      <c r="AT611" s="551">
        <v>3.3209246852000001</v>
      </c>
      <c r="AU611" s="551">
        <v>1.4799738800000004</v>
      </c>
      <c r="AV611" s="551">
        <v>0.37446007000000003</v>
      </c>
      <c r="AW611" s="551">
        <v>3.0552430346799992</v>
      </c>
      <c r="AX611" s="551">
        <v>11.839812900000004</v>
      </c>
      <c r="AY611" s="551">
        <v>2.4964122000000004</v>
      </c>
    </row>
    <row r="612" spans="1:51" customFormat="1" x14ac:dyDescent="0.35">
      <c r="A612" s="547" t="s">
        <v>930</v>
      </c>
      <c r="B612" s="547" t="s">
        <v>694</v>
      </c>
      <c r="C612">
        <v>2</v>
      </c>
      <c r="D612" s="547" t="s">
        <v>656</v>
      </c>
      <c r="E612">
        <v>53</v>
      </c>
      <c r="F612" s="216">
        <v>2009</v>
      </c>
      <c r="G612" s="549">
        <v>143.93201300000001</v>
      </c>
      <c r="H612" s="550">
        <v>0.86493491270771006</v>
      </c>
      <c r="I612" s="550">
        <v>4.4041511721231883</v>
      </c>
      <c r="J612" s="550">
        <v>0.16547011358758673</v>
      </c>
      <c r="K612" s="550">
        <v>2.3176981177217337E-2</v>
      </c>
      <c r="L612" s="550">
        <v>1.32116000489759E-2</v>
      </c>
      <c r="M612" s="550">
        <v>2.7960524667990294E-3</v>
      </c>
      <c r="N612" s="550">
        <v>2.132275887512252E-2</v>
      </c>
      <c r="O612" s="550">
        <v>0.1056928759830518</v>
      </c>
      <c r="P612" s="550">
        <v>1.8640427824767519E-2</v>
      </c>
      <c r="Q612" s="551">
        <v>124.4918231</v>
      </c>
      <c r="R612" s="551">
        <v>633.89834375999999</v>
      </c>
      <c r="S612" s="551">
        <v>23.816446540000012</v>
      </c>
      <c r="T612" s="551">
        <v>3.3359095561000012</v>
      </c>
      <c r="U612" s="551">
        <v>1.90157219</v>
      </c>
      <c r="V612" s="551">
        <v>0.40244146000000003</v>
      </c>
      <c r="W612" s="551">
        <v>3.0690276076100003</v>
      </c>
      <c r="X612" s="551">
        <v>15.212588400000001</v>
      </c>
      <c r="Y612" s="551">
        <v>2.6829543000000005</v>
      </c>
      <c r="AA612" s="547" t="s">
        <v>930</v>
      </c>
      <c r="AB612" s="547" t="s">
        <v>694</v>
      </c>
      <c r="AC612">
        <v>2</v>
      </c>
      <c r="AD612" s="547" t="s">
        <v>656</v>
      </c>
      <c r="AE612">
        <v>53</v>
      </c>
      <c r="AF612" s="216">
        <v>2009</v>
      </c>
      <c r="AG612" s="549">
        <v>143.93201300000001</v>
      </c>
      <c r="AH612" s="550">
        <v>0.86493491270771006</v>
      </c>
      <c r="AI612" s="550">
        <v>4.4041511721231883</v>
      </c>
      <c r="AJ612" s="550">
        <v>0.16547011358758673</v>
      </c>
      <c r="AK612" s="550">
        <v>2.3176981177217337E-2</v>
      </c>
      <c r="AL612" s="550">
        <v>1.32116000489759E-2</v>
      </c>
      <c r="AM612" s="550">
        <v>2.7960524667990294E-3</v>
      </c>
      <c r="AN612" s="550">
        <v>2.132275887512252E-2</v>
      </c>
      <c r="AO612" s="550">
        <v>0.1056928759830518</v>
      </c>
      <c r="AP612" s="550">
        <v>1.8640427824767519E-2</v>
      </c>
      <c r="AQ612" s="551">
        <v>124.4918231</v>
      </c>
      <c r="AR612" s="551">
        <v>633.89834375999999</v>
      </c>
      <c r="AS612" s="551">
        <v>23.816446540000012</v>
      </c>
      <c r="AT612" s="551">
        <v>3.3359095561000012</v>
      </c>
      <c r="AU612" s="551">
        <v>1.90157219</v>
      </c>
      <c r="AV612" s="551">
        <v>0.40244146000000003</v>
      </c>
      <c r="AW612" s="551">
        <v>3.0690276076100003</v>
      </c>
      <c r="AX612" s="551">
        <v>15.212588400000001</v>
      </c>
      <c r="AY612" s="551">
        <v>2.6829543000000005</v>
      </c>
    </row>
    <row r="613" spans="1:51" customFormat="1" x14ac:dyDescent="0.35">
      <c r="A613" s="547" t="s">
        <v>931</v>
      </c>
      <c r="B613" s="547" t="s">
        <v>694</v>
      </c>
      <c r="C613">
        <v>2</v>
      </c>
      <c r="D613" s="547" t="s">
        <v>656</v>
      </c>
      <c r="E613">
        <v>53</v>
      </c>
      <c r="F613" s="216">
        <v>2010</v>
      </c>
      <c r="G613" s="549">
        <v>148.380516</v>
      </c>
      <c r="H613" s="550">
        <v>1.2336854857008306</v>
      </c>
      <c r="I613" s="550">
        <v>2.815931387514516</v>
      </c>
      <c r="J613" s="550">
        <v>0.1214148964814221</v>
      </c>
      <c r="K613" s="550">
        <v>2.0969922732982007E-2</v>
      </c>
      <c r="L613" s="550">
        <v>1.1619428995650613E-2</v>
      </c>
      <c r="M613" s="550">
        <v>2.6305716580740288E-3</v>
      </c>
      <c r="N613" s="550">
        <v>1.9292265453504685E-2</v>
      </c>
      <c r="O613" s="550">
        <v>9.2955434930553804E-2</v>
      </c>
      <c r="P613" s="550">
        <v>1.7537240536351823E-2</v>
      </c>
      <c r="Q613" s="551">
        <v>183.05488894999988</v>
      </c>
      <c r="R613" s="551">
        <v>417.82935229999981</v>
      </c>
      <c r="S613" s="551">
        <v>18.015604989999996</v>
      </c>
      <c r="T613" s="551">
        <v>3.1115279556000006</v>
      </c>
      <c r="U613" s="551">
        <v>1.7240968699999999</v>
      </c>
      <c r="V613" s="551">
        <v>0.39032557999999995</v>
      </c>
      <c r="W613" s="551">
        <v>2.8625963027999992</v>
      </c>
      <c r="X613" s="551">
        <v>13.792775399999998</v>
      </c>
      <c r="Y613" s="551">
        <v>2.6021848000000003</v>
      </c>
      <c r="AA613" s="547" t="s">
        <v>931</v>
      </c>
      <c r="AB613" s="547" t="s">
        <v>694</v>
      </c>
      <c r="AC613">
        <v>2</v>
      </c>
      <c r="AD613" s="547" t="s">
        <v>656</v>
      </c>
      <c r="AE613">
        <v>53</v>
      </c>
      <c r="AF613" s="216">
        <v>2010</v>
      </c>
      <c r="AG613" s="549">
        <v>148.380516</v>
      </c>
      <c r="AH613" s="550">
        <v>1.2336854857008306</v>
      </c>
      <c r="AI613" s="550">
        <v>2.815931387514516</v>
      </c>
      <c r="AJ613" s="550">
        <v>0.1214148964814221</v>
      </c>
      <c r="AK613" s="550">
        <v>2.0969922732982007E-2</v>
      </c>
      <c r="AL613" s="550">
        <v>1.1619428995650613E-2</v>
      </c>
      <c r="AM613" s="550">
        <v>2.6305716580740288E-3</v>
      </c>
      <c r="AN613" s="550">
        <v>1.9292265453504685E-2</v>
      </c>
      <c r="AO613" s="550">
        <v>9.2955434930553804E-2</v>
      </c>
      <c r="AP613" s="550">
        <v>1.7537240536351823E-2</v>
      </c>
      <c r="AQ613" s="551">
        <v>183.05488894999988</v>
      </c>
      <c r="AR613" s="551">
        <v>417.82935229999981</v>
      </c>
      <c r="AS613" s="551">
        <v>18.015604989999996</v>
      </c>
      <c r="AT613" s="551">
        <v>3.1115279556000006</v>
      </c>
      <c r="AU613" s="551">
        <v>1.7240968699999999</v>
      </c>
      <c r="AV613" s="551">
        <v>0.39032557999999995</v>
      </c>
      <c r="AW613" s="551">
        <v>2.8625963027999992</v>
      </c>
      <c r="AX613" s="551">
        <v>13.792775399999998</v>
      </c>
      <c r="AY613" s="551">
        <v>2.6021848000000003</v>
      </c>
    </row>
    <row r="614" spans="1:51" customFormat="1" x14ac:dyDescent="0.35">
      <c r="A614" s="547" t="s">
        <v>932</v>
      </c>
      <c r="B614" s="547" t="s">
        <v>694</v>
      </c>
      <c r="C614">
        <v>2</v>
      </c>
      <c r="D614" s="547" t="s">
        <v>656</v>
      </c>
      <c r="E614">
        <v>53</v>
      </c>
      <c r="F614" s="216">
        <v>2011</v>
      </c>
      <c r="G614" s="549">
        <v>76.948729</v>
      </c>
      <c r="H614" s="550">
        <v>1.0838648920373979</v>
      </c>
      <c r="I614" s="550">
        <v>2.3848560715018436</v>
      </c>
      <c r="J614" s="550">
        <v>9.5887126218809918E-2</v>
      </c>
      <c r="K614" s="550">
        <v>1.7467112137875589E-2</v>
      </c>
      <c r="L614" s="550">
        <v>8.7331512649156309E-3</v>
      </c>
      <c r="M614" s="550">
        <v>2.338267978409365E-3</v>
      </c>
      <c r="N614" s="550">
        <v>1.6069697578630568E-2</v>
      </c>
      <c r="O614" s="550">
        <v>6.9865242348577328E-2</v>
      </c>
      <c r="P614" s="550">
        <v>1.5588515698550395E-2</v>
      </c>
      <c r="Q614" s="551">
        <v>83.402025849999987</v>
      </c>
      <c r="R614" s="551">
        <v>183.51164354999997</v>
      </c>
      <c r="S614" s="551">
        <v>7.3783924899999995</v>
      </c>
      <c r="T614" s="551">
        <v>1.3440720783099993</v>
      </c>
      <c r="U614" s="551">
        <v>0.67200489000000008</v>
      </c>
      <c r="V614" s="551">
        <v>0.17992674900000008</v>
      </c>
      <c r="W614" s="551">
        <v>1.2365428040899997</v>
      </c>
      <c r="X614" s="551">
        <v>5.3760416000000006</v>
      </c>
      <c r="Y614" s="551">
        <v>1.1995164700000001</v>
      </c>
      <c r="AA614" s="547" t="s">
        <v>932</v>
      </c>
      <c r="AB614" s="547" t="s">
        <v>694</v>
      </c>
      <c r="AC614">
        <v>2</v>
      </c>
      <c r="AD614" s="547" t="s">
        <v>656</v>
      </c>
      <c r="AE614">
        <v>53</v>
      </c>
      <c r="AF614" s="216">
        <v>2011</v>
      </c>
      <c r="AG614" s="549">
        <v>76.948729</v>
      </c>
      <c r="AH614" s="550">
        <v>1.0838648920373979</v>
      </c>
      <c r="AI614" s="550">
        <v>2.3848560715018436</v>
      </c>
      <c r="AJ614" s="550">
        <v>9.5887126218809918E-2</v>
      </c>
      <c r="AK614" s="550">
        <v>1.7467112137875589E-2</v>
      </c>
      <c r="AL614" s="550">
        <v>8.7331512649156309E-3</v>
      </c>
      <c r="AM614" s="550">
        <v>2.338267978409365E-3</v>
      </c>
      <c r="AN614" s="550">
        <v>1.6069697578630568E-2</v>
      </c>
      <c r="AO614" s="550">
        <v>6.9865242348577328E-2</v>
      </c>
      <c r="AP614" s="550">
        <v>1.5588515698550395E-2</v>
      </c>
      <c r="AQ614" s="551">
        <v>83.402025849999987</v>
      </c>
      <c r="AR614" s="551">
        <v>183.51164354999997</v>
      </c>
      <c r="AS614" s="551">
        <v>7.3783924899999995</v>
      </c>
      <c r="AT614" s="551">
        <v>1.3440720783099993</v>
      </c>
      <c r="AU614" s="551">
        <v>0.67200489000000008</v>
      </c>
      <c r="AV614" s="551">
        <v>0.17992674900000008</v>
      </c>
      <c r="AW614" s="551">
        <v>1.2365428040899997</v>
      </c>
      <c r="AX614" s="551">
        <v>5.3760416000000006</v>
      </c>
      <c r="AY614" s="551">
        <v>1.1995164700000001</v>
      </c>
    </row>
    <row r="615" spans="1:51" customFormat="1" x14ac:dyDescent="0.35">
      <c r="A615" s="547" t="s">
        <v>933</v>
      </c>
      <c r="B615" s="547" t="s">
        <v>694</v>
      </c>
      <c r="C615">
        <v>2</v>
      </c>
      <c r="D615" s="547" t="s">
        <v>656</v>
      </c>
      <c r="E615">
        <v>53</v>
      </c>
      <c r="F615" s="216">
        <v>2012</v>
      </c>
      <c r="G615" s="549">
        <v>63.046227999999999</v>
      </c>
      <c r="H615" s="550">
        <v>1.1233016529553517</v>
      </c>
      <c r="I615" s="550">
        <v>2.36878568659175</v>
      </c>
      <c r="J615" s="550">
        <v>9.6569693114709407E-2</v>
      </c>
      <c r="K615" s="550">
        <v>1.8217929555436684E-2</v>
      </c>
      <c r="L615" s="550">
        <v>9.3874650201119115E-3</v>
      </c>
      <c r="M615" s="550">
        <v>2.3945056792295328E-3</v>
      </c>
      <c r="N615" s="550">
        <v>1.676043708070846E-2</v>
      </c>
      <c r="O615" s="550">
        <v>7.5099755373152527E-2</v>
      </c>
      <c r="P615" s="550">
        <v>1.5963453039569628E-2</v>
      </c>
      <c r="Q615" s="551">
        <v>70.81993212499998</v>
      </c>
      <c r="R615" s="551">
        <v>149.34300248000002</v>
      </c>
      <c r="S615" s="551">
        <v>6.0883548899999997</v>
      </c>
      <c r="T615" s="551">
        <v>1.1485717404399998</v>
      </c>
      <c r="U615" s="551">
        <v>0.59184426000000012</v>
      </c>
      <c r="V615" s="551">
        <v>0.15096455099999997</v>
      </c>
      <c r="W615" s="551">
        <v>1.0566823375700001</v>
      </c>
      <c r="X615" s="551">
        <v>4.734756299999999</v>
      </c>
      <c r="Y615" s="551">
        <v>1.0064354999999998</v>
      </c>
      <c r="AA615" s="547" t="s">
        <v>933</v>
      </c>
      <c r="AB615" s="547" t="s">
        <v>694</v>
      </c>
      <c r="AC615">
        <v>2</v>
      </c>
      <c r="AD615" s="547" t="s">
        <v>656</v>
      </c>
      <c r="AE615">
        <v>53</v>
      </c>
      <c r="AF615" s="216">
        <v>2012</v>
      </c>
      <c r="AG615" s="549">
        <v>63.046227999999999</v>
      </c>
      <c r="AH615" s="550">
        <v>1.1233016529553517</v>
      </c>
      <c r="AI615" s="550">
        <v>2.36878568659175</v>
      </c>
      <c r="AJ615" s="550">
        <v>9.6569693114709407E-2</v>
      </c>
      <c r="AK615" s="550">
        <v>1.8217929555436684E-2</v>
      </c>
      <c r="AL615" s="550">
        <v>9.3874650201119115E-3</v>
      </c>
      <c r="AM615" s="550">
        <v>2.3945056792295328E-3</v>
      </c>
      <c r="AN615" s="550">
        <v>1.676043708070846E-2</v>
      </c>
      <c r="AO615" s="550">
        <v>7.5099755373152527E-2</v>
      </c>
      <c r="AP615" s="550">
        <v>1.5963453039569628E-2</v>
      </c>
      <c r="AQ615" s="551">
        <v>70.81993212499998</v>
      </c>
      <c r="AR615" s="551">
        <v>149.34300248000002</v>
      </c>
      <c r="AS615" s="551">
        <v>6.0883548899999997</v>
      </c>
      <c r="AT615" s="551">
        <v>1.1485717404399998</v>
      </c>
      <c r="AU615" s="551">
        <v>0.59184426000000012</v>
      </c>
      <c r="AV615" s="551">
        <v>0.15096455099999997</v>
      </c>
      <c r="AW615" s="551">
        <v>1.0566823375700001</v>
      </c>
      <c r="AX615" s="551">
        <v>4.734756299999999</v>
      </c>
      <c r="AY615" s="551">
        <v>1.0064354999999998</v>
      </c>
    </row>
    <row r="616" spans="1:51" customFormat="1" x14ac:dyDescent="0.35">
      <c r="A616" s="547" t="s">
        <v>934</v>
      </c>
      <c r="B616" s="547" t="s">
        <v>694</v>
      </c>
      <c r="C616">
        <v>2</v>
      </c>
      <c r="D616" s="547" t="s">
        <v>656</v>
      </c>
      <c r="E616">
        <v>53</v>
      </c>
      <c r="F616" s="216">
        <v>2013</v>
      </c>
      <c r="G616" s="549">
        <v>134.39506000000003</v>
      </c>
      <c r="H616" s="550">
        <v>1.1922096475718678</v>
      </c>
      <c r="I616" s="550">
        <v>2.5298841081658812</v>
      </c>
      <c r="J616" s="550">
        <v>0.10127750313143946</v>
      </c>
      <c r="K616" s="550">
        <v>1.9032800184024614E-2</v>
      </c>
      <c r="L616" s="550">
        <v>1.1324919904050042E-2</v>
      </c>
      <c r="M616" s="550">
        <v>2.6025155984155963E-3</v>
      </c>
      <c r="N616" s="550">
        <v>1.7510112361272798E-2</v>
      </c>
      <c r="O616" s="550">
        <v>9.0599350154685718E-2</v>
      </c>
      <c r="P616" s="550">
        <v>1.7350185341633833E-2</v>
      </c>
      <c r="Q616" s="551">
        <v>160.22708711800007</v>
      </c>
      <c r="R616" s="551">
        <v>340.00392651000016</v>
      </c>
      <c r="S616" s="551">
        <v>13.611196109999998</v>
      </c>
      <c r="T616" s="551">
        <v>2.5579143226999994</v>
      </c>
      <c r="U616" s="551">
        <v>1.5220132900000001</v>
      </c>
      <c r="V616" s="551">
        <v>0.34976524000000003</v>
      </c>
      <c r="W616" s="551">
        <v>2.3532726014000001</v>
      </c>
      <c r="X616" s="551">
        <v>12.176105099999999</v>
      </c>
      <c r="Y616" s="551">
        <v>2.3317792000000002</v>
      </c>
      <c r="AA616" s="547" t="s">
        <v>934</v>
      </c>
      <c r="AB616" s="547" t="s">
        <v>694</v>
      </c>
      <c r="AC616">
        <v>2</v>
      </c>
      <c r="AD616" s="547" t="s">
        <v>656</v>
      </c>
      <c r="AE616">
        <v>53</v>
      </c>
      <c r="AF616" s="216">
        <v>2013</v>
      </c>
      <c r="AG616" s="549">
        <v>134.39506000000003</v>
      </c>
      <c r="AH616" s="550">
        <v>1.1922096475718678</v>
      </c>
      <c r="AI616" s="550">
        <v>2.5298841081658812</v>
      </c>
      <c r="AJ616" s="550">
        <v>0.10127750313143946</v>
      </c>
      <c r="AK616" s="550">
        <v>1.9032800184024614E-2</v>
      </c>
      <c r="AL616" s="550">
        <v>1.1324919904050042E-2</v>
      </c>
      <c r="AM616" s="550">
        <v>2.6025155984155963E-3</v>
      </c>
      <c r="AN616" s="550">
        <v>1.7510112361272798E-2</v>
      </c>
      <c r="AO616" s="550">
        <v>9.0599350154685718E-2</v>
      </c>
      <c r="AP616" s="550">
        <v>1.7350185341633833E-2</v>
      </c>
      <c r="AQ616" s="551">
        <v>160.22708711800007</v>
      </c>
      <c r="AR616" s="551">
        <v>340.00392651000016</v>
      </c>
      <c r="AS616" s="551">
        <v>13.611196109999998</v>
      </c>
      <c r="AT616" s="551">
        <v>2.5579143226999994</v>
      </c>
      <c r="AU616" s="551">
        <v>1.5220132900000001</v>
      </c>
      <c r="AV616" s="551">
        <v>0.34976524000000003</v>
      </c>
      <c r="AW616" s="551">
        <v>2.3532726014000001</v>
      </c>
      <c r="AX616" s="551">
        <v>12.176105099999999</v>
      </c>
      <c r="AY616" s="551">
        <v>2.3317792000000002</v>
      </c>
    </row>
    <row r="617" spans="1:51" customFormat="1" x14ac:dyDescent="0.35">
      <c r="A617" s="547" t="s">
        <v>935</v>
      </c>
      <c r="B617" s="547" t="s">
        <v>694</v>
      </c>
      <c r="C617">
        <v>2</v>
      </c>
      <c r="D617" s="547" t="s">
        <v>656</v>
      </c>
      <c r="E617">
        <v>53</v>
      </c>
      <c r="F617" s="216">
        <v>2014</v>
      </c>
      <c r="G617" s="549">
        <v>195.79688300000004</v>
      </c>
      <c r="H617" s="550">
        <v>1.0791750648042751</v>
      </c>
      <c r="I617" s="550">
        <v>1.9272221647164827</v>
      </c>
      <c r="J617" s="550">
        <v>6.7672076883879689E-2</v>
      </c>
      <c r="K617" s="550">
        <v>6.1178702456667795E-3</v>
      </c>
      <c r="L617" s="550">
        <v>1.246686179370894E-2</v>
      </c>
      <c r="M617" s="550">
        <v>2.718379893718737E-3</v>
      </c>
      <c r="N617" s="550">
        <v>5.6284228962929905E-3</v>
      </c>
      <c r="O617" s="550">
        <v>9.9735011103317672E-2</v>
      </c>
      <c r="P617" s="550">
        <v>1.8122630174863406E-2</v>
      </c>
      <c r="Q617" s="551">
        <v>211.29911390000009</v>
      </c>
      <c r="R617" s="551">
        <v>377.34409269999998</v>
      </c>
      <c r="S617" s="551">
        <v>13.249981719999997</v>
      </c>
      <c r="T617" s="551">
        <v>1.1978599246999999</v>
      </c>
      <c r="U617" s="551">
        <v>2.4409726799999998</v>
      </c>
      <c r="V617" s="551">
        <v>0.53225031000000012</v>
      </c>
      <c r="W617" s="551">
        <v>1.1020276593</v>
      </c>
      <c r="X617" s="551">
        <v>19.527804299999996</v>
      </c>
      <c r="Y617" s="551">
        <v>3.5483545000000003</v>
      </c>
      <c r="AA617" s="547" t="s">
        <v>935</v>
      </c>
      <c r="AB617" s="547" t="s">
        <v>694</v>
      </c>
      <c r="AC617">
        <v>2</v>
      </c>
      <c r="AD617" s="547" t="s">
        <v>656</v>
      </c>
      <c r="AE617">
        <v>53</v>
      </c>
      <c r="AF617" s="216">
        <v>2014</v>
      </c>
      <c r="AG617" s="549">
        <v>195.79688300000004</v>
      </c>
      <c r="AH617" s="550">
        <v>1.0791750648042751</v>
      </c>
      <c r="AI617" s="550">
        <v>1.9272221647164827</v>
      </c>
      <c r="AJ617" s="550">
        <v>6.7672076883879689E-2</v>
      </c>
      <c r="AK617" s="550">
        <v>6.1178702456667795E-3</v>
      </c>
      <c r="AL617" s="550">
        <v>1.246686179370894E-2</v>
      </c>
      <c r="AM617" s="550">
        <v>2.718379893718737E-3</v>
      </c>
      <c r="AN617" s="550">
        <v>5.6284228962929905E-3</v>
      </c>
      <c r="AO617" s="550">
        <v>9.9735011103317672E-2</v>
      </c>
      <c r="AP617" s="550">
        <v>1.8122630174863406E-2</v>
      </c>
      <c r="AQ617" s="551">
        <v>211.29911390000009</v>
      </c>
      <c r="AR617" s="551">
        <v>377.34409269999998</v>
      </c>
      <c r="AS617" s="551">
        <v>13.249981719999997</v>
      </c>
      <c r="AT617" s="551">
        <v>1.1978599246999999</v>
      </c>
      <c r="AU617" s="551">
        <v>2.4409726799999998</v>
      </c>
      <c r="AV617" s="551">
        <v>0.53225031000000012</v>
      </c>
      <c r="AW617" s="551">
        <v>1.1020276593</v>
      </c>
      <c r="AX617" s="551">
        <v>19.527804299999996</v>
      </c>
      <c r="AY617" s="551">
        <v>3.5483545000000003</v>
      </c>
    </row>
    <row r="618" spans="1:51" customFormat="1" x14ac:dyDescent="0.35">
      <c r="A618" s="547" t="s">
        <v>936</v>
      </c>
      <c r="B618" s="547" t="s">
        <v>694</v>
      </c>
      <c r="C618">
        <v>2</v>
      </c>
      <c r="D618" s="547" t="s">
        <v>656</v>
      </c>
      <c r="E618">
        <v>53</v>
      </c>
      <c r="F618" s="216">
        <v>2015</v>
      </c>
      <c r="G618" s="549">
        <v>230.00949000000003</v>
      </c>
      <c r="H618" s="550">
        <v>1.1061543373275597</v>
      </c>
      <c r="I618" s="550">
        <v>1.7990097886830667</v>
      </c>
      <c r="J618" s="550">
        <v>6.1872630907533421E-2</v>
      </c>
      <c r="K618" s="550">
        <v>6.1178659076197243E-3</v>
      </c>
      <c r="L618" s="550">
        <v>1.2466871692989712E-2</v>
      </c>
      <c r="M618" s="550">
        <v>2.7183789677547652E-3</v>
      </c>
      <c r="N618" s="550">
        <v>5.6284216612105852E-3</v>
      </c>
      <c r="O618" s="550">
        <v>9.9735000934091891E-2</v>
      </c>
      <c r="P618" s="550">
        <v>1.8122622679612042E-2</v>
      </c>
      <c r="Q618" s="551">
        <v>254.42599499000002</v>
      </c>
      <c r="R618" s="551">
        <v>413.78932400000002</v>
      </c>
      <c r="S618" s="551">
        <v>14.231292280000002</v>
      </c>
      <c r="T618" s="551">
        <v>1.4071672173000001</v>
      </c>
      <c r="U618" s="551">
        <v>2.8674988000000003</v>
      </c>
      <c r="V618" s="551">
        <v>0.62525296000000008</v>
      </c>
      <c r="W618" s="551">
        <v>1.2945903957999996</v>
      </c>
      <c r="X618" s="551">
        <v>22.939996700000002</v>
      </c>
      <c r="Y618" s="551">
        <v>4.1683751999999998</v>
      </c>
      <c r="AA618" s="547" t="s">
        <v>936</v>
      </c>
      <c r="AB618" s="547" t="s">
        <v>694</v>
      </c>
      <c r="AC618">
        <v>2</v>
      </c>
      <c r="AD618" s="547" t="s">
        <v>656</v>
      </c>
      <c r="AE618">
        <v>53</v>
      </c>
      <c r="AF618" s="216">
        <v>2015</v>
      </c>
      <c r="AG618" s="549">
        <v>230.00949000000003</v>
      </c>
      <c r="AH618" s="550">
        <v>1.1061543373275597</v>
      </c>
      <c r="AI618" s="550">
        <v>1.7990097886830667</v>
      </c>
      <c r="AJ618" s="550">
        <v>6.1872630907533421E-2</v>
      </c>
      <c r="AK618" s="550">
        <v>6.1178659076197243E-3</v>
      </c>
      <c r="AL618" s="550">
        <v>1.2466871692989712E-2</v>
      </c>
      <c r="AM618" s="550">
        <v>2.7183789677547652E-3</v>
      </c>
      <c r="AN618" s="550">
        <v>5.6284216612105852E-3</v>
      </c>
      <c r="AO618" s="550">
        <v>9.9735000934091891E-2</v>
      </c>
      <c r="AP618" s="550">
        <v>1.8122622679612042E-2</v>
      </c>
      <c r="AQ618" s="551">
        <v>254.42599499000002</v>
      </c>
      <c r="AR618" s="551">
        <v>413.78932400000002</v>
      </c>
      <c r="AS618" s="551">
        <v>14.231292280000002</v>
      </c>
      <c r="AT618" s="551">
        <v>1.4071672173000001</v>
      </c>
      <c r="AU618" s="551">
        <v>2.8674988000000003</v>
      </c>
      <c r="AV618" s="551">
        <v>0.62525296000000008</v>
      </c>
      <c r="AW618" s="551">
        <v>1.2945903957999996</v>
      </c>
      <c r="AX618" s="551">
        <v>22.939996700000002</v>
      </c>
      <c r="AY618" s="551">
        <v>4.1683751999999998</v>
      </c>
    </row>
    <row r="619" spans="1:51" customFormat="1" x14ac:dyDescent="0.35">
      <c r="A619" s="547" t="s">
        <v>937</v>
      </c>
      <c r="B619" s="547" t="s">
        <v>694</v>
      </c>
      <c r="C619">
        <v>2</v>
      </c>
      <c r="D619" s="547" t="s">
        <v>656</v>
      </c>
      <c r="E619">
        <v>53</v>
      </c>
      <c r="F619" s="216">
        <v>2016</v>
      </c>
      <c r="G619" s="549">
        <v>550.99347</v>
      </c>
      <c r="H619" s="550">
        <v>1.0689919145865741</v>
      </c>
      <c r="I619" s="550">
        <v>1.7534231091704231</v>
      </c>
      <c r="J619" s="550">
        <v>6.1260175370136449E-2</v>
      </c>
      <c r="K619" s="550">
        <v>6.1178734112765426E-3</v>
      </c>
      <c r="L619" s="550">
        <v>1.2466876422328563E-2</v>
      </c>
      <c r="M619" s="550">
        <v>2.7183804192815568E-3</v>
      </c>
      <c r="N619" s="550">
        <v>5.6284247677200255E-3</v>
      </c>
      <c r="O619" s="550">
        <v>9.9735013193532049E-2</v>
      </c>
      <c r="P619" s="550">
        <v>1.8122625300804378E-2</v>
      </c>
      <c r="Q619" s="551">
        <v>589.00756442000011</v>
      </c>
      <c r="R619" s="551">
        <v>966.12468330000024</v>
      </c>
      <c r="S619" s="551">
        <v>33.753956600000016</v>
      </c>
      <c r="T619" s="551">
        <v>3.3709082998999995</v>
      </c>
      <c r="U619" s="551">
        <v>6.8691675000000005</v>
      </c>
      <c r="V619" s="551">
        <v>1.4978098599999998</v>
      </c>
      <c r="W619" s="551">
        <v>3.1012252934000011</v>
      </c>
      <c r="X619" s="551">
        <v>54.953341000000009</v>
      </c>
      <c r="Y619" s="551">
        <v>9.9854481999999987</v>
      </c>
      <c r="AA619" s="547" t="s">
        <v>937</v>
      </c>
      <c r="AB619" s="547" t="s">
        <v>694</v>
      </c>
      <c r="AC619">
        <v>2</v>
      </c>
      <c r="AD619" s="547" t="s">
        <v>656</v>
      </c>
      <c r="AE619">
        <v>53</v>
      </c>
      <c r="AF619" s="216">
        <v>2016</v>
      </c>
      <c r="AG619" s="549">
        <v>550.99347</v>
      </c>
      <c r="AH619" s="550">
        <v>1.0689919145865741</v>
      </c>
      <c r="AI619" s="550">
        <v>1.7534231091704231</v>
      </c>
      <c r="AJ619" s="550">
        <v>6.1260175370136449E-2</v>
      </c>
      <c r="AK619" s="550">
        <v>6.1178734112765426E-3</v>
      </c>
      <c r="AL619" s="550">
        <v>1.2466876422328563E-2</v>
      </c>
      <c r="AM619" s="550">
        <v>2.7183804192815568E-3</v>
      </c>
      <c r="AN619" s="550">
        <v>5.6284247677200255E-3</v>
      </c>
      <c r="AO619" s="550">
        <v>9.9735013193532049E-2</v>
      </c>
      <c r="AP619" s="550">
        <v>1.8122625300804378E-2</v>
      </c>
      <c r="AQ619" s="551">
        <v>589.00756442000011</v>
      </c>
      <c r="AR619" s="551">
        <v>966.12468330000024</v>
      </c>
      <c r="AS619" s="551">
        <v>33.753956600000016</v>
      </c>
      <c r="AT619" s="551">
        <v>3.3709082998999995</v>
      </c>
      <c r="AU619" s="551">
        <v>6.8691675000000005</v>
      </c>
      <c r="AV619" s="551">
        <v>1.4978098599999998</v>
      </c>
      <c r="AW619" s="551">
        <v>3.1012252934000011</v>
      </c>
      <c r="AX619" s="551">
        <v>54.953341000000009</v>
      </c>
      <c r="AY619" s="551">
        <v>9.9854481999999987</v>
      </c>
    </row>
    <row r="620" spans="1:51" customFormat="1" x14ac:dyDescent="0.35">
      <c r="A620" s="547" t="s">
        <v>938</v>
      </c>
      <c r="B620" s="547" t="s">
        <v>694</v>
      </c>
      <c r="C620">
        <v>2</v>
      </c>
      <c r="D620" s="547" t="s">
        <v>656</v>
      </c>
      <c r="E620">
        <v>53</v>
      </c>
      <c r="F620" s="216">
        <v>2017</v>
      </c>
      <c r="G620" s="549">
        <v>783.10198000000003</v>
      </c>
      <c r="H620" s="550">
        <v>1.0666348617072836</v>
      </c>
      <c r="I620" s="550">
        <v>1.6991362852894338</v>
      </c>
      <c r="J620" s="550">
        <v>6.0176610075740079E-2</v>
      </c>
      <c r="K620" s="550">
        <v>6.1178652288684026E-3</v>
      </c>
      <c r="L620" s="550">
        <v>1.2466864149673068E-2</v>
      </c>
      <c r="M620" s="550">
        <v>2.7183775349412347E-3</v>
      </c>
      <c r="N620" s="550">
        <v>5.6284178598297006E-3</v>
      </c>
      <c r="O620" s="550">
        <v>9.9734897873709857E-2</v>
      </c>
      <c r="P620" s="550">
        <v>1.8122598540741785E-2</v>
      </c>
      <c r="Q620" s="551">
        <v>835.28387213999997</v>
      </c>
      <c r="R620" s="551">
        <v>1330.5969893000006</v>
      </c>
      <c r="S620" s="551">
        <v>47.124422500000009</v>
      </c>
      <c r="T620" s="551">
        <v>4.7909123740999995</v>
      </c>
      <c r="U620" s="551">
        <v>9.7628259999999969</v>
      </c>
      <c r="V620" s="551">
        <v>2.12876683</v>
      </c>
      <c r="W620" s="551">
        <v>4.4076251703000011</v>
      </c>
      <c r="X620" s="551">
        <v>78.102595999999977</v>
      </c>
      <c r="Y620" s="551">
        <v>14.191842800000003</v>
      </c>
      <c r="AA620" s="547" t="s">
        <v>938</v>
      </c>
      <c r="AB620" s="547" t="s">
        <v>694</v>
      </c>
      <c r="AC620">
        <v>2</v>
      </c>
      <c r="AD620" s="547" t="s">
        <v>656</v>
      </c>
      <c r="AE620">
        <v>53</v>
      </c>
      <c r="AF620" s="216">
        <v>2017</v>
      </c>
      <c r="AG620" s="549">
        <v>783.10198000000003</v>
      </c>
      <c r="AH620" s="550">
        <v>1.0666348617072836</v>
      </c>
      <c r="AI620" s="550">
        <v>1.6991362852894338</v>
      </c>
      <c r="AJ620" s="550">
        <v>6.0176610075740079E-2</v>
      </c>
      <c r="AK620" s="550">
        <v>6.1178652288684026E-3</v>
      </c>
      <c r="AL620" s="550">
        <v>1.2466864149673068E-2</v>
      </c>
      <c r="AM620" s="550">
        <v>2.7183775349412347E-3</v>
      </c>
      <c r="AN620" s="550">
        <v>5.6284178598297006E-3</v>
      </c>
      <c r="AO620" s="550">
        <v>9.9734897873709857E-2</v>
      </c>
      <c r="AP620" s="550">
        <v>1.8122598540741785E-2</v>
      </c>
      <c r="AQ620" s="551">
        <v>835.28387213999997</v>
      </c>
      <c r="AR620" s="551">
        <v>1330.5969893000006</v>
      </c>
      <c r="AS620" s="551">
        <v>47.124422500000009</v>
      </c>
      <c r="AT620" s="551">
        <v>4.7909123740999995</v>
      </c>
      <c r="AU620" s="551">
        <v>9.7628259999999969</v>
      </c>
      <c r="AV620" s="551">
        <v>2.12876683</v>
      </c>
      <c r="AW620" s="551">
        <v>4.4076251703000011</v>
      </c>
      <c r="AX620" s="551">
        <v>78.102595999999977</v>
      </c>
      <c r="AY620" s="551">
        <v>14.191842800000003</v>
      </c>
    </row>
    <row r="621" spans="1:51" customFormat="1" x14ac:dyDescent="0.35">
      <c r="A621" s="547" t="s">
        <v>939</v>
      </c>
      <c r="B621" s="547" t="s">
        <v>694</v>
      </c>
      <c r="C621">
        <v>2</v>
      </c>
      <c r="D621" s="547" t="s">
        <v>656</v>
      </c>
      <c r="E621">
        <v>53</v>
      </c>
      <c r="F621" s="216">
        <v>2018</v>
      </c>
      <c r="G621" s="549">
        <v>1003.1504100000002</v>
      </c>
      <c r="H621" s="550">
        <v>1.0820972462444582</v>
      </c>
      <c r="I621" s="550">
        <v>1.628611162806582</v>
      </c>
      <c r="J621" s="550">
        <v>5.974193042496985E-2</v>
      </c>
      <c r="K621" s="550">
        <v>6.1178644446748549E-3</v>
      </c>
      <c r="L621" s="550">
        <v>1.2466863368973749E-2</v>
      </c>
      <c r="M621" s="550">
        <v>2.7183770976079245E-3</v>
      </c>
      <c r="N621" s="550">
        <v>5.6284179976560022E-3</v>
      </c>
      <c r="O621" s="550">
        <v>9.9734852323890288E-2</v>
      </c>
      <c r="P621" s="550">
        <v>1.8122595992359707E-2</v>
      </c>
      <c r="Q621" s="551">
        <v>1085.5062962299994</v>
      </c>
      <c r="R621" s="551">
        <v>1633.7419556999998</v>
      </c>
      <c r="S621" s="551">
        <v>59.930141999999989</v>
      </c>
      <c r="T621" s="551">
        <v>6.1371382260000038</v>
      </c>
      <c r="U621" s="551">
        <v>12.5061391</v>
      </c>
      <c r="V621" s="551">
        <v>2.7269410999999999</v>
      </c>
      <c r="W621" s="551">
        <v>5.646149821999999</v>
      </c>
      <c r="X621" s="551">
        <v>100.04905800000002</v>
      </c>
      <c r="Y621" s="551">
        <v>18.1796896</v>
      </c>
      <c r="AA621" s="547" t="s">
        <v>939</v>
      </c>
      <c r="AB621" s="547" t="s">
        <v>694</v>
      </c>
      <c r="AC621">
        <v>2</v>
      </c>
      <c r="AD621" s="547" t="s">
        <v>656</v>
      </c>
      <c r="AE621">
        <v>53</v>
      </c>
      <c r="AF621" s="216">
        <v>2018</v>
      </c>
      <c r="AG621" s="549">
        <v>1003.1504100000002</v>
      </c>
      <c r="AH621" s="550">
        <v>1.0820972462444582</v>
      </c>
      <c r="AI621" s="550">
        <v>1.628611162806582</v>
      </c>
      <c r="AJ621" s="550">
        <v>5.974193042496985E-2</v>
      </c>
      <c r="AK621" s="550">
        <v>6.1178644446748549E-3</v>
      </c>
      <c r="AL621" s="550">
        <v>1.2466863368973749E-2</v>
      </c>
      <c r="AM621" s="550">
        <v>2.7183770976079245E-3</v>
      </c>
      <c r="AN621" s="550">
        <v>5.6284179976560022E-3</v>
      </c>
      <c r="AO621" s="550">
        <v>9.9734852323890288E-2</v>
      </c>
      <c r="AP621" s="550">
        <v>1.8122595992359707E-2</v>
      </c>
      <c r="AQ621" s="551">
        <v>1085.5062962299994</v>
      </c>
      <c r="AR621" s="551">
        <v>1633.7419556999998</v>
      </c>
      <c r="AS621" s="551">
        <v>59.930141999999989</v>
      </c>
      <c r="AT621" s="551">
        <v>6.1371382260000038</v>
      </c>
      <c r="AU621" s="551">
        <v>12.5061391</v>
      </c>
      <c r="AV621" s="551">
        <v>2.7269410999999999</v>
      </c>
      <c r="AW621" s="551">
        <v>5.646149821999999</v>
      </c>
      <c r="AX621" s="551">
        <v>100.04905800000002</v>
      </c>
      <c r="AY621" s="551">
        <v>18.1796896</v>
      </c>
    </row>
    <row r="622" spans="1:51" customFormat="1" x14ac:dyDescent="0.35">
      <c r="A622" s="547" t="s">
        <v>940</v>
      </c>
      <c r="B622" s="547" t="s">
        <v>694</v>
      </c>
      <c r="C622">
        <v>2</v>
      </c>
      <c r="D622" s="547" t="s">
        <v>656</v>
      </c>
      <c r="E622">
        <v>53</v>
      </c>
      <c r="F622" s="216">
        <v>2019</v>
      </c>
      <c r="G622" s="549">
        <v>1294.8259499999999</v>
      </c>
      <c r="H622" s="550">
        <v>1.0820981850881191</v>
      </c>
      <c r="I622" s="550">
        <v>1.6073166372669623</v>
      </c>
      <c r="J622" s="550">
        <v>5.974203050224626E-2</v>
      </c>
      <c r="K622" s="550">
        <v>6.1178704280679579E-3</v>
      </c>
      <c r="L622" s="550">
        <v>1.2466872169189999E-2</v>
      </c>
      <c r="M622" s="550">
        <v>2.7183802579798465E-3</v>
      </c>
      <c r="N622" s="550">
        <v>5.6284209472323259E-3</v>
      </c>
      <c r="O622" s="550">
        <v>9.9734912634396933E-2</v>
      </c>
      <c r="P622" s="550">
        <v>1.8122610224177237E-2</v>
      </c>
      <c r="Q622" s="551">
        <v>1401.1288104999994</v>
      </c>
      <c r="R622" s="551">
        <v>2081.1952917999997</v>
      </c>
      <c r="S622" s="551">
        <v>77.35553139999999</v>
      </c>
      <c r="T622" s="551">
        <v>7.9215773890000003</v>
      </c>
      <c r="U622" s="551">
        <v>16.1424296</v>
      </c>
      <c r="V622" s="551">
        <v>3.5198292999999996</v>
      </c>
      <c r="W622" s="551">
        <v>7.2878254999999958</v>
      </c>
      <c r="X622" s="551">
        <v>129.139353</v>
      </c>
      <c r="Y622" s="551">
        <v>23.465626</v>
      </c>
      <c r="AA622" s="547" t="s">
        <v>940</v>
      </c>
      <c r="AB622" s="547" t="s">
        <v>694</v>
      </c>
      <c r="AC622">
        <v>2</v>
      </c>
      <c r="AD622" s="547" t="s">
        <v>656</v>
      </c>
      <c r="AE622">
        <v>53</v>
      </c>
      <c r="AF622" s="216">
        <v>2019</v>
      </c>
      <c r="AG622" s="549">
        <v>1294.8259499999999</v>
      </c>
      <c r="AH622" s="550">
        <v>1.0820981850881191</v>
      </c>
      <c r="AI622" s="550">
        <v>1.6073166372669623</v>
      </c>
      <c r="AJ622" s="550">
        <v>5.974203050224626E-2</v>
      </c>
      <c r="AK622" s="550">
        <v>6.1178704280679579E-3</v>
      </c>
      <c r="AL622" s="550">
        <v>1.2466872169189999E-2</v>
      </c>
      <c r="AM622" s="550">
        <v>2.7183802579798465E-3</v>
      </c>
      <c r="AN622" s="550">
        <v>5.6284209472323259E-3</v>
      </c>
      <c r="AO622" s="550">
        <v>9.9734912634396933E-2</v>
      </c>
      <c r="AP622" s="550">
        <v>1.8122610224177237E-2</v>
      </c>
      <c r="AQ622" s="551">
        <v>1401.1288104999994</v>
      </c>
      <c r="AR622" s="551">
        <v>2081.1952917999997</v>
      </c>
      <c r="AS622" s="551">
        <v>77.35553139999999</v>
      </c>
      <c r="AT622" s="551">
        <v>7.9215773890000003</v>
      </c>
      <c r="AU622" s="551">
        <v>16.1424296</v>
      </c>
      <c r="AV622" s="551">
        <v>3.5198292999999996</v>
      </c>
      <c r="AW622" s="551">
        <v>7.2878254999999958</v>
      </c>
      <c r="AX622" s="551">
        <v>129.139353</v>
      </c>
      <c r="AY622" s="551">
        <v>23.465626</v>
      </c>
    </row>
    <row r="623" spans="1:51" customFormat="1" x14ac:dyDescent="0.35">
      <c r="A623" s="547" t="s">
        <v>941</v>
      </c>
      <c r="B623" s="547" t="s">
        <v>694</v>
      </c>
      <c r="C623">
        <v>2</v>
      </c>
      <c r="D623" s="547" t="s">
        <v>656</v>
      </c>
      <c r="E623">
        <v>53</v>
      </c>
      <c r="F623" s="216">
        <v>2020</v>
      </c>
      <c r="G623" s="549">
        <v>1432.2867099999999</v>
      </c>
      <c r="H623" s="550">
        <v>1.0820976550148957</v>
      </c>
      <c r="I623" s="550">
        <v>1.5860206558085013</v>
      </c>
      <c r="J623" s="550">
        <v>5.9741943566592209E-2</v>
      </c>
      <c r="K623" s="550">
        <v>6.1178676670120072E-3</v>
      </c>
      <c r="L623" s="550">
        <v>1.2466885418492783E-2</v>
      </c>
      <c r="M623" s="550">
        <v>2.7183794088266036E-3</v>
      </c>
      <c r="N623" s="550">
        <v>5.6284203998513711E-3</v>
      </c>
      <c r="O623" s="550">
        <v>9.9734925279031633E-2</v>
      </c>
      <c r="P623" s="550">
        <v>1.8122598512416554E-2</v>
      </c>
      <c r="Q623" s="551">
        <v>1549.8740901999997</v>
      </c>
      <c r="R623" s="551">
        <v>2271.6363071000005</v>
      </c>
      <c r="S623" s="551">
        <v>85.567591800000017</v>
      </c>
      <c r="T623" s="551">
        <v>8.7625405530000027</v>
      </c>
      <c r="U623" s="551">
        <v>17.8561543</v>
      </c>
      <c r="V623" s="551">
        <v>3.8934987000000003</v>
      </c>
      <c r="W623" s="551">
        <v>8.0615117370000036</v>
      </c>
      <c r="X623" s="551">
        <v>142.84900800000003</v>
      </c>
      <c r="Y623" s="551">
        <v>25.956756999999996</v>
      </c>
      <c r="AA623" s="547" t="s">
        <v>941</v>
      </c>
      <c r="AB623" s="547" t="s">
        <v>694</v>
      </c>
      <c r="AC623">
        <v>2</v>
      </c>
      <c r="AD623" s="547" t="s">
        <v>656</v>
      </c>
      <c r="AE623">
        <v>53</v>
      </c>
      <c r="AF623" s="216">
        <v>2020</v>
      </c>
      <c r="AG623" s="549">
        <v>1432.2867099999999</v>
      </c>
      <c r="AH623" s="550">
        <v>1.0820976550148957</v>
      </c>
      <c r="AI623" s="550">
        <v>1.5860206558085013</v>
      </c>
      <c r="AJ623" s="550">
        <v>5.9741943566592209E-2</v>
      </c>
      <c r="AK623" s="550">
        <v>6.1178676670120072E-3</v>
      </c>
      <c r="AL623" s="550">
        <v>1.2466885418492783E-2</v>
      </c>
      <c r="AM623" s="550">
        <v>2.7183794088266036E-3</v>
      </c>
      <c r="AN623" s="550">
        <v>5.6284203998513711E-3</v>
      </c>
      <c r="AO623" s="550">
        <v>9.9734925279031633E-2</v>
      </c>
      <c r="AP623" s="550">
        <v>1.8122598512416554E-2</v>
      </c>
      <c r="AQ623" s="551">
        <v>1549.8740901999997</v>
      </c>
      <c r="AR623" s="551">
        <v>2271.6363071000005</v>
      </c>
      <c r="AS623" s="551">
        <v>85.567591800000017</v>
      </c>
      <c r="AT623" s="551">
        <v>8.7625405530000027</v>
      </c>
      <c r="AU623" s="551">
        <v>17.8561543</v>
      </c>
      <c r="AV623" s="551">
        <v>3.8934987000000003</v>
      </c>
      <c r="AW623" s="551">
        <v>8.0615117370000036</v>
      </c>
      <c r="AX623" s="551">
        <v>142.84900800000003</v>
      </c>
      <c r="AY623" s="551">
        <v>25.956756999999996</v>
      </c>
    </row>
    <row r="624" spans="1:51" customFormat="1" x14ac:dyDescent="0.35">
      <c r="A624" s="547" t="s">
        <v>942</v>
      </c>
      <c r="B624" s="547" t="s">
        <v>694</v>
      </c>
      <c r="C624">
        <v>2</v>
      </c>
      <c r="D624" s="547" t="s">
        <v>656</v>
      </c>
      <c r="E624">
        <v>53</v>
      </c>
      <c r="F624" s="216">
        <v>2021</v>
      </c>
      <c r="G624" s="549">
        <v>1753.1492700000001</v>
      </c>
      <c r="H624" s="550">
        <v>1.0786478838735734</v>
      </c>
      <c r="I624" s="550">
        <v>1.5603761030571</v>
      </c>
      <c r="J624" s="550">
        <v>5.7982319725689936E-2</v>
      </c>
      <c r="K624" s="550">
        <v>6.0659793218862668E-3</v>
      </c>
      <c r="L624" s="550">
        <v>1.2546173834929638E-2</v>
      </c>
      <c r="M624" s="550">
        <v>2.7183811906672391E-3</v>
      </c>
      <c r="N624" s="550">
        <v>5.5806802132712854E-3</v>
      </c>
      <c r="O624" s="550">
        <v>0.10036941577712889</v>
      </c>
      <c r="P624" s="550">
        <v>1.8122630253840276E-2</v>
      </c>
      <c r="Q624" s="551">
        <v>1891.0307501999998</v>
      </c>
      <c r="R624" s="551">
        <v>2735.5722259999998</v>
      </c>
      <c r="S624" s="551">
        <v>101.65166149999992</v>
      </c>
      <c r="T624" s="551">
        <v>10.634567220000005</v>
      </c>
      <c r="U624" s="551">
        <v>21.995315499999997</v>
      </c>
      <c r="V624" s="551">
        <v>4.7657280000000011</v>
      </c>
      <c r="W624" s="551">
        <v>9.7837654419999982</v>
      </c>
      <c r="X624" s="551">
        <v>175.962568</v>
      </c>
      <c r="Y624" s="551">
        <v>31.771675999999999</v>
      </c>
      <c r="AA624" s="547" t="s">
        <v>942</v>
      </c>
      <c r="AB624" s="547" t="s">
        <v>694</v>
      </c>
      <c r="AC624">
        <v>2</v>
      </c>
      <c r="AD624" s="547" t="s">
        <v>656</v>
      </c>
      <c r="AE624">
        <v>53</v>
      </c>
      <c r="AF624" s="216">
        <v>2021</v>
      </c>
      <c r="AG624" s="549">
        <v>1753.1492700000001</v>
      </c>
      <c r="AH624" s="550">
        <v>1.0786478838735734</v>
      </c>
      <c r="AI624" s="550">
        <v>1.5603761030571</v>
      </c>
      <c r="AJ624" s="550">
        <v>5.7982319725689936E-2</v>
      </c>
      <c r="AK624" s="550">
        <v>6.0659793218862668E-3</v>
      </c>
      <c r="AL624" s="550">
        <v>1.2546173834929638E-2</v>
      </c>
      <c r="AM624" s="550">
        <v>2.7183811906672391E-3</v>
      </c>
      <c r="AN624" s="550">
        <v>5.5806802132712854E-3</v>
      </c>
      <c r="AO624" s="550">
        <v>0.10036941577712889</v>
      </c>
      <c r="AP624" s="550">
        <v>1.8122630253840276E-2</v>
      </c>
      <c r="AQ624" s="551">
        <v>1891.0307501999998</v>
      </c>
      <c r="AR624" s="551">
        <v>2735.5722259999998</v>
      </c>
      <c r="AS624" s="551">
        <v>101.65166149999992</v>
      </c>
      <c r="AT624" s="551">
        <v>10.634567220000005</v>
      </c>
      <c r="AU624" s="551">
        <v>21.995315499999997</v>
      </c>
      <c r="AV624" s="551">
        <v>4.7657280000000011</v>
      </c>
      <c r="AW624" s="551">
        <v>9.7837654419999982</v>
      </c>
      <c r="AX624" s="551">
        <v>175.962568</v>
      </c>
      <c r="AY624" s="551">
        <v>31.771675999999999</v>
      </c>
    </row>
    <row r="625" spans="1:51" customFormat="1" x14ac:dyDescent="0.35">
      <c r="A625" s="547" t="s">
        <v>943</v>
      </c>
      <c r="B625" s="547" t="s">
        <v>694</v>
      </c>
      <c r="C625">
        <v>2</v>
      </c>
      <c r="D625" s="547" t="s">
        <v>656</v>
      </c>
      <c r="E625">
        <v>53</v>
      </c>
      <c r="F625" s="216">
        <v>2022</v>
      </c>
      <c r="G625" s="549">
        <v>1974.9816800000001</v>
      </c>
      <c r="H625" s="550">
        <v>1.0786486216418978</v>
      </c>
      <c r="I625" s="550">
        <v>1.5390819660666419</v>
      </c>
      <c r="J625" s="550">
        <v>5.7852073797464279E-2</v>
      </c>
      <c r="K625" s="550">
        <v>6.0659795380988034E-3</v>
      </c>
      <c r="L625" s="550">
        <v>1.2546183111936511E-2</v>
      </c>
      <c r="M625" s="550">
        <v>2.7183804054324184E-3</v>
      </c>
      <c r="N625" s="550">
        <v>5.5806845833628197E-3</v>
      </c>
      <c r="O625" s="550">
        <v>0.10036945912328664</v>
      </c>
      <c r="P625" s="550">
        <v>1.8122632914751906E-2</v>
      </c>
      <c r="Q625" s="551">
        <v>2130.3112668999997</v>
      </c>
      <c r="R625" s="551">
        <v>3039.6586869999996</v>
      </c>
      <c r="S625" s="551">
        <v>114.25678589999998</v>
      </c>
      <c r="T625" s="551">
        <v>11.980198458999999</v>
      </c>
      <c r="U625" s="551">
        <v>24.778481800000002</v>
      </c>
      <c r="V625" s="551">
        <v>5.3687514999999992</v>
      </c>
      <c r="W625" s="551">
        <v>11.021749814000001</v>
      </c>
      <c r="X625" s="551">
        <v>198.22784299999998</v>
      </c>
      <c r="Y625" s="551">
        <v>35.791868000000015</v>
      </c>
      <c r="AA625" s="547" t="s">
        <v>943</v>
      </c>
      <c r="AB625" s="547" t="s">
        <v>694</v>
      </c>
      <c r="AC625">
        <v>2</v>
      </c>
      <c r="AD625" s="547" t="s">
        <v>656</v>
      </c>
      <c r="AE625">
        <v>53</v>
      </c>
      <c r="AF625" s="216">
        <v>2022</v>
      </c>
      <c r="AG625" s="549">
        <v>1974.9816800000001</v>
      </c>
      <c r="AH625" s="550">
        <v>1.0786486216418978</v>
      </c>
      <c r="AI625" s="550">
        <v>1.5390819660666419</v>
      </c>
      <c r="AJ625" s="550">
        <v>5.7852073797464279E-2</v>
      </c>
      <c r="AK625" s="550">
        <v>6.0659795380988034E-3</v>
      </c>
      <c r="AL625" s="550">
        <v>1.2546183111936511E-2</v>
      </c>
      <c r="AM625" s="550">
        <v>2.7183804054324184E-3</v>
      </c>
      <c r="AN625" s="550">
        <v>5.5806845833628197E-3</v>
      </c>
      <c r="AO625" s="550">
        <v>0.10036945912328664</v>
      </c>
      <c r="AP625" s="550">
        <v>1.8122632914751906E-2</v>
      </c>
      <c r="AQ625" s="551">
        <v>2130.3112668999997</v>
      </c>
      <c r="AR625" s="551">
        <v>3039.6586869999996</v>
      </c>
      <c r="AS625" s="551">
        <v>114.25678589999998</v>
      </c>
      <c r="AT625" s="551">
        <v>11.980198458999999</v>
      </c>
      <c r="AU625" s="551">
        <v>24.778481800000002</v>
      </c>
      <c r="AV625" s="551">
        <v>5.3687514999999992</v>
      </c>
      <c r="AW625" s="551">
        <v>11.021749814000001</v>
      </c>
      <c r="AX625" s="551">
        <v>198.22784299999998</v>
      </c>
      <c r="AY625" s="551">
        <v>35.791868000000015</v>
      </c>
    </row>
    <row r="626" spans="1:51" customFormat="1" x14ac:dyDescent="0.35">
      <c r="A626" s="547" t="s">
        <v>944</v>
      </c>
      <c r="B626" s="547" t="s">
        <v>694</v>
      </c>
      <c r="C626">
        <v>2</v>
      </c>
      <c r="D626" s="547" t="s">
        <v>656</v>
      </c>
      <c r="E626">
        <v>53</v>
      </c>
      <c r="F626" s="216">
        <v>2023</v>
      </c>
      <c r="G626" s="549">
        <v>2222.7691999999997</v>
      </c>
      <c r="H626" s="550">
        <v>1.0786474854429327</v>
      </c>
      <c r="I626" s="550">
        <v>1.539078676274622</v>
      </c>
      <c r="J626" s="550">
        <v>5.772508324301056E-2</v>
      </c>
      <c r="K626" s="550">
        <v>6.0659753972657181E-3</v>
      </c>
      <c r="L626" s="550">
        <v>1.2546189230982689E-2</v>
      </c>
      <c r="M626" s="550">
        <v>2.7183793980949532E-3</v>
      </c>
      <c r="N626" s="550">
        <v>5.5806792162677085E-3</v>
      </c>
      <c r="O626" s="550">
        <v>0.10036949540240163</v>
      </c>
      <c r="P626" s="550">
        <v>1.8122632795163802E-2</v>
      </c>
      <c r="Q626" s="551">
        <v>2397.5844082999988</v>
      </c>
      <c r="R626" s="551">
        <v>3421.016678</v>
      </c>
      <c r="S626" s="551">
        <v>128.30953709999997</v>
      </c>
      <c r="T626" s="551">
        <v>13.483263281000001</v>
      </c>
      <c r="U626" s="551">
        <v>27.887283000000004</v>
      </c>
      <c r="V626" s="551">
        <v>6.0423299999999998</v>
      </c>
      <c r="W626" s="551">
        <v>12.404561876999999</v>
      </c>
      <c r="X626" s="551">
        <v>223.09822299999993</v>
      </c>
      <c r="Y626" s="551">
        <v>40.282430000000005</v>
      </c>
      <c r="AA626" s="547" t="s">
        <v>944</v>
      </c>
      <c r="AB626" s="547" t="s">
        <v>694</v>
      </c>
      <c r="AC626">
        <v>2</v>
      </c>
      <c r="AD626" s="547" t="s">
        <v>656</v>
      </c>
      <c r="AE626">
        <v>53</v>
      </c>
      <c r="AF626" s="216">
        <v>2023</v>
      </c>
      <c r="AG626" s="549">
        <v>2222.7691999999997</v>
      </c>
      <c r="AH626" s="550">
        <v>1.0786474854429327</v>
      </c>
      <c r="AI626" s="550">
        <v>1.539078676274622</v>
      </c>
      <c r="AJ626" s="550">
        <v>5.772508324301056E-2</v>
      </c>
      <c r="AK626" s="550">
        <v>6.0659753972657181E-3</v>
      </c>
      <c r="AL626" s="550">
        <v>1.2546189230982689E-2</v>
      </c>
      <c r="AM626" s="550">
        <v>2.7183793980949532E-3</v>
      </c>
      <c r="AN626" s="550">
        <v>5.5806792162677085E-3</v>
      </c>
      <c r="AO626" s="550">
        <v>0.10036949540240163</v>
      </c>
      <c r="AP626" s="550">
        <v>1.8122632795163802E-2</v>
      </c>
      <c r="AQ626" s="551">
        <v>2397.5844082999988</v>
      </c>
      <c r="AR626" s="551">
        <v>3421.016678</v>
      </c>
      <c r="AS626" s="551">
        <v>128.30953709999997</v>
      </c>
      <c r="AT626" s="551">
        <v>13.483263281000001</v>
      </c>
      <c r="AU626" s="551">
        <v>27.887283000000004</v>
      </c>
      <c r="AV626" s="551">
        <v>6.0423299999999998</v>
      </c>
      <c r="AW626" s="551">
        <v>12.404561876999999</v>
      </c>
      <c r="AX626" s="551">
        <v>223.09822299999993</v>
      </c>
      <c r="AY626" s="551">
        <v>40.282430000000005</v>
      </c>
    </row>
    <row r="627" spans="1:51" customFormat="1" x14ac:dyDescent="0.35">
      <c r="A627" s="547" t="s">
        <v>945</v>
      </c>
      <c r="B627" s="547" t="s">
        <v>694</v>
      </c>
      <c r="C627">
        <v>2</v>
      </c>
      <c r="D627" s="547" t="s">
        <v>656</v>
      </c>
      <c r="E627">
        <v>53</v>
      </c>
      <c r="F627" s="216">
        <v>2024</v>
      </c>
      <c r="G627" s="549">
        <v>2561.3581000000004</v>
      </c>
      <c r="H627" s="550">
        <v>1.0770135969663903</v>
      </c>
      <c r="I627" s="550">
        <v>1.5358536910555383</v>
      </c>
      <c r="J627" s="550">
        <v>5.6670411841280618E-2</v>
      </c>
      <c r="K627" s="550">
        <v>6.036527058438255E-3</v>
      </c>
      <c r="L627" s="550">
        <v>1.2581475819410021E-2</v>
      </c>
      <c r="M627" s="550">
        <v>2.7183773327126726E-3</v>
      </c>
      <c r="N627" s="550">
        <v>5.5535861026226674E-3</v>
      </c>
      <c r="O627" s="550">
        <v>0.10065184989166488</v>
      </c>
      <c r="P627" s="550">
        <v>1.8122607299619682E-2</v>
      </c>
      <c r="Q627" s="551">
        <v>2758.6175003999997</v>
      </c>
      <c r="R627" s="551">
        <v>3933.8712920000012</v>
      </c>
      <c r="S627" s="551">
        <v>145.15321840000004</v>
      </c>
      <c r="T627" s="551">
        <v>15.461707477000001</v>
      </c>
      <c r="U627" s="551">
        <v>32.225664999999999</v>
      </c>
      <c r="V627" s="551">
        <v>6.9627378000000002</v>
      </c>
      <c r="W627" s="551">
        <v>14.224722748000003</v>
      </c>
      <c r="X627" s="551">
        <v>257.805431</v>
      </c>
      <c r="Y627" s="551">
        <v>46.418487000000006</v>
      </c>
      <c r="AA627" s="547" t="s">
        <v>945</v>
      </c>
      <c r="AB627" s="547" t="s">
        <v>694</v>
      </c>
      <c r="AC627">
        <v>2</v>
      </c>
      <c r="AD627" s="547" t="s">
        <v>656</v>
      </c>
      <c r="AE627">
        <v>53</v>
      </c>
      <c r="AF627" s="216">
        <v>2024</v>
      </c>
      <c r="AG627" s="549">
        <v>2561.3581000000004</v>
      </c>
      <c r="AH627" s="550">
        <v>1.0770135969663903</v>
      </c>
      <c r="AI627" s="550">
        <v>1.5358536910555383</v>
      </c>
      <c r="AJ627" s="550">
        <v>5.6670411841280618E-2</v>
      </c>
      <c r="AK627" s="550">
        <v>6.036527058438255E-3</v>
      </c>
      <c r="AL627" s="550">
        <v>1.2581475819410021E-2</v>
      </c>
      <c r="AM627" s="550">
        <v>2.7183773327126726E-3</v>
      </c>
      <c r="AN627" s="550">
        <v>5.5535861026226674E-3</v>
      </c>
      <c r="AO627" s="550">
        <v>0.10065184989166488</v>
      </c>
      <c r="AP627" s="550">
        <v>1.8122607299619682E-2</v>
      </c>
      <c r="AQ627" s="551">
        <v>2758.6175003999997</v>
      </c>
      <c r="AR627" s="551">
        <v>3933.8712920000012</v>
      </c>
      <c r="AS627" s="551">
        <v>145.15321840000004</v>
      </c>
      <c r="AT627" s="551">
        <v>15.461707477000001</v>
      </c>
      <c r="AU627" s="551">
        <v>32.225664999999999</v>
      </c>
      <c r="AV627" s="551">
        <v>6.9627378000000002</v>
      </c>
      <c r="AW627" s="551">
        <v>14.224722748000003</v>
      </c>
      <c r="AX627" s="551">
        <v>257.805431</v>
      </c>
      <c r="AY627" s="551">
        <v>46.418487000000006</v>
      </c>
    </row>
    <row r="628" spans="1:51" customFormat="1" x14ac:dyDescent="0.35">
      <c r="A628" s="547" t="s">
        <v>946</v>
      </c>
      <c r="B628" s="547" t="s">
        <v>694</v>
      </c>
      <c r="C628">
        <v>2</v>
      </c>
      <c r="D628" s="547" t="s">
        <v>656</v>
      </c>
      <c r="E628">
        <v>53</v>
      </c>
      <c r="F628" s="216">
        <v>2025</v>
      </c>
      <c r="G628" s="549">
        <v>2853.5090000000005</v>
      </c>
      <c r="H628" s="550">
        <v>1.0710480489460514</v>
      </c>
      <c r="I628" s="550">
        <v>1.4692878319290392</v>
      </c>
      <c r="J628" s="550">
        <v>5.6373977828701426E-2</v>
      </c>
      <c r="K628" s="550">
        <v>5.7969866858664197E-3</v>
      </c>
      <c r="L628" s="550">
        <v>1.2581490018079493E-2</v>
      </c>
      <c r="M628" s="550">
        <v>2.7183794759364699E-3</v>
      </c>
      <c r="N628" s="550">
        <v>5.3332126904102979E-3</v>
      </c>
      <c r="O628" s="550">
        <v>0.10065184304657876</v>
      </c>
      <c r="P628" s="550">
        <v>1.8122611843873624E-2</v>
      </c>
      <c r="Q628" s="551">
        <v>3056.2452470999988</v>
      </c>
      <c r="R628" s="551">
        <v>4192.6260520000014</v>
      </c>
      <c r="S628" s="551">
        <v>160.86365309999999</v>
      </c>
      <c r="T628" s="551">
        <v>16.541753681000003</v>
      </c>
      <c r="U628" s="551">
        <v>35.901395000000001</v>
      </c>
      <c r="V628" s="551">
        <v>7.7569203000000009</v>
      </c>
      <c r="W628" s="551">
        <v>15.218370411</v>
      </c>
      <c r="X628" s="551">
        <v>287.21093999999994</v>
      </c>
      <c r="Y628" s="551">
        <v>51.713035999999988</v>
      </c>
      <c r="AA628" s="547" t="s">
        <v>946</v>
      </c>
      <c r="AB628" s="547" t="s">
        <v>694</v>
      </c>
      <c r="AC628">
        <v>2</v>
      </c>
      <c r="AD628" s="547" t="s">
        <v>656</v>
      </c>
      <c r="AE628">
        <v>53</v>
      </c>
      <c r="AF628" s="216">
        <v>2025</v>
      </c>
      <c r="AG628" s="549">
        <v>2853.5090000000005</v>
      </c>
      <c r="AH628" s="550">
        <v>1.0710480489460514</v>
      </c>
      <c r="AI628" s="550">
        <v>1.4692878319290392</v>
      </c>
      <c r="AJ628" s="550">
        <v>5.6373977828701426E-2</v>
      </c>
      <c r="AK628" s="550">
        <v>5.7969866858664197E-3</v>
      </c>
      <c r="AL628" s="550">
        <v>1.2581490018079493E-2</v>
      </c>
      <c r="AM628" s="550">
        <v>2.7183794759364699E-3</v>
      </c>
      <c r="AN628" s="550">
        <v>5.3332126904102979E-3</v>
      </c>
      <c r="AO628" s="550">
        <v>0.10065184304657876</v>
      </c>
      <c r="AP628" s="550">
        <v>1.8122611843873624E-2</v>
      </c>
      <c r="AQ628" s="551">
        <v>3056.2452470999988</v>
      </c>
      <c r="AR628" s="551">
        <v>4192.6260520000014</v>
      </c>
      <c r="AS628" s="551">
        <v>160.86365309999999</v>
      </c>
      <c r="AT628" s="551">
        <v>16.541753681000003</v>
      </c>
      <c r="AU628" s="551">
        <v>35.901395000000001</v>
      </c>
      <c r="AV628" s="551">
        <v>7.7569203000000009</v>
      </c>
      <c r="AW628" s="551">
        <v>15.218370411</v>
      </c>
      <c r="AX628" s="551">
        <v>287.21093999999994</v>
      </c>
      <c r="AY628" s="551">
        <v>51.713035999999988</v>
      </c>
    </row>
    <row r="629" spans="1:51" customFormat="1" x14ac:dyDescent="0.35">
      <c r="A629" s="547" t="s">
        <v>947</v>
      </c>
      <c r="B629" s="547" t="s">
        <v>694</v>
      </c>
      <c r="C629">
        <v>2</v>
      </c>
      <c r="D629" s="547" t="s">
        <v>656</v>
      </c>
      <c r="E629">
        <v>53</v>
      </c>
      <c r="F629" s="216">
        <v>2026</v>
      </c>
      <c r="G629" s="549">
        <v>3101.5509000000002</v>
      </c>
      <c r="H629" s="550">
        <v>1.0710485359115014</v>
      </c>
      <c r="I629" s="550">
        <v>1.4692876167210405</v>
      </c>
      <c r="J629" s="550">
        <v>5.6256265502526492E-2</v>
      </c>
      <c r="K629" s="550">
        <v>5.7969873697703957E-3</v>
      </c>
      <c r="L629" s="550">
        <v>1.2581480768218252E-2</v>
      </c>
      <c r="M629" s="550">
        <v>2.7183791502502831E-3</v>
      </c>
      <c r="N629" s="550">
        <v>5.3332112128161441E-3</v>
      </c>
      <c r="O629" s="550">
        <v>0.10065183195929495</v>
      </c>
      <c r="P629" s="550">
        <v>1.8122618268170288E-2</v>
      </c>
      <c r="Q629" s="551">
        <v>3321.9115505</v>
      </c>
      <c r="R629" s="551">
        <v>4557.0703299999986</v>
      </c>
      <c r="S629" s="551">
        <v>174.48167090000001</v>
      </c>
      <c r="T629" s="551">
        <v>17.979651394000005</v>
      </c>
      <c r="U629" s="551">
        <v>39.022103000000016</v>
      </c>
      <c r="V629" s="551">
        <v>8.4311913000000018</v>
      </c>
      <c r="W629" s="551">
        <v>16.541226037000005</v>
      </c>
      <c r="X629" s="551">
        <v>312.17678000000001</v>
      </c>
      <c r="Y629" s="551">
        <v>56.208223000000004</v>
      </c>
      <c r="AA629" s="547" t="s">
        <v>947</v>
      </c>
      <c r="AB629" s="547" t="s">
        <v>694</v>
      </c>
      <c r="AC629">
        <v>2</v>
      </c>
      <c r="AD629" s="547" t="s">
        <v>656</v>
      </c>
      <c r="AE629">
        <v>53</v>
      </c>
      <c r="AF629" s="216">
        <v>2026</v>
      </c>
      <c r="AG629" s="549">
        <v>3101.5509000000002</v>
      </c>
      <c r="AH629" s="550">
        <v>1.0710485359115014</v>
      </c>
      <c r="AI629" s="550">
        <v>1.4692876167210405</v>
      </c>
      <c r="AJ629" s="550">
        <v>5.6256265502526492E-2</v>
      </c>
      <c r="AK629" s="550">
        <v>5.7969873697703957E-3</v>
      </c>
      <c r="AL629" s="550">
        <v>1.2581480768218252E-2</v>
      </c>
      <c r="AM629" s="550">
        <v>2.7183791502502831E-3</v>
      </c>
      <c r="AN629" s="550">
        <v>5.3332112128161441E-3</v>
      </c>
      <c r="AO629" s="550">
        <v>0.10065183195929495</v>
      </c>
      <c r="AP629" s="550">
        <v>1.8122618268170288E-2</v>
      </c>
      <c r="AQ629" s="551">
        <v>3321.9115505</v>
      </c>
      <c r="AR629" s="551">
        <v>4557.0703299999986</v>
      </c>
      <c r="AS629" s="551">
        <v>174.48167090000001</v>
      </c>
      <c r="AT629" s="551">
        <v>17.979651394000005</v>
      </c>
      <c r="AU629" s="551">
        <v>39.022103000000016</v>
      </c>
      <c r="AV629" s="551">
        <v>8.4311913000000018</v>
      </c>
      <c r="AW629" s="551">
        <v>16.541226037000005</v>
      </c>
      <c r="AX629" s="551">
        <v>312.17678000000001</v>
      </c>
      <c r="AY629" s="551">
        <v>56.208223000000004</v>
      </c>
    </row>
    <row r="630" spans="1:51" customFormat="1" x14ac:dyDescent="0.35">
      <c r="A630" s="547" t="s">
        <v>1283</v>
      </c>
      <c r="B630" s="547" t="s">
        <v>694</v>
      </c>
      <c r="C630">
        <v>2</v>
      </c>
      <c r="D630" s="547" t="s">
        <v>656</v>
      </c>
      <c r="E630">
        <v>53</v>
      </c>
      <c r="F630" s="216">
        <v>2027</v>
      </c>
      <c r="G630" s="549">
        <v>3347.5822000000003</v>
      </c>
      <c r="H630" s="550">
        <v>0.90737408389852214</v>
      </c>
      <c r="I630" s="550">
        <v>1.0628644572193024</v>
      </c>
      <c r="J630" s="550">
        <v>5.1845161890274091E-2</v>
      </c>
      <c r="K630" s="550">
        <v>3.841459590148377E-3</v>
      </c>
      <c r="L630" s="550">
        <v>1.2578504569656269E-2</v>
      </c>
      <c r="M630" s="550">
        <v>2.7183810452809792E-3</v>
      </c>
      <c r="N630" s="550">
        <v>3.5341313399264696E-3</v>
      </c>
      <c r="O630" s="550">
        <v>0.10062792184759495</v>
      </c>
      <c r="P630" s="550">
        <v>1.8122631312832288E-2</v>
      </c>
      <c r="Q630" s="551">
        <v>3037.5093319999996</v>
      </c>
      <c r="R630" s="551">
        <v>3558.0261379999988</v>
      </c>
      <c r="S630" s="551">
        <v>173.55594109999993</v>
      </c>
      <c r="T630" s="551">
        <v>12.859601746000003</v>
      </c>
      <c r="U630" s="551">
        <v>42.10757799999999</v>
      </c>
      <c r="V630" s="551">
        <v>9.1000040000000002</v>
      </c>
      <c r="W630" s="551">
        <v>11.830795166</v>
      </c>
      <c r="X630" s="551">
        <v>336.86023999999998</v>
      </c>
      <c r="Y630" s="551">
        <v>60.666998</v>
      </c>
      <c r="AA630" s="547" t="s">
        <v>1283</v>
      </c>
      <c r="AB630" s="547" t="s">
        <v>694</v>
      </c>
      <c r="AC630">
        <v>2</v>
      </c>
      <c r="AD630" s="547" t="s">
        <v>656</v>
      </c>
      <c r="AE630">
        <v>53</v>
      </c>
      <c r="AF630" s="216">
        <v>2027</v>
      </c>
      <c r="AG630" s="549">
        <v>3347.5822000000003</v>
      </c>
      <c r="AH630" s="550">
        <v>0.90737408389852214</v>
      </c>
      <c r="AI630" s="550">
        <v>1.0628644572193024</v>
      </c>
      <c r="AJ630" s="550">
        <v>5.1845161890274091E-2</v>
      </c>
      <c r="AK630" s="550">
        <v>3.841459590148377E-3</v>
      </c>
      <c r="AL630" s="550">
        <v>1.2578504569656269E-2</v>
      </c>
      <c r="AM630" s="550">
        <v>2.7183810452809792E-3</v>
      </c>
      <c r="AN630" s="550">
        <v>3.5341313399264696E-3</v>
      </c>
      <c r="AO630" s="550">
        <v>0.10062792184759495</v>
      </c>
      <c r="AP630" s="550">
        <v>1.8122631312832288E-2</v>
      </c>
      <c r="AQ630" s="551">
        <v>3037.5093319999996</v>
      </c>
      <c r="AR630" s="551">
        <v>3558.0261379999988</v>
      </c>
      <c r="AS630" s="551">
        <v>173.55594109999993</v>
      </c>
      <c r="AT630" s="551">
        <v>12.859601746000003</v>
      </c>
      <c r="AU630" s="551">
        <v>42.10757799999999</v>
      </c>
      <c r="AV630" s="551">
        <v>9.1000040000000002</v>
      </c>
      <c r="AW630" s="551">
        <v>11.830795166</v>
      </c>
      <c r="AX630" s="551">
        <v>336.86023999999998</v>
      </c>
      <c r="AY630" s="551">
        <v>60.666998</v>
      </c>
    </row>
    <row r="631" spans="1:51" customFormat="1" x14ac:dyDescent="0.35">
      <c r="A631" s="547" t="s">
        <v>1284</v>
      </c>
      <c r="B631" s="547" t="s">
        <v>694</v>
      </c>
      <c r="C631">
        <v>2</v>
      </c>
      <c r="D631" s="547" t="s">
        <v>656</v>
      </c>
      <c r="E631">
        <v>53</v>
      </c>
      <c r="F631" s="216">
        <v>2028</v>
      </c>
      <c r="G631" s="549">
        <v>3393.3135999999995</v>
      </c>
      <c r="H631" s="550">
        <v>0.90737444316965055</v>
      </c>
      <c r="I631" s="550">
        <v>1.0628653452483732</v>
      </c>
      <c r="J631" s="550">
        <v>5.1845168421804581E-2</v>
      </c>
      <c r="K631" s="550">
        <v>3.8414596885475035E-3</v>
      </c>
      <c r="L631" s="550">
        <v>1.2578493187308125E-2</v>
      </c>
      <c r="M631" s="550">
        <v>2.7183805823310873E-3</v>
      </c>
      <c r="N631" s="550">
        <v>3.5341318530064557E-3</v>
      </c>
      <c r="O631" s="550">
        <v>0.10062801445760866</v>
      </c>
      <c r="P631" s="550">
        <v>1.8122628571671066E-2</v>
      </c>
      <c r="Q631" s="551">
        <v>3079.0060383000018</v>
      </c>
      <c r="R631" s="551">
        <v>3606.6354309999997</v>
      </c>
      <c r="S631" s="551">
        <v>175.9269151</v>
      </c>
      <c r="T631" s="551">
        <v>13.035277405000006</v>
      </c>
      <c r="U631" s="551">
        <v>42.682772</v>
      </c>
      <c r="V631" s="551">
        <v>9.2243177999999961</v>
      </c>
      <c r="W631" s="551">
        <v>11.992417681000004</v>
      </c>
      <c r="X631" s="551">
        <v>341.46241000000003</v>
      </c>
      <c r="Y631" s="551">
        <v>61.495761999999999</v>
      </c>
      <c r="AA631" s="547" t="s">
        <v>1284</v>
      </c>
      <c r="AB631" s="547" t="s">
        <v>694</v>
      </c>
      <c r="AC631">
        <v>2</v>
      </c>
      <c r="AD631" s="547" t="s">
        <v>656</v>
      </c>
      <c r="AE631">
        <v>53</v>
      </c>
      <c r="AF631" s="216">
        <v>2028</v>
      </c>
      <c r="AG631" s="549">
        <v>3393.3135999999995</v>
      </c>
      <c r="AH631" s="550">
        <v>0.90737444316965055</v>
      </c>
      <c r="AI631" s="550">
        <v>1.0628653452483732</v>
      </c>
      <c r="AJ631" s="550">
        <v>5.1845168421804581E-2</v>
      </c>
      <c r="AK631" s="550">
        <v>3.8414596885475035E-3</v>
      </c>
      <c r="AL631" s="550">
        <v>1.2578493187308125E-2</v>
      </c>
      <c r="AM631" s="550">
        <v>2.7183805823310873E-3</v>
      </c>
      <c r="AN631" s="550">
        <v>3.5341318530064557E-3</v>
      </c>
      <c r="AO631" s="550">
        <v>0.10062801445760866</v>
      </c>
      <c r="AP631" s="550">
        <v>1.8122628571671066E-2</v>
      </c>
      <c r="AQ631" s="551">
        <v>3079.0060383000018</v>
      </c>
      <c r="AR631" s="551">
        <v>3606.6354309999997</v>
      </c>
      <c r="AS631" s="551">
        <v>175.9269151</v>
      </c>
      <c r="AT631" s="551">
        <v>13.035277405000006</v>
      </c>
      <c r="AU631" s="551">
        <v>42.682772</v>
      </c>
      <c r="AV631" s="551">
        <v>9.2243177999999961</v>
      </c>
      <c r="AW631" s="551">
        <v>11.992417681000004</v>
      </c>
      <c r="AX631" s="551">
        <v>341.46241000000003</v>
      </c>
      <c r="AY631" s="551">
        <v>61.495761999999999</v>
      </c>
    </row>
    <row r="632" spans="1:51" customFormat="1" x14ac:dyDescent="0.35">
      <c r="A632" s="547" t="s">
        <v>1529</v>
      </c>
      <c r="B632" s="547" t="s">
        <v>694</v>
      </c>
      <c r="C632">
        <v>2</v>
      </c>
      <c r="D632" s="547" t="s">
        <v>656</v>
      </c>
      <c r="E632">
        <v>53</v>
      </c>
      <c r="F632" s="216">
        <v>2029</v>
      </c>
      <c r="G632" s="549">
        <v>3431.4798000000005</v>
      </c>
      <c r="H632" s="550">
        <v>0.90737358349013097</v>
      </c>
      <c r="I632" s="550">
        <v>1.0628652277072994</v>
      </c>
      <c r="J632" s="550">
        <v>5.18451392603273E-2</v>
      </c>
      <c r="K632" s="550">
        <v>3.8414565054411794E-3</v>
      </c>
      <c r="L632" s="550">
        <v>1.2578484944017445E-2</v>
      </c>
      <c r="M632" s="550">
        <v>2.7183796040413811E-3</v>
      </c>
      <c r="N632" s="550">
        <v>3.534130256281852E-3</v>
      </c>
      <c r="O632" s="550">
        <v>0.10062785740426036</v>
      </c>
      <c r="P632" s="550">
        <v>1.8122623364998387E-2</v>
      </c>
      <c r="Q632" s="551">
        <v>3113.6341227999983</v>
      </c>
      <c r="R632" s="551">
        <v>3647.200558999999</v>
      </c>
      <c r="S632" s="551">
        <v>177.90554810000009</v>
      </c>
      <c r="T632" s="551">
        <v>13.181880400999999</v>
      </c>
      <c r="U632" s="551">
        <v>43.162816999999997</v>
      </c>
      <c r="V632" s="551">
        <v>9.3280646999999988</v>
      </c>
      <c r="W632" s="551">
        <v>12.127296585</v>
      </c>
      <c r="X632" s="551">
        <v>345.30245999999994</v>
      </c>
      <c r="Y632" s="551">
        <v>62.187415999999999</v>
      </c>
      <c r="AA632" s="547" t="s">
        <v>1529</v>
      </c>
      <c r="AB632" s="547" t="s">
        <v>694</v>
      </c>
      <c r="AC632">
        <v>2</v>
      </c>
      <c r="AD632" s="547" t="s">
        <v>656</v>
      </c>
      <c r="AE632">
        <v>53</v>
      </c>
      <c r="AF632" s="216">
        <v>2029</v>
      </c>
      <c r="AG632" s="549">
        <v>3431.4798000000005</v>
      </c>
      <c r="AH632" s="550">
        <v>0.90737358349013097</v>
      </c>
      <c r="AI632" s="550">
        <v>1.0628652277072994</v>
      </c>
      <c r="AJ632" s="550">
        <v>5.18451392603273E-2</v>
      </c>
      <c r="AK632" s="550">
        <v>3.8414565054411794E-3</v>
      </c>
      <c r="AL632" s="550">
        <v>1.2578484944017445E-2</v>
      </c>
      <c r="AM632" s="550">
        <v>2.7183796040413811E-3</v>
      </c>
      <c r="AN632" s="550">
        <v>3.534130256281852E-3</v>
      </c>
      <c r="AO632" s="550">
        <v>0.10062785740426036</v>
      </c>
      <c r="AP632" s="550">
        <v>1.8122623364998387E-2</v>
      </c>
      <c r="AQ632" s="551">
        <v>3113.6341227999983</v>
      </c>
      <c r="AR632" s="551">
        <v>3647.200558999999</v>
      </c>
      <c r="AS632" s="551">
        <v>177.90554810000009</v>
      </c>
      <c r="AT632" s="551">
        <v>13.181880400999999</v>
      </c>
      <c r="AU632" s="551">
        <v>43.162816999999997</v>
      </c>
      <c r="AV632" s="551">
        <v>9.3280646999999988</v>
      </c>
      <c r="AW632" s="551">
        <v>12.127296585</v>
      </c>
      <c r="AX632" s="551">
        <v>345.30245999999994</v>
      </c>
      <c r="AY632" s="551">
        <v>62.187415999999999</v>
      </c>
    </row>
    <row r="633" spans="1:51" customFormat="1" x14ac:dyDescent="0.35">
      <c r="A633" s="547" t="s">
        <v>1530</v>
      </c>
      <c r="B633" s="547" t="s">
        <v>694</v>
      </c>
      <c r="C633">
        <v>2</v>
      </c>
      <c r="D633" s="547" t="s">
        <v>656</v>
      </c>
      <c r="E633">
        <v>53</v>
      </c>
      <c r="F633" s="216">
        <v>2030</v>
      </c>
      <c r="G633" s="549">
        <v>3477.5001000000002</v>
      </c>
      <c r="H633" s="550">
        <v>0.90737329039904235</v>
      </c>
      <c r="I633" s="550">
        <v>1.0628644171714043</v>
      </c>
      <c r="J633" s="550">
        <v>5.18451065465102E-2</v>
      </c>
      <c r="K633" s="550">
        <v>3.8414560264139171E-3</v>
      </c>
      <c r="L633" s="550">
        <v>1.2578484181783344E-2</v>
      </c>
      <c r="M633" s="550">
        <v>2.7183778369984798E-3</v>
      </c>
      <c r="N633" s="550">
        <v>3.534127651355063E-3</v>
      </c>
      <c r="O633" s="550">
        <v>0.10062788495678261</v>
      </c>
      <c r="P633" s="550">
        <v>1.8122609687344072E-2</v>
      </c>
      <c r="Q633" s="551">
        <v>3155.3907080999988</v>
      </c>
      <c r="R633" s="551">
        <v>3696.1111170000004</v>
      </c>
      <c r="S633" s="551">
        <v>180.29136319999989</v>
      </c>
      <c r="T633" s="551">
        <v>13.358663716000001</v>
      </c>
      <c r="U633" s="551">
        <v>43.741680000000002</v>
      </c>
      <c r="V633" s="551">
        <v>9.4531591999999982</v>
      </c>
      <c r="W633" s="551">
        <v>12.289929260999997</v>
      </c>
      <c r="X633" s="551">
        <v>349.93348000000003</v>
      </c>
      <c r="Y633" s="551">
        <v>63.021376999999987</v>
      </c>
      <c r="AA633" s="547" t="s">
        <v>1530</v>
      </c>
      <c r="AB633" s="547" t="s">
        <v>694</v>
      </c>
      <c r="AC633">
        <v>2</v>
      </c>
      <c r="AD633" s="547" t="s">
        <v>656</v>
      </c>
      <c r="AE633">
        <v>53</v>
      </c>
      <c r="AF633" s="216">
        <v>2030</v>
      </c>
      <c r="AG633" s="549">
        <v>3477.5001000000002</v>
      </c>
      <c r="AH633" s="550">
        <v>0.90737329039904235</v>
      </c>
      <c r="AI633" s="550">
        <v>1.0628644171714043</v>
      </c>
      <c r="AJ633" s="550">
        <v>5.18451065465102E-2</v>
      </c>
      <c r="AK633" s="550">
        <v>3.8414560264139171E-3</v>
      </c>
      <c r="AL633" s="550">
        <v>1.2578484181783344E-2</v>
      </c>
      <c r="AM633" s="550">
        <v>2.7183778369984798E-3</v>
      </c>
      <c r="AN633" s="550">
        <v>3.534127651355063E-3</v>
      </c>
      <c r="AO633" s="550">
        <v>0.10062788495678261</v>
      </c>
      <c r="AP633" s="550">
        <v>1.8122609687344072E-2</v>
      </c>
      <c r="AQ633" s="551">
        <v>3155.3907080999988</v>
      </c>
      <c r="AR633" s="551">
        <v>3696.1111170000004</v>
      </c>
      <c r="AS633" s="551">
        <v>180.29136319999989</v>
      </c>
      <c r="AT633" s="551">
        <v>13.358663716000001</v>
      </c>
      <c r="AU633" s="551">
        <v>43.741680000000002</v>
      </c>
      <c r="AV633" s="551">
        <v>9.4531591999999982</v>
      </c>
      <c r="AW633" s="551">
        <v>12.289929260999997</v>
      </c>
      <c r="AX633" s="551">
        <v>349.93348000000003</v>
      </c>
      <c r="AY633" s="551">
        <v>63.021376999999987</v>
      </c>
    </row>
    <row r="634" spans="1:51" customFormat="1" x14ac:dyDescent="0.35">
      <c r="A634" s="547" t="s">
        <v>948</v>
      </c>
      <c r="B634" s="547" t="s">
        <v>694</v>
      </c>
      <c r="C634">
        <v>2</v>
      </c>
      <c r="D634" s="547" t="s">
        <v>258</v>
      </c>
      <c r="E634">
        <v>54</v>
      </c>
      <c r="F634" s="216">
        <v>54</v>
      </c>
      <c r="G634" s="549">
        <v>31979.115978999998</v>
      </c>
      <c r="H634" s="550">
        <v>1.8242642936671716</v>
      </c>
      <c r="I634" s="550">
        <v>3.6768719167436439</v>
      </c>
      <c r="J634" s="550">
        <v>0.29989332074588182</v>
      </c>
      <c r="K634" s="550">
        <v>9.6249122541515256E-2</v>
      </c>
      <c r="L634" s="550">
        <v>2.0426813341837317E-2</v>
      </c>
      <c r="M634" s="550">
        <v>3.6034878297659398E-3</v>
      </c>
      <c r="N634" s="550">
        <v>8.8548910084269891E-2</v>
      </c>
      <c r="O634" s="550">
        <v>0.16341449537666092</v>
      </c>
      <c r="P634" s="550">
        <v>2.402337245608949E-2</v>
      </c>
      <c r="Q634" s="551">
        <v>58338.359423530994</v>
      </c>
      <c r="R634" s="551">
        <v>117583.11346547301</v>
      </c>
      <c r="S634" s="551">
        <v>9590.323285460001</v>
      </c>
      <c r="T634" s="551">
        <v>3077.9618526320996</v>
      </c>
      <c r="U634" s="551">
        <v>653.2314329400001</v>
      </c>
      <c r="V634" s="551">
        <v>115.236355237</v>
      </c>
      <c r="W634" s="551">
        <v>2831.7158653989095</v>
      </c>
      <c r="X634" s="551">
        <v>5225.8511002999985</v>
      </c>
      <c r="Y634" s="551">
        <v>768.24621397999988</v>
      </c>
      <c r="AA634" s="547" t="s">
        <v>948</v>
      </c>
      <c r="AB634" s="547" t="s">
        <v>694</v>
      </c>
      <c r="AC634">
        <v>2</v>
      </c>
      <c r="AD634" s="547" t="s">
        <v>258</v>
      </c>
      <c r="AE634">
        <v>54</v>
      </c>
      <c r="AF634" s="216">
        <v>54</v>
      </c>
      <c r="AG634" s="549">
        <v>31979.115978999998</v>
      </c>
      <c r="AH634" s="550">
        <v>1.8242642936671716</v>
      </c>
      <c r="AI634" s="550">
        <v>3.6768719167436439</v>
      </c>
      <c r="AJ634" s="550">
        <v>0.29989332074588182</v>
      </c>
      <c r="AK634" s="550">
        <v>9.6249122541515256E-2</v>
      </c>
      <c r="AL634" s="550">
        <v>2.0426813341837317E-2</v>
      </c>
      <c r="AM634" s="550">
        <v>3.6034878297659398E-3</v>
      </c>
      <c r="AN634" s="550">
        <v>8.8548910084269891E-2</v>
      </c>
      <c r="AO634" s="550">
        <v>0.16341449537666092</v>
      </c>
      <c r="AP634" s="550">
        <v>2.402337245608949E-2</v>
      </c>
      <c r="AQ634" s="551">
        <v>58338.359423530994</v>
      </c>
      <c r="AR634" s="551">
        <v>117583.11346547301</v>
      </c>
      <c r="AS634" s="551">
        <v>9590.323285460001</v>
      </c>
      <c r="AT634" s="551">
        <v>3077.9618526320996</v>
      </c>
      <c r="AU634" s="551">
        <v>653.2314329400001</v>
      </c>
      <c r="AV634" s="551">
        <v>115.236355237</v>
      </c>
      <c r="AW634" s="551">
        <v>2831.7158653989095</v>
      </c>
      <c r="AX634" s="551">
        <v>5225.8511002999985</v>
      </c>
      <c r="AY634" s="551">
        <v>768.24621397999988</v>
      </c>
    </row>
    <row r="635" spans="1:51" customFormat="1" x14ac:dyDescent="0.35">
      <c r="A635" s="547" t="s">
        <v>949</v>
      </c>
      <c r="B635" s="547" t="s">
        <v>694</v>
      </c>
      <c r="C635">
        <v>2</v>
      </c>
      <c r="D635" s="547" t="s">
        <v>258</v>
      </c>
      <c r="E635">
        <v>54</v>
      </c>
      <c r="F635" s="216">
        <v>2000</v>
      </c>
      <c r="G635" s="549">
        <v>561.89386000000013</v>
      </c>
      <c r="H635" s="550">
        <v>5.039858401157824</v>
      </c>
      <c r="I635" s="550">
        <v>10.81068741689621</v>
      </c>
      <c r="J635" s="550">
        <v>1.879517984268416</v>
      </c>
      <c r="K635" s="550">
        <v>0.56672468854171121</v>
      </c>
      <c r="L635" s="550">
        <v>1.7152748029672361E-2</v>
      </c>
      <c r="M635" s="550">
        <v>2.6995902571350389E-3</v>
      </c>
      <c r="N635" s="550">
        <v>0.52138500562188017</v>
      </c>
      <c r="O635" s="550">
        <v>0.13722195327067638</v>
      </c>
      <c r="P635" s="550">
        <v>1.7997362526794642E-2</v>
      </c>
      <c r="Q635" s="551">
        <v>2831.865490879999</v>
      </c>
      <c r="R635" s="551">
        <v>6074.4588819332421</v>
      </c>
      <c r="S635" s="551">
        <v>1056.0896151199997</v>
      </c>
      <c r="T635" s="551">
        <v>318.43912280199999</v>
      </c>
      <c r="U635" s="551">
        <v>9.6380237999999991</v>
      </c>
      <c r="V635" s="551">
        <v>1.5168831899999999</v>
      </c>
      <c r="W635" s="551">
        <v>292.96303335499999</v>
      </c>
      <c r="X635" s="551">
        <v>77.104172999999989</v>
      </c>
      <c r="Y635" s="551">
        <v>10.112607499999998</v>
      </c>
      <c r="AA635" s="547" t="s">
        <v>949</v>
      </c>
      <c r="AB635" s="547" t="s">
        <v>694</v>
      </c>
      <c r="AC635">
        <v>2</v>
      </c>
      <c r="AD635" s="547" t="s">
        <v>258</v>
      </c>
      <c r="AE635">
        <v>54</v>
      </c>
      <c r="AF635" s="216">
        <v>2000</v>
      </c>
      <c r="AG635" s="549">
        <v>561.89386000000013</v>
      </c>
      <c r="AH635" s="550">
        <v>5.039858401157824</v>
      </c>
      <c r="AI635" s="550">
        <v>10.81068741689621</v>
      </c>
      <c r="AJ635" s="550">
        <v>1.879517984268416</v>
      </c>
      <c r="AK635" s="550">
        <v>0.56672468854171121</v>
      </c>
      <c r="AL635" s="550">
        <v>1.7152748029672361E-2</v>
      </c>
      <c r="AM635" s="550">
        <v>2.6995902571350389E-3</v>
      </c>
      <c r="AN635" s="550">
        <v>0.52138500562188017</v>
      </c>
      <c r="AO635" s="550">
        <v>0.13722195327067638</v>
      </c>
      <c r="AP635" s="550">
        <v>1.7997362526794642E-2</v>
      </c>
      <c r="AQ635" s="551">
        <v>2831.865490879999</v>
      </c>
      <c r="AR635" s="551">
        <v>6074.4588819332421</v>
      </c>
      <c r="AS635" s="551">
        <v>1056.0896151199997</v>
      </c>
      <c r="AT635" s="551">
        <v>318.43912280199999</v>
      </c>
      <c r="AU635" s="551">
        <v>9.6380237999999991</v>
      </c>
      <c r="AV635" s="551">
        <v>1.5168831899999999</v>
      </c>
      <c r="AW635" s="551">
        <v>292.96303335499999</v>
      </c>
      <c r="AX635" s="551">
        <v>77.104172999999989</v>
      </c>
      <c r="AY635" s="551">
        <v>10.112607499999998</v>
      </c>
    </row>
    <row r="636" spans="1:51" customFormat="1" x14ac:dyDescent="0.35">
      <c r="A636" s="547" t="s">
        <v>950</v>
      </c>
      <c r="B636" s="547" t="s">
        <v>694</v>
      </c>
      <c r="C636">
        <v>2</v>
      </c>
      <c r="D636" s="547" t="s">
        <v>258</v>
      </c>
      <c r="E636">
        <v>54</v>
      </c>
      <c r="F636" s="216">
        <v>2001</v>
      </c>
      <c r="G636" s="549">
        <v>960.85610000000008</v>
      </c>
      <c r="H636" s="550">
        <v>5.0962509403749428</v>
      </c>
      <c r="I636" s="550">
        <v>11.093463544479027</v>
      </c>
      <c r="J636" s="550">
        <v>1.8414227260356668</v>
      </c>
      <c r="K636" s="550">
        <v>0.58175741066118003</v>
      </c>
      <c r="L636" s="550">
        <v>1.7477684743844576E-2</v>
      </c>
      <c r="M636" s="550">
        <v>2.7954602151144168E-3</v>
      </c>
      <c r="N636" s="550">
        <v>0.53521501579580977</v>
      </c>
      <c r="O636" s="550">
        <v>0.13982149564331225</v>
      </c>
      <c r="P636" s="550">
        <v>1.8636505716100465E-2</v>
      </c>
      <c r="Q636" s="551">
        <v>4896.7638031900005</v>
      </c>
      <c r="R636" s="551">
        <v>10659.222116840296</v>
      </c>
      <c r="S636" s="551">
        <v>1769.3422589899994</v>
      </c>
      <c r="T636" s="551">
        <v>558.98515675399995</v>
      </c>
      <c r="U636" s="551">
        <v>16.79354</v>
      </c>
      <c r="V636" s="551">
        <v>2.686035</v>
      </c>
      <c r="W636" s="551">
        <v>514.2646127390002</v>
      </c>
      <c r="X636" s="551">
        <v>134.34833700000001</v>
      </c>
      <c r="Y636" s="551">
        <v>17.907000200000002</v>
      </c>
      <c r="AA636" s="547" t="s">
        <v>950</v>
      </c>
      <c r="AB636" s="547" t="s">
        <v>694</v>
      </c>
      <c r="AC636">
        <v>2</v>
      </c>
      <c r="AD636" s="547" t="s">
        <v>258</v>
      </c>
      <c r="AE636">
        <v>54</v>
      </c>
      <c r="AF636" s="216">
        <v>2001</v>
      </c>
      <c r="AG636" s="549">
        <v>960.85610000000008</v>
      </c>
      <c r="AH636" s="550">
        <v>5.0962509403749428</v>
      </c>
      <c r="AI636" s="550">
        <v>11.093463544479027</v>
      </c>
      <c r="AJ636" s="550">
        <v>1.8414227260356668</v>
      </c>
      <c r="AK636" s="550">
        <v>0.58175741066118003</v>
      </c>
      <c r="AL636" s="550">
        <v>1.7477684743844576E-2</v>
      </c>
      <c r="AM636" s="550">
        <v>2.7954602151144168E-3</v>
      </c>
      <c r="AN636" s="550">
        <v>0.53521501579580977</v>
      </c>
      <c r="AO636" s="550">
        <v>0.13982149564331225</v>
      </c>
      <c r="AP636" s="550">
        <v>1.8636505716100465E-2</v>
      </c>
      <c r="AQ636" s="551">
        <v>4896.7638031900005</v>
      </c>
      <c r="AR636" s="551">
        <v>10659.222116840296</v>
      </c>
      <c r="AS636" s="551">
        <v>1769.3422589899994</v>
      </c>
      <c r="AT636" s="551">
        <v>558.98515675399995</v>
      </c>
      <c r="AU636" s="551">
        <v>16.79354</v>
      </c>
      <c r="AV636" s="551">
        <v>2.686035</v>
      </c>
      <c r="AW636" s="551">
        <v>514.2646127390002</v>
      </c>
      <c r="AX636" s="551">
        <v>134.34833700000001</v>
      </c>
      <c r="AY636" s="551">
        <v>17.907000200000002</v>
      </c>
    </row>
    <row r="637" spans="1:51" customFormat="1" x14ac:dyDescent="0.35">
      <c r="A637" s="547" t="s">
        <v>951</v>
      </c>
      <c r="B637" s="547" t="s">
        <v>694</v>
      </c>
      <c r="C637">
        <v>2</v>
      </c>
      <c r="D637" s="547" t="s">
        <v>258</v>
      </c>
      <c r="E637">
        <v>54</v>
      </c>
      <c r="F637" s="216">
        <v>2002</v>
      </c>
      <c r="G637" s="549">
        <v>573.36532999999997</v>
      </c>
      <c r="H637" s="550">
        <v>5.0983080974742574</v>
      </c>
      <c r="I637" s="550">
        <v>11.104938586161522</v>
      </c>
      <c r="J637" s="550">
        <v>1.8464265040057446</v>
      </c>
      <c r="K637" s="550">
        <v>0.58234800548020538</v>
      </c>
      <c r="L637" s="550">
        <v>1.7545175952651343E-2</v>
      </c>
      <c r="M637" s="550">
        <v>2.8002703790966929E-3</v>
      </c>
      <c r="N637" s="550">
        <v>0.53575866649802473</v>
      </c>
      <c r="O637" s="550">
        <v>0.1403613573914558</v>
      </c>
      <c r="P637" s="550">
        <v>1.8668573664891809E-2</v>
      </c>
      <c r="Q637" s="551">
        <v>2923.1931047499997</v>
      </c>
      <c r="R637" s="551">
        <v>6367.1867770842337</v>
      </c>
      <c r="S637" s="551">
        <v>1058.67694179</v>
      </c>
      <c r="T637" s="551">
        <v>333.89815633699976</v>
      </c>
      <c r="U637" s="551">
        <v>10.059795600000001</v>
      </c>
      <c r="V637" s="551">
        <v>1.6055779500000003</v>
      </c>
      <c r="W637" s="551">
        <v>307.18544461699986</v>
      </c>
      <c r="X637" s="551">
        <v>80.478335999999985</v>
      </c>
      <c r="Y637" s="551">
        <v>10.703912900000001</v>
      </c>
      <c r="AA637" s="547" t="s">
        <v>951</v>
      </c>
      <c r="AB637" s="547" t="s">
        <v>694</v>
      </c>
      <c r="AC637">
        <v>2</v>
      </c>
      <c r="AD637" s="547" t="s">
        <v>258</v>
      </c>
      <c r="AE637">
        <v>54</v>
      </c>
      <c r="AF637" s="216">
        <v>2002</v>
      </c>
      <c r="AG637" s="549">
        <v>573.36532999999997</v>
      </c>
      <c r="AH637" s="550">
        <v>5.0983080974742574</v>
      </c>
      <c r="AI637" s="550">
        <v>11.104938586161522</v>
      </c>
      <c r="AJ637" s="550">
        <v>1.8464265040057446</v>
      </c>
      <c r="AK637" s="550">
        <v>0.58234800548020538</v>
      </c>
      <c r="AL637" s="550">
        <v>1.7545175952651343E-2</v>
      </c>
      <c r="AM637" s="550">
        <v>2.8002703790966929E-3</v>
      </c>
      <c r="AN637" s="550">
        <v>0.53575866649802473</v>
      </c>
      <c r="AO637" s="550">
        <v>0.1403613573914558</v>
      </c>
      <c r="AP637" s="550">
        <v>1.8668573664891809E-2</v>
      </c>
      <c r="AQ637" s="551">
        <v>2923.1931047499997</v>
      </c>
      <c r="AR637" s="551">
        <v>6367.1867770842337</v>
      </c>
      <c r="AS637" s="551">
        <v>1058.67694179</v>
      </c>
      <c r="AT637" s="551">
        <v>333.89815633699976</v>
      </c>
      <c r="AU637" s="551">
        <v>10.059795600000001</v>
      </c>
      <c r="AV637" s="551">
        <v>1.6055779500000003</v>
      </c>
      <c r="AW637" s="551">
        <v>307.18544461699986</v>
      </c>
      <c r="AX637" s="551">
        <v>80.478335999999985</v>
      </c>
      <c r="AY637" s="551">
        <v>10.703912900000001</v>
      </c>
    </row>
    <row r="638" spans="1:51" customFormat="1" x14ac:dyDescent="0.35">
      <c r="A638" s="547" t="s">
        <v>952</v>
      </c>
      <c r="B638" s="547" t="s">
        <v>694</v>
      </c>
      <c r="C638">
        <v>2</v>
      </c>
      <c r="D638" s="547" t="s">
        <v>258</v>
      </c>
      <c r="E638">
        <v>54</v>
      </c>
      <c r="F638" s="216">
        <v>2003</v>
      </c>
      <c r="G638" s="549">
        <v>356.70434</v>
      </c>
      <c r="H638" s="550">
        <v>3.5163637060036885</v>
      </c>
      <c r="I638" s="550">
        <v>8.2820993393980107</v>
      </c>
      <c r="J638" s="550">
        <v>1.0470579444029198</v>
      </c>
      <c r="K638" s="550">
        <v>0.5391033430908071</v>
      </c>
      <c r="L638" s="550">
        <v>1.7914187138850065E-2</v>
      </c>
      <c r="M638" s="550">
        <v>2.8974067711090932E-3</v>
      </c>
      <c r="N638" s="550">
        <v>0.49597358226703936</v>
      </c>
      <c r="O638" s="550">
        <v>0.14331340067238876</v>
      </c>
      <c r="P638" s="550">
        <v>1.9316131393298994E-2</v>
      </c>
      <c r="Q638" s="551">
        <v>1254.3021949499998</v>
      </c>
      <c r="R638" s="551">
        <v>2954.2607786744034</v>
      </c>
      <c r="S638" s="551">
        <v>373.49011300000018</v>
      </c>
      <c r="T638" s="551">
        <v>192.3005021889999</v>
      </c>
      <c r="U638" s="551">
        <v>6.3900683000000003</v>
      </c>
      <c r="V638" s="551">
        <v>1.0335175700000001</v>
      </c>
      <c r="W638" s="551">
        <v>176.91592931999998</v>
      </c>
      <c r="X638" s="551">
        <v>51.120511999999991</v>
      </c>
      <c r="Y638" s="551">
        <v>6.8901478999999988</v>
      </c>
      <c r="AA638" s="547" t="s">
        <v>952</v>
      </c>
      <c r="AB638" s="547" t="s">
        <v>694</v>
      </c>
      <c r="AC638">
        <v>2</v>
      </c>
      <c r="AD638" s="547" t="s">
        <v>258</v>
      </c>
      <c r="AE638">
        <v>54</v>
      </c>
      <c r="AF638" s="216">
        <v>2003</v>
      </c>
      <c r="AG638" s="549">
        <v>356.70434</v>
      </c>
      <c r="AH638" s="550">
        <v>3.5163637060036885</v>
      </c>
      <c r="AI638" s="550">
        <v>8.2820993393980107</v>
      </c>
      <c r="AJ638" s="550">
        <v>1.0470579444029198</v>
      </c>
      <c r="AK638" s="550">
        <v>0.5391033430908071</v>
      </c>
      <c r="AL638" s="550">
        <v>1.7914187138850065E-2</v>
      </c>
      <c r="AM638" s="550">
        <v>2.8974067711090932E-3</v>
      </c>
      <c r="AN638" s="550">
        <v>0.49597358226703936</v>
      </c>
      <c r="AO638" s="550">
        <v>0.14331340067238876</v>
      </c>
      <c r="AP638" s="550">
        <v>1.9316131393298994E-2</v>
      </c>
      <c r="AQ638" s="551">
        <v>1254.3021949499998</v>
      </c>
      <c r="AR638" s="551">
        <v>2954.2607786744034</v>
      </c>
      <c r="AS638" s="551">
        <v>373.49011300000018</v>
      </c>
      <c r="AT638" s="551">
        <v>192.3005021889999</v>
      </c>
      <c r="AU638" s="551">
        <v>6.3900683000000003</v>
      </c>
      <c r="AV638" s="551">
        <v>1.0335175700000001</v>
      </c>
      <c r="AW638" s="551">
        <v>176.91592931999998</v>
      </c>
      <c r="AX638" s="551">
        <v>51.120511999999991</v>
      </c>
      <c r="AY638" s="551">
        <v>6.8901478999999988</v>
      </c>
    </row>
    <row r="639" spans="1:51" customFormat="1" x14ac:dyDescent="0.35">
      <c r="A639" s="547" t="s">
        <v>953</v>
      </c>
      <c r="B639" s="547" t="s">
        <v>694</v>
      </c>
      <c r="C639">
        <v>2</v>
      </c>
      <c r="D639" s="547" t="s">
        <v>258</v>
      </c>
      <c r="E639">
        <v>54</v>
      </c>
      <c r="F639" s="216">
        <v>2004</v>
      </c>
      <c r="G639" s="549">
        <v>519.55113000000006</v>
      </c>
      <c r="H639" s="550">
        <v>3.4783517863968449</v>
      </c>
      <c r="I639" s="550">
        <v>8.373291079510043</v>
      </c>
      <c r="J639" s="550">
        <v>1.0346994312378841</v>
      </c>
      <c r="K639" s="550">
        <v>0.56366550886339151</v>
      </c>
      <c r="L639" s="550">
        <v>1.8555960218968239E-2</v>
      </c>
      <c r="M639" s="550">
        <v>3.0721210441790395E-3</v>
      </c>
      <c r="N639" s="550">
        <v>0.51857116182386143</v>
      </c>
      <c r="O639" s="550">
        <v>0.14844765326561796</v>
      </c>
      <c r="P639" s="550">
        <v>2.0480925717551612E-2</v>
      </c>
      <c r="Q639" s="551">
        <v>1807.1816011599997</v>
      </c>
      <c r="R639" s="551">
        <v>4350.3528421783631</v>
      </c>
      <c r="S639" s="551">
        <v>537.57925871000009</v>
      </c>
      <c r="T639" s="551">
        <v>292.85305207200008</v>
      </c>
      <c r="U639" s="551">
        <v>9.6407700999999975</v>
      </c>
      <c r="V639" s="551">
        <v>1.5961239600000001</v>
      </c>
      <c r="W639" s="551">
        <v>269.42423311100009</v>
      </c>
      <c r="X639" s="551">
        <v>77.126146000000006</v>
      </c>
      <c r="Y639" s="551">
        <v>10.640888100000002</v>
      </c>
      <c r="AA639" s="547" t="s">
        <v>953</v>
      </c>
      <c r="AB639" s="547" t="s">
        <v>694</v>
      </c>
      <c r="AC639">
        <v>2</v>
      </c>
      <c r="AD639" s="547" t="s">
        <v>258</v>
      </c>
      <c r="AE639">
        <v>54</v>
      </c>
      <c r="AF639" s="216">
        <v>2004</v>
      </c>
      <c r="AG639" s="549">
        <v>519.55113000000006</v>
      </c>
      <c r="AH639" s="550">
        <v>3.4783517863968449</v>
      </c>
      <c r="AI639" s="550">
        <v>8.373291079510043</v>
      </c>
      <c r="AJ639" s="550">
        <v>1.0346994312378841</v>
      </c>
      <c r="AK639" s="550">
        <v>0.56366550886339151</v>
      </c>
      <c r="AL639" s="550">
        <v>1.8555960218968239E-2</v>
      </c>
      <c r="AM639" s="550">
        <v>3.0721210441790395E-3</v>
      </c>
      <c r="AN639" s="550">
        <v>0.51857116182386143</v>
      </c>
      <c r="AO639" s="550">
        <v>0.14844765326561796</v>
      </c>
      <c r="AP639" s="550">
        <v>2.0480925717551612E-2</v>
      </c>
      <c r="AQ639" s="551">
        <v>1807.1816011599997</v>
      </c>
      <c r="AR639" s="551">
        <v>4350.3528421783631</v>
      </c>
      <c r="AS639" s="551">
        <v>537.57925871000009</v>
      </c>
      <c r="AT639" s="551">
        <v>292.85305207200008</v>
      </c>
      <c r="AU639" s="551">
        <v>9.6407700999999975</v>
      </c>
      <c r="AV639" s="551">
        <v>1.5961239600000001</v>
      </c>
      <c r="AW639" s="551">
        <v>269.42423311100009</v>
      </c>
      <c r="AX639" s="551">
        <v>77.126146000000006</v>
      </c>
      <c r="AY639" s="551">
        <v>10.640888100000002</v>
      </c>
    </row>
    <row r="640" spans="1:51" customFormat="1" x14ac:dyDescent="0.35">
      <c r="A640" s="547" t="s">
        <v>954</v>
      </c>
      <c r="B640" s="547" t="s">
        <v>694</v>
      </c>
      <c r="C640">
        <v>2</v>
      </c>
      <c r="D640" s="547" t="s">
        <v>258</v>
      </c>
      <c r="E640">
        <v>54</v>
      </c>
      <c r="F640" s="216">
        <v>2005</v>
      </c>
      <c r="G640" s="549">
        <v>954.84314000000006</v>
      </c>
      <c r="H640" s="550">
        <v>3.4455796209521905</v>
      </c>
      <c r="I640" s="550">
        <v>8.4095904322531201</v>
      </c>
      <c r="J640" s="550">
        <v>1.0233979803007232</v>
      </c>
      <c r="K640" s="550">
        <v>0.57925517688695938</v>
      </c>
      <c r="L640" s="550">
        <v>1.8890132048285962E-2</v>
      </c>
      <c r="M640" s="550">
        <v>3.1835945326056381E-3</v>
      </c>
      <c r="N640" s="550">
        <v>0.53291290115882251</v>
      </c>
      <c r="O640" s="550">
        <v>0.15112117263574831</v>
      </c>
      <c r="P640" s="550">
        <v>2.1224051104352069E-2</v>
      </c>
      <c r="Q640" s="551">
        <v>3289.9880643899996</v>
      </c>
      <c r="R640" s="551">
        <v>8029.8397344465275</v>
      </c>
      <c r="S640" s="551">
        <v>977.18454098000063</v>
      </c>
      <c r="T640" s="551">
        <v>553.09783195999978</v>
      </c>
      <c r="U640" s="551">
        <v>18.037113000000002</v>
      </c>
      <c r="V640" s="551">
        <v>3.0398334</v>
      </c>
      <c r="W640" s="551">
        <v>508.8482278889997</v>
      </c>
      <c r="X640" s="551">
        <v>144.29701500000002</v>
      </c>
      <c r="Y640" s="551">
        <v>20.2656396</v>
      </c>
      <c r="AA640" s="547" t="s">
        <v>954</v>
      </c>
      <c r="AB640" s="547" t="s">
        <v>694</v>
      </c>
      <c r="AC640">
        <v>2</v>
      </c>
      <c r="AD640" s="547" t="s">
        <v>258</v>
      </c>
      <c r="AE640">
        <v>54</v>
      </c>
      <c r="AF640" s="216">
        <v>2005</v>
      </c>
      <c r="AG640" s="549">
        <v>954.84314000000006</v>
      </c>
      <c r="AH640" s="550">
        <v>3.4455796209521905</v>
      </c>
      <c r="AI640" s="550">
        <v>8.4095904322531201</v>
      </c>
      <c r="AJ640" s="550">
        <v>1.0233979803007232</v>
      </c>
      <c r="AK640" s="550">
        <v>0.57925517688695938</v>
      </c>
      <c r="AL640" s="550">
        <v>1.8890132048285962E-2</v>
      </c>
      <c r="AM640" s="550">
        <v>3.1835945326056381E-3</v>
      </c>
      <c r="AN640" s="550">
        <v>0.53291290115882251</v>
      </c>
      <c r="AO640" s="550">
        <v>0.15112117263574831</v>
      </c>
      <c r="AP640" s="550">
        <v>2.1224051104352069E-2</v>
      </c>
      <c r="AQ640" s="551">
        <v>3289.9880643899996</v>
      </c>
      <c r="AR640" s="551">
        <v>8029.8397344465275</v>
      </c>
      <c r="AS640" s="551">
        <v>977.18454098000063</v>
      </c>
      <c r="AT640" s="551">
        <v>553.09783195999978</v>
      </c>
      <c r="AU640" s="551">
        <v>18.037113000000002</v>
      </c>
      <c r="AV640" s="551">
        <v>3.0398334</v>
      </c>
      <c r="AW640" s="551">
        <v>508.8482278889997</v>
      </c>
      <c r="AX640" s="551">
        <v>144.29701500000002</v>
      </c>
      <c r="AY640" s="551">
        <v>20.2656396</v>
      </c>
    </row>
    <row r="641" spans="1:51" customFormat="1" x14ac:dyDescent="0.35">
      <c r="A641" s="547" t="s">
        <v>955</v>
      </c>
      <c r="B641" s="547" t="s">
        <v>694</v>
      </c>
      <c r="C641">
        <v>2</v>
      </c>
      <c r="D641" s="547" t="s">
        <v>258</v>
      </c>
      <c r="E641">
        <v>54</v>
      </c>
      <c r="F641" s="216">
        <v>2006</v>
      </c>
      <c r="G641" s="549">
        <v>862.94306999999981</v>
      </c>
      <c r="H641" s="550">
        <v>3.4291988611253355</v>
      </c>
      <c r="I641" s="550">
        <v>8.470328892539726</v>
      </c>
      <c r="J641" s="550">
        <v>1.0184128971567037</v>
      </c>
      <c r="K641" s="550">
        <v>0.59267110819952451</v>
      </c>
      <c r="L641" s="550">
        <v>1.9277782136891148E-2</v>
      </c>
      <c r="M641" s="550">
        <v>3.2787248642022248E-3</v>
      </c>
      <c r="N641" s="550">
        <v>0.54525550776020482</v>
      </c>
      <c r="O641" s="550">
        <v>0.15422213541850457</v>
      </c>
      <c r="P641" s="550">
        <v>2.1858285043067794E-2</v>
      </c>
      <c r="Q641" s="551">
        <v>2959.2033928599999</v>
      </c>
      <c r="R641" s="551">
        <v>7309.41161843793</v>
      </c>
      <c r="S641" s="551">
        <v>878.83235200000001</v>
      </c>
      <c r="T641" s="551">
        <v>511.44142560999978</v>
      </c>
      <c r="U641" s="551">
        <v>16.635628500000003</v>
      </c>
      <c r="V641" s="551">
        <v>2.8293529000000004</v>
      </c>
      <c r="W641" s="551">
        <v>470.52446180099986</v>
      </c>
      <c r="X641" s="551">
        <v>133.08492300000003</v>
      </c>
      <c r="Y641" s="551">
        <v>18.862455600000001</v>
      </c>
      <c r="AA641" s="547" t="s">
        <v>955</v>
      </c>
      <c r="AB641" s="547" t="s">
        <v>694</v>
      </c>
      <c r="AC641">
        <v>2</v>
      </c>
      <c r="AD641" s="547" t="s">
        <v>258</v>
      </c>
      <c r="AE641">
        <v>54</v>
      </c>
      <c r="AF641" s="216">
        <v>2006</v>
      </c>
      <c r="AG641" s="549">
        <v>862.94306999999981</v>
      </c>
      <c r="AH641" s="550">
        <v>3.4291988611253355</v>
      </c>
      <c r="AI641" s="550">
        <v>8.470328892539726</v>
      </c>
      <c r="AJ641" s="550">
        <v>1.0184128971567037</v>
      </c>
      <c r="AK641" s="550">
        <v>0.59267110819952451</v>
      </c>
      <c r="AL641" s="550">
        <v>1.9277782136891148E-2</v>
      </c>
      <c r="AM641" s="550">
        <v>3.2787248642022248E-3</v>
      </c>
      <c r="AN641" s="550">
        <v>0.54525550776020482</v>
      </c>
      <c r="AO641" s="550">
        <v>0.15422213541850457</v>
      </c>
      <c r="AP641" s="550">
        <v>2.1858285043067794E-2</v>
      </c>
      <c r="AQ641" s="551">
        <v>2959.2033928599999</v>
      </c>
      <c r="AR641" s="551">
        <v>7309.41161843793</v>
      </c>
      <c r="AS641" s="551">
        <v>878.83235200000001</v>
      </c>
      <c r="AT641" s="551">
        <v>511.44142560999978</v>
      </c>
      <c r="AU641" s="551">
        <v>16.635628500000003</v>
      </c>
      <c r="AV641" s="551">
        <v>2.8293529000000004</v>
      </c>
      <c r="AW641" s="551">
        <v>470.52446180099986</v>
      </c>
      <c r="AX641" s="551">
        <v>133.08492300000003</v>
      </c>
      <c r="AY641" s="551">
        <v>18.862455600000001</v>
      </c>
    </row>
    <row r="642" spans="1:51" customFormat="1" x14ac:dyDescent="0.35">
      <c r="A642" s="547" t="s">
        <v>956</v>
      </c>
      <c r="B642" s="547" t="s">
        <v>694</v>
      </c>
      <c r="C642">
        <v>2</v>
      </c>
      <c r="D642" s="547" t="s">
        <v>258</v>
      </c>
      <c r="E642">
        <v>54</v>
      </c>
      <c r="F642" s="216">
        <v>2007</v>
      </c>
      <c r="G642" s="549">
        <v>772.74491000000012</v>
      </c>
      <c r="H642" s="550">
        <v>1.201199765909813</v>
      </c>
      <c r="I642" s="550">
        <v>4.9692830068722174</v>
      </c>
      <c r="J642" s="550">
        <v>0.21410289612907316</v>
      </c>
      <c r="K642" s="550">
        <v>2.2337009079749219E-2</v>
      </c>
      <c r="L642" s="550">
        <v>1.9088127930858838E-2</v>
      </c>
      <c r="M642" s="550">
        <v>3.2432610911665525E-3</v>
      </c>
      <c r="N642" s="550">
        <v>2.0550003631858268E-2</v>
      </c>
      <c r="O642" s="550">
        <v>0.15270519607822455</v>
      </c>
      <c r="P642" s="550">
        <v>2.162180570040894E-2</v>
      </c>
      <c r="Q642" s="551">
        <v>928.22100499999965</v>
      </c>
      <c r="R642" s="551">
        <v>3839.9881499100015</v>
      </c>
      <c r="S642" s="551">
        <v>165.44692320000001</v>
      </c>
      <c r="T642" s="551">
        <v>17.260810070999995</v>
      </c>
      <c r="U642" s="551">
        <v>14.7502537</v>
      </c>
      <c r="V642" s="551">
        <v>2.5062134999999999</v>
      </c>
      <c r="W642" s="551">
        <v>15.879910706999993</v>
      </c>
      <c r="X642" s="551">
        <v>118.002163</v>
      </c>
      <c r="Y642" s="551">
        <v>16.708140299999997</v>
      </c>
      <c r="AA642" s="547" t="s">
        <v>956</v>
      </c>
      <c r="AB642" s="547" t="s">
        <v>694</v>
      </c>
      <c r="AC642">
        <v>2</v>
      </c>
      <c r="AD642" s="547" t="s">
        <v>258</v>
      </c>
      <c r="AE642">
        <v>54</v>
      </c>
      <c r="AF642" s="216">
        <v>2007</v>
      </c>
      <c r="AG642" s="549">
        <v>772.74491000000012</v>
      </c>
      <c r="AH642" s="550">
        <v>1.201199765909813</v>
      </c>
      <c r="AI642" s="550">
        <v>4.9692830068722174</v>
      </c>
      <c r="AJ642" s="550">
        <v>0.21410289612907316</v>
      </c>
      <c r="AK642" s="550">
        <v>2.2337009079749219E-2</v>
      </c>
      <c r="AL642" s="550">
        <v>1.9088127930858838E-2</v>
      </c>
      <c r="AM642" s="550">
        <v>3.2432610911665525E-3</v>
      </c>
      <c r="AN642" s="550">
        <v>2.0550003631858268E-2</v>
      </c>
      <c r="AO642" s="550">
        <v>0.15270519607822455</v>
      </c>
      <c r="AP642" s="550">
        <v>2.162180570040894E-2</v>
      </c>
      <c r="AQ642" s="551">
        <v>928.22100499999965</v>
      </c>
      <c r="AR642" s="551">
        <v>3839.9881499100015</v>
      </c>
      <c r="AS642" s="551">
        <v>165.44692320000001</v>
      </c>
      <c r="AT642" s="551">
        <v>17.260810070999995</v>
      </c>
      <c r="AU642" s="551">
        <v>14.7502537</v>
      </c>
      <c r="AV642" s="551">
        <v>2.5062134999999999</v>
      </c>
      <c r="AW642" s="551">
        <v>15.879910706999993</v>
      </c>
      <c r="AX642" s="551">
        <v>118.002163</v>
      </c>
      <c r="AY642" s="551">
        <v>16.708140299999997</v>
      </c>
    </row>
    <row r="643" spans="1:51" customFormat="1" x14ac:dyDescent="0.35">
      <c r="A643" s="547" t="s">
        <v>957</v>
      </c>
      <c r="B643" s="547" t="s">
        <v>694</v>
      </c>
      <c r="C643">
        <v>2</v>
      </c>
      <c r="D643" s="547" t="s">
        <v>258</v>
      </c>
      <c r="E643">
        <v>54</v>
      </c>
      <c r="F643" s="216">
        <v>2008</v>
      </c>
      <c r="G643" s="549">
        <v>1161.1558699999998</v>
      </c>
      <c r="H643" s="550">
        <v>1.2176525396198536</v>
      </c>
      <c r="I643" s="550">
        <v>4.8860196034904435</v>
      </c>
      <c r="J643" s="550">
        <v>0.21608847707930898</v>
      </c>
      <c r="K643" s="550">
        <v>2.1834865841051983E-2</v>
      </c>
      <c r="L643" s="550">
        <v>1.8930595596954612E-2</v>
      </c>
      <c r="M643" s="550">
        <v>3.1675761153410007E-3</v>
      </c>
      <c r="N643" s="550">
        <v>2.0087966412295707E-2</v>
      </c>
      <c r="O643" s="550">
        <v>0.15144473756137497</v>
      </c>
      <c r="P643" s="550">
        <v>2.1117285485539511E-2</v>
      </c>
      <c r="Q643" s="551">
        <v>1413.8843940000004</v>
      </c>
      <c r="R643" s="551">
        <v>5673.4303435279999</v>
      </c>
      <c r="S643" s="551">
        <v>250.91240360000003</v>
      </c>
      <c r="T643" s="551">
        <v>25.353682641999995</v>
      </c>
      <c r="U643" s="551">
        <v>21.981372199999999</v>
      </c>
      <c r="V643" s="551">
        <v>3.6780495999999996</v>
      </c>
      <c r="W643" s="551">
        <v>23.325260115999995</v>
      </c>
      <c r="X643" s="551">
        <v>175.85094599999999</v>
      </c>
      <c r="Y643" s="551">
        <v>24.52046</v>
      </c>
      <c r="AA643" s="547" t="s">
        <v>957</v>
      </c>
      <c r="AB643" s="547" t="s">
        <v>694</v>
      </c>
      <c r="AC643">
        <v>2</v>
      </c>
      <c r="AD643" s="547" t="s">
        <v>258</v>
      </c>
      <c r="AE643">
        <v>54</v>
      </c>
      <c r="AF643" s="216">
        <v>2008</v>
      </c>
      <c r="AG643" s="549">
        <v>1161.1558699999998</v>
      </c>
      <c r="AH643" s="550">
        <v>1.2176525396198536</v>
      </c>
      <c r="AI643" s="550">
        <v>4.8860196034904435</v>
      </c>
      <c r="AJ643" s="550">
        <v>0.21608847707930898</v>
      </c>
      <c r="AK643" s="550">
        <v>2.1834865841051983E-2</v>
      </c>
      <c r="AL643" s="550">
        <v>1.8930595596954612E-2</v>
      </c>
      <c r="AM643" s="550">
        <v>3.1675761153410007E-3</v>
      </c>
      <c r="AN643" s="550">
        <v>2.0087966412295707E-2</v>
      </c>
      <c r="AO643" s="550">
        <v>0.15144473756137497</v>
      </c>
      <c r="AP643" s="550">
        <v>2.1117285485539511E-2</v>
      </c>
      <c r="AQ643" s="551">
        <v>1413.8843940000004</v>
      </c>
      <c r="AR643" s="551">
        <v>5673.4303435279999</v>
      </c>
      <c r="AS643" s="551">
        <v>250.91240360000003</v>
      </c>
      <c r="AT643" s="551">
        <v>25.353682641999995</v>
      </c>
      <c r="AU643" s="551">
        <v>21.981372199999999</v>
      </c>
      <c r="AV643" s="551">
        <v>3.6780495999999996</v>
      </c>
      <c r="AW643" s="551">
        <v>23.325260115999995</v>
      </c>
      <c r="AX643" s="551">
        <v>175.85094599999999</v>
      </c>
      <c r="AY643" s="551">
        <v>24.52046</v>
      </c>
    </row>
    <row r="644" spans="1:51" customFormat="1" x14ac:dyDescent="0.35">
      <c r="A644" s="547" t="s">
        <v>958</v>
      </c>
      <c r="B644" s="547" t="s">
        <v>694</v>
      </c>
      <c r="C644">
        <v>2</v>
      </c>
      <c r="D644" s="547" t="s">
        <v>258</v>
      </c>
      <c r="E644">
        <v>54</v>
      </c>
      <c r="F644" s="216">
        <v>2009</v>
      </c>
      <c r="G644" s="549">
        <v>679.67552999999998</v>
      </c>
      <c r="H644" s="550">
        <v>1.1917598004447798</v>
      </c>
      <c r="I644" s="550">
        <v>5.1267556243197401</v>
      </c>
      <c r="J644" s="550">
        <v>0.21303122638533131</v>
      </c>
      <c r="K644" s="550">
        <v>2.3210500298282033E-2</v>
      </c>
      <c r="L644" s="550">
        <v>1.9593532961235196E-2</v>
      </c>
      <c r="M644" s="550">
        <v>3.3787038059175092E-3</v>
      </c>
      <c r="N644" s="550">
        <v>2.1353578909189212E-2</v>
      </c>
      <c r="O644" s="550">
        <v>0.15674823102723737</v>
      </c>
      <c r="P644" s="550">
        <v>2.2524804151769297E-2</v>
      </c>
      <c r="Q644" s="551">
        <v>810.00997399999994</v>
      </c>
      <c r="R644" s="551">
        <v>3484.5303461399999</v>
      </c>
      <c r="S644" s="551">
        <v>144.79211170000005</v>
      </c>
      <c r="T644" s="551">
        <v>15.775609091799998</v>
      </c>
      <c r="U644" s="551">
        <v>13.3172449</v>
      </c>
      <c r="V644" s="551">
        <v>2.2964223000000001</v>
      </c>
      <c r="W644" s="551">
        <v>14.513505062499998</v>
      </c>
      <c r="X644" s="551">
        <v>106.537937</v>
      </c>
      <c r="Y644" s="551">
        <v>15.309558199999998</v>
      </c>
      <c r="AA644" s="547" t="s">
        <v>958</v>
      </c>
      <c r="AB644" s="547" t="s">
        <v>694</v>
      </c>
      <c r="AC644">
        <v>2</v>
      </c>
      <c r="AD644" s="547" t="s">
        <v>258</v>
      </c>
      <c r="AE644">
        <v>54</v>
      </c>
      <c r="AF644" s="216">
        <v>2009</v>
      </c>
      <c r="AG644" s="549">
        <v>679.67552999999998</v>
      </c>
      <c r="AH644" s="550">
        <v>1.1917598004447798</v>
      </c>
      <c r="AI644" s="550">
        <v>5.1267556243197401</v>
      </c>
      <c r="AJ644" s="550">
        <v>0.21303122638533131</v>
      </c>
      <c r="AK644" s="550">
        <v>2.3210500298282033E-2</v>
      </c>
      <c r="AL644" s="550">
        <v>1.9593532961235196E-2</v>
      </c>
      <c r="AM644" s="550">
        <v>3.3787038059175092E-3</v>
      </c>
      <c r="AN644" s="550">
        <v>2.1353578909189212E-2</v>
      </c>
      <c r="AO644" s="550">
        <v>0.15674823102723737</v>
      </c>
      <c r="AP644" s="550">
        <v>2.2524804151769297E-2</v>
      </c>
      <c r="AQ644" s="551">
        <v>810.00997399999994</v>
      </c>
      <c r="AR644" s="551">
        <v>3484.5303461399999</v>
      </c>
      <c r="AS644" s="551">
        <v>144.79211170000005</v>
      </c>
      <c r="AT644" s="551">
        <v>15.775609091799998</v>
      </c>
      <c r="AU644" s="551">
        <v>13.3172449</v>
      </c>
      <c r="AV644" s="551">
        <v>2.2964223000000001</v>
      </c>
      <c r="AW644" s="551">
        <v>14.513505062499998</v>
      </c>
      <c r="AX644" s="551">
        <v>106.537937</v>
      </c>
      <c r="AY644" s="551">
        <v>15.309558199999998</v>
      </c>
    </row>
    <row r="645" spans="1:51" customFormat="1" x14ac:dyDescent="0.35">
      <c r="A645" s="547" t="s">
        <v>959</v>
      </c>
      <c r="B645" s="547" t="s">
        <v>694</v>
      </c>
      <c r="C645">
        <v>2</v>
      </c>
      <c r="D645" s="547" t="s">
        <v>258</v>
      </c>
      <c r="E645">
        <v>54</v>
      </c>
      <c r="F645" s="216">
        <v>2010</v>
      </c>
      <c r="G645" s="549">
        <v>900.1358899999999</v>
      </c>
      <c r="H645" s="550">
        <v>1.7077813690997257</v>
      </c>
      <c r="I645" s="550">
        <v>3.8718905875422891</v>
      </c>
      <c r="J645" s="550">
        <v>0.19043089827248191</v>
      </c>
      <c r="K645" s="550">
        <v>4.0240460724213528E-2</v>
      </c>
      <c r="L645" s="550">
        <v>1.826728495405288E-2</v>
      </c>
      <c r="M645" s="550">
        <v>3.1609695065041785E-3</v>
      </c>
      <c r="N645" s="550">
        <v>3.7021112731101091E-2</v>
      </c>
      <c r="O645" s="550">
        <v>0.14613810365899313</v>
      </c>
      <c r="P645" s="550">
        <v>2.107323162061675E-2</v>
      </c>
      <c r="Q645" s="551">
        <v>1537.2353025999998</v>
      </c>
      <c r="R645" s="551">
        <v>3485.2276800000009</v>
      </c>
      <c r="S645" s="551">
        <v>171.41368609999995</v>
      </c>
      <c r="T645" s="551">
        <v>36.221882927999985</v>
      </c>
      <c r="U645" s="551">
        <v>16.443038799999997</v>
      </c>
      <c r="V645" s="551">
        <v>2.8453020999999992</v>
      </c>
      <c r="W645" s="551">
        <v>33.324032257000006</v>
      </c>
      <c r="X645" s="551">
        <v>131.54415200000003</v>
      </c>
      <c r="Y645" s="551">
        <v>18.968772099999999</v>
      </c>
      <c r="AA645" s="547" t="s">
        <v>959</v>
      </c>
      <c r="AB645" s="547" t="s">
        <v>694</v>
      </c>
      <c r="AC645">
        <v>2</v>
      </c>
      <c r="AD645" s="547" t="s">
        <v>258</v>
      </c>
      <c r="AE645">
        <v>54</v>
      </c>
      <c r="AF645" s="216">
        <v>2010</v>
      </c>
      <c r="AG645" s="549">
        <v>900.1358899999999</v>
      </c>
      <c r="AH645" s="550">
        <v>1.7077813690997257</v>
      </c>
      <c r="AI645" s="550">
        <v>3.8718905875422891</v>
      </c>
      <c r="AJ645" s="550">
        <v>0.19043089827248191</v>
      </c>
      <c r="AK645" s="550">
        <v>4.0240460724213528E-2</v>
      </c>
      <c r="AL645" s="550">
        <v>1.826728495405288E-2</v>
      </c>
      <c r="AM645" s="550">
        <v>3.1609695065041785E-3</v>
      </c>
      <c r="AN645" s="550">
        <v>3.7021112731101091E-2</v>
      </c>
      <c r="AO645" s="550">
        <v>0.14613810365899313</v>
      </c>
      <c r="AP645" s="550">
        <v>2.107323162061675E-2</v>
      </c>
      <c r="AQ645" s="551">
        <v>1537.2353025999998</v>
      </c>
      <c r="AR645" s="551">
        <v>3485.2276800000009</v>
      </c>
      <c r="AS645" s="551">
        <v>171.41368609999995</v>
      </c>
      <c r="AT645" s="551">
        <v>36.221882927999985</v>
      </c>
      <c r="AU645" s="551">
        <v>16.443038799999997</v>
      </c>
      <c r="AV645" s="551">
        <v>2.8453020999999992</v>
      </c>
      <c r="AW645" s="551">
        <v>33.324032257000006</v>
      </c>
      <c r="AX645" s="551">
        <v>131.54415200000003</v>
      </c>
      <c r="AY645" s="551">
        <v>18.968772099999999</v>
      </c>
    </row>
    <row r="646" spans="1:51" customFormat="1" x14ac:dyDescent="0.35">
      <c r="A646" s="547" t="s">
        <v>960</v>
      </c>
      <c r="B646" s="547" t="s">
        <v>694</v>
      </c>
      <c r="C646">
        <v>2</v>
      </c>
      <c r="D646" s="547" t="s">
        <v>258</v>
      </c>
      <c r="E646">
        <v>54</v>
      </c>
      <c r="F646" s="216">
        <v>2011</v>
      </c>
      <c r="G646" s="549">
        <v>75.550958000000008</v>
      </c>
      <c r="H646" s="550">
        <v>2.1304031138824211</v>
      </c>
      <c r="I646" s="550">
        <v>3.9912051399798276</v>
      </c>
      <c r="J646" s="550">
        <v>0.16190036875508576</v>
      </c>
      <c r="K646" s="550">
        <v>3.2124997411680727E-2</v>
      </c>
      <c r="L646" s="550">
        <v>1.9942370287349631E-2</v>
      </c>
      <c r="M646" s="550">
        <v>3.6002292651272525E-3</v>
      </c>
      <c r="N646" s="550">
        <v>2.9554936837465368E-2</v>
      </c>
      <c r="O646" s="550">
        <v>0.15953880161254871</v>
      </c>
      <c r="P646" s="550">
        <v>2.4001655147774557E-2</v>
      </c>
      <c r="Q646" s="551">
        <v>160.95399618000002</v>
      </c>
      <c r="R646" s="551">
        <v>301.53937190000011</v>
      </c>
      <c r="S646" s="551">
        <v>12.231727959999999</v>
      </c>
      <c r="T646" s="551">
        <v>2.4270743301999995</v>
      </c>
      <c r="U646" s="551">
        <v>1.5066651800000002</v>
      </c>
      <c r="V646" s="551">
        <v>0.27200076999999995</v>
      </c>
      <c r="W646" s="551">
        <v>2.2329037916999992</v>
      </c>
      <c r="X646" s="551">
        <v>12.053309300000002</v>
      </c>
      <c r="Y646" s="551">
        <v>1.8133480399999995</v>
      </c>
      <c r="AA646" s="547" t="s">
        <v>960</v>
      </c>
      <c r="AB646" s="547" t="s">
        <v>694</v>
      </c>
      <c r="AC646">
        <v>2</v>
      </c>
      <c r="AD646" s="547" t="s">
        <v>258</v>
      </c>
      <c r="AE646">
        <v>54</v>
      </c>
      <c r="AF646" s="216">
        <v>2011</v>
      </c>
      <c r="AG646" s="549">
        <v>75.550958000000008</v>
      </c>
      <c r="AH646" s="550">
        <v>2.1304031138824211</v>
      </c>
      <c r="AI646" s="550">
        <v>3.9912051399798276</v>
      </c>
      <c r="AJ646" s="550">
        <v>0.16190036875508576</v>
      </c>
      <c r="AK646" s="550">
        <v>3.2124997411680727E-2</v>
      </c>
      <c r="AL646" s="550">
        <v>1.9942370287349631E-2</v>
      </c>
      <c r="AM646" s="550">
        <v>3.6002292651272525E-3</v>
      </c>
      <c r="AN646" s="550">
        <v>2.9554936837465368E-2</v>
      </c>
      <c r="AO646" s="550">
        <v>0.15953880161254871</v>
      </c>
      <c r="AP646" s="550">
        <v>2.4001655147774557E-2</v>
      </c>
      <c r="AQ646" s="551">
        <v>160.95399618000002</v>
      </c>
      <c r="AR646" s="551">
        <v>301.53937190000011</v>
      </c>
      <c r="AS646" s="551">
        <v>12.231727959999999</v>
      </c>
      <c r="AT646" s="551">
        <v>2.4270743301999995</v>
      </c>
      <c r="AU646" s="551">
        <v>1.5066651800000002</v>
      </c>
      <c r="AV646" s="551">
        <v>0.27200076999999995</v>
      </c>
      <c r="AW646" s="551">
        <v>2.2329037916999992</v>
      </c>
      <c r="AX646" s="551">
        <v>12.053309300000002</v>
      </c>
      <c r="AY646" s="551">
        <v>1.8133480399999995</v>
      </c>
    </row>
    <row r="647" spans="1:51" customFormat="1" x14ac:dyDescent="0.35">
      <c r="A647" s="547" t="s">
        <v>961</v>
      </c>
      <c r="B647" s="547" t="s">
        <v>694</v>
      </c>
      <c r="C647">
        <v>2</v>
      </c>
      <c r="D647" s="547" t="s">
        <v>258</v>
      </c>
      <c r="E647">
        <v>54</v>
      </c>
      <c r="F647" s="216">
        <v>2012</v>
      </c>
      <c r="G647" s="549">
        <v>41.273810999999995</v>
      </c>
      <c r="H647" s="550">
        <v>2.2435638887574507</v>
      </c>
      <c r="I647" s="550">
        <v>4.0738744406228902</v>
      </c>
      <c r="J647" s="550">
        <v>0.16213941523354852</v>
      </c>
      <c r="K647" s="550">
        <v>3.0092383441403081E-2</v>
      </c>
      <c r="L647" s="550">
        <v>2.0688779138907241E-2</v>
      </c>
      <c r="M647" s="550">
        <v>3.7648015348037524E-3</v>
      </c>
      <c r="N647" s="550">
        <v>2.7684914756478388E-2</v>
      </c>
      <c r="O647" s="550">
        <v>0.16551018271610538</v>
      </c>
      <c r="P647" s="550">
        <v>2.5098812416425517E-2</v>
      </c>
      <c r="Q647" s="551">
        <v>92.60043191100003</v>
      </c>
      <c r="R647" s="551">
        <v>168.14432369999986</v>
      </c>
      <c r="S647" s="551">
        <v>6.6921115800000015</v>
      </c>
      <c r="T647" s="551">
        <v>1.2420273467000003</v>
      </c>
      <c r="U647" s="551">
        <v>0.85390476000000004</v>
      </c>
      <c r="V647" s="551">
        <v>0.15538770699999999</v>
      </c>
      <c r="W647" s="551">
        <v>1.1426619392099999</v>
      </c>
      <c r="X647" s="551">
        <v>6.8312359999999988</v>
      </c>
      <c r="Y647" s="551">
        <v>1.03592364</v>
      </c>
      <c r="AA647" s="547" t="s">
        <v>961</v>
      </c>
      <c r="AB647" s="547" t="s">
        <v>694</v>
      </c>
      <c r="AC647">
        <v>2</v>
      </c>
      <c r="AD647" s="547" t="s">
        <v>258</v>
      </c>
      <c r="AE647">
        <v>54</v>
      </c>
      <c r="AF647" s="216">
        <v>2012</v>
      </c>
      <c r="AG647" s="549">
        <v>41.273810999999995</v>
      </c>
      <c r="AH647" s="550">
        <v>2.2435638887574507</v>
      </c>
      <c r="AI647" s="550">
        <v>4.0738744406228902</v>
      </c>
      <c r="AJ647" s="550">
        <v>0.16213941523354852</v>
      </c>
      <c r="AK647" s="550">
        <v>3.0092383441403081E-2</v>
      </c>
      <c r="AL647" s="550">
        <v>2.0688779138907241E-2</v>
      </c>
      <c r="AM647" s="550">
        <v>3.7648015348037524E-3</v>
      </c>
      <c r="AN647" s="550">
        <v>2.7684914756478388E-2</v>
      </c>
      <c r="AO647" s="550">
        <v>0.16551018271610538</v>
      </c>
      <c r="AP647" s="550">
        <v>2.5098812416425517E-2</v>
      </c>
      <c r="AQ647" s="551">
        <v>92.60043191100003</v>
      </c>
      <c r="AR647" s="551">
        <v>168.14432369999986</v>
      </c>
      <c r="AS647" s="551">
        <v>6.6921115800000015</v>
      </c>
      <c r="AT647" s="551">
        <v>1.2420273467000003</v>
      </c>
      <c r="AU647" s="551">
        <v>0.85390476000000004</v>
      </c>
      <c r="AV647" s="551">
        <v>0.15538770699999999</v>
      </c>
      <c r="AW647" s="551">
        <v>1.1426619392099999</v>
      </c>
      <c r="AX647" s="551">
        <v>6.8312359999999988</v>
      </c>
      <c r="AY647" s="551">
        <v>1.03592364</v>
      </c>
    </row>
    <row r="648" spans="1:51" customFormat="1" x14ac:dyDescent="0.35">
      <c r="A648" s="547" t="s">
        <v>962</v>
      </c>
      <c r="B648" s="547" t="s">
        <v>694</v>
      </c>
      <c r="C648">
        <v>2</v>
      </c>
      <c r="D648" s="547" t="s">
        <v>258</v>
      </c>
      <c r="E648">
        <v>54</v>
      </c>
      <c r="F648" s="216">
        <v>2013</v>
      </c>
      <c r="G648" s="549">
        <v>274.58226999999999</v>
      </c>
      <c r="H648" s="550">
        <v>1.9237403463450142</v>
      </c>
      <c r="I648" s="550">
        <v>3.1308882995249481</v>
      </c>
      <c r="J648" s="550">
        <v>0.13500615025143459</v>
      </c>
      <c r="K648" s="550">
        <v>2.7965580312960488E-2</v>
      </c>
      <c r="L648" s="550">
        <v>2.0321088102301734E-2</v>
      </c>
      <c r="M648" s="550">
        <v>3.6731172773828416E-3</v>
      </c>
      <c r="N648" s="550">
        <v>2.572824570064192E-2</v>
      </c>
      <c r="O648" s="550">
        <v>0.16256867204135214</v>
      </c>
      <c r="P648" s="550">
        <v>2.4487558136947443E-2</v>
      </c>
      <c r="Q648" s="551">
        <v>528.2249911900002</v>
      </c>
      <c r="R648" s="551">
        <v>859.6864164000001</v>
      </c>
      <c r="S648" s="551">
        <v>37.070295199999983</v>
      </c>
      <c r="T648" s="551">
        <v>7.6788525242000008</v>
      </c>
      <c r="U648" s="551">
        <v>5.5798105000000024</v>
      </c>
      <c r="V648" s="551">
        <v>1.0085728800000002</v>
      </c>
      <c r="W648" s="551">
        <v>7.064520107599999</v>
      </c>
      <c r="X648" s="551">
        <v>44.638475000000007</v>
      </c>
      <c r="Y648" s="551">
        <v>6.7238492999999995</v>
      </c>
      <c r="AA648" s="547" t="s">
        <v>962</v>
      </c>
      <c r="AB648" s="547" t="s">
        <v>694</v>
      </c>
      <c r="AC648">
        <v>2</v>
      </c>
      <c r="AD648" s="547" t="s">
        <v>258</v>
      </c>
      <c r="AE648">
        <v>54</v>
      </c>
      <c r="AF648" s="216">
        <v>2013</v>
      </c>
      <c r="AG648" s="549">
        <v>274.58226999999999</v>
      </c>
      <c r="AH648" s="550">
        <v>1.9237403463450142</v>
      </c>
      <c r="AI648" s="550">
        <v>3.1308882995249481</v>
      </c>
      <c r="AJ648" s="550">
        <v>0.13500615025143459</v>
      </c>
      <c r="AK648" s="550">
        <v>2.7965580312960488E-2</v>
      </c>
      <c r="AL648" s="550">
        <v>2.0321088102301734E-2</v>
      </c>
      <c r="AM648" s="550">
        <v>3.6731172773828416E-3</v>
      </c>
      <c r="AN648" s="550">
        <v>2.572824570064192E-2</v>
      </c>
      <c r="AO648" s="550">
        <v>0.16256867204135214</v>
      </c>
      <c r="AP648" s="550">
        <v>2.4487558136947443E-2</v>
      </c>
      <c r="AQ648" s="551">
        <v>528.2249911900002</v>
      </c>
      <c r="AR648" s="551">
        <v>859.6864164000001</v>
      </c>
      <c r="AS648" s="551">
        <v>37.070295199999983</v>
      </c>
      <c r="AT648" s="551">
        <v>7.6788525242000008</v>
      </c>
      <c r="AU648" s="551">
        <v>5.5798105000000024</v>
      </c>
      <c r="AV648" s="551">
        <v>1.0085728800000002</v>
      </c>
      <c r="AW648" s="551">
        <v>7.064520107599999</v>
      </c>
      <c r="AX648" s="551">
        <v>44.638475000000007</v>
      </c>
      <c r="AY648" s="551">
        <v>6.7238492999999995</v>
      </c>
    </row>
    <row r="649" spans="1:51" customFormat="1" x14ac:dyDescent="0.35">
      <c r="A649" s="547" t="s">
        <v>963</v>
      </c>
      <c r="B649" s="547" t="s">
        <v>694</v>
      </c>
      <c r="C649">
        <v>2</v>
      </c>
      <c r="D649" s="547" t="s">
        <v>258</v>
      </c>
      <c r="E649">
        <v>54</v>
      </c>
      <c r="F649" s="216">
        <v>2014</v>
      </c>
      <c r="G649" s="549">
        <v>218.35205000000002</v>
      </c>
      <c r="H649" s="550">
        <v>1.5089144398690097</v>
      </c>
      <c r="I649" s="550">
        <v>2.8625410826232236</v>
      </c>
      <c r="J649" s="550">
        <v>0.10770497245159825</v>
      </c>
      <c r="K649" s="550">
        <v>1.0593419906980489E-2</v>
      </c>
      <c r="L649" s="550">
        <v>2.080336823034178E-2</v>
      </c>
      <c r="M649" s="550">
        <v>3.7866217422735443E-3</v>
      </c>
      <c r="N649" s="550">
        <v>9.7459100209959047E-3</v>
      </c>
      <c r="O649" s="550">
        <v>0.166426800206364</v>
      </c>
      <c r="P649" s="550">
        <v>2.5244291500812564E-2</v>
      </c>
      <c r="Q649" s="551">
        <v>329.47456122000006</v>
      </c>
      <c r="R649" s="551">
        <v>625.04171360000032</v>
      </c>
      <c r="S649" s="551">
        <v>23.517601530000007</v>
      </c>
      <c r="T649" s="551">
        <v>2.3130949531999994</v>
      </c>
      <c r="U649" s="551">
        <v>4.5424581000000002</v>
      </c>
      <c r="V649" s="551">
        <v>0.82681662000000011</v>
      </c>
      <c r="W649" s="551">
        <v>2.1280394321999991</v>
      </c>
      <c r="X649" s="551">
        <v>36.339633000000006</v>
      </c>
      <c r="Y649" s="551">
        <v>5.5121428000000003</v>
      </c>
      <c r="AA649" s="547" t="s">
        <v>963</v>
      </c>
      <c r="AB649" s="547" t="s">
        <v>694</v>
      </c>
      <c r="AC649">
        <v>2</v>
      </c>
      <c r="AD649" s="547" t="s">
        <v>258</v>
      </c>
      <c r="AE649">
        <v>54</v>
      </c>
      <c r="AF649" s="216">
        <v>2014</v>
      </c>
      <c r="AG649" s="549">
        <v>218.35205000000002</v>
      </c>
      <c r="AH649" s="550">
        <v>1.5089144398690097</v>
      </c>
      <c r="AI649" s="550">
        <v>2.8625410826232236</v>
      </c>
      <c r="AJ649" s="550">
        <v>0.10770497245159825</v>
      </c>
      <c r="AK649" s="550">
        <v>1.0593419906980489E-2</v>
      </c>
      <c r="AL649" s="550">
        <v>2.080336823034178E-2</v>
      </c>
      <c r="AM649" s="550">
        <v>3.7866217422735443E-3</v>
      </c>
      <c r="AN649" s="550">
        <v>9.7459100209959047E-3</v>
      </c>
      <c r="AO649" s="550">
        <v>0.166426800206364</v>
      </c>
      <c r="AP649" s="550">
        <v>2.5244291500812564E-2</v>
      </c>
      <c r="AQ649" s="551">
        <v>329.47456122000006</v>
      </c>
      <c r="AR649" s="551">
        <v>625.04171360000032</v>
      </c>
      <c r="AS649" s="551">
        <v>23.517601530000007</v>
      </c>
      <c r="AT649" s="551">
        <v>2.3130949531999994</v>
      </c>
      <c r="AU649" s="551">
        <v>4.5424581000000002</v>
      </c>
      <c r="AV649" s="551">
        <v>0.82681662000000011</v>
      </c>
      <c r="AW649" s="551">
        <v>2.1280394321999991</v>
      </c>
      <c r="AX649" s="551">
        <v>36.339633000000006</v>
      </c>
      <c r="AY649" s="551">
        <v>5.5121428000000003</v>
      </c>
    </row>
    <row r="650" spans="1:51" customFormat="1" x14ac:dyDescent="0.35">
      <c r="A650" s="547" t="s">
        <v>964</v>
      </c>
      <c r="B650" s="547" t="s">
        <v>694</v>
      </c>
      <c r="C650">
        <v>2</v>
      </c>
      <c r="D650" s="547" t="s">
        <v>258</v>
      </c>
      <c r="E650">
        <v>54</v>
      </c>
      <c r="F650" s="216">
        <v>2015</v>
      </c>
      <c r="G650" s="549">
        <v>442.28140999999999</v>
      </c>
      <c r="H650" s="550">
        <v>1.5585611267269857</v>
      </c>
      <c r="I650" s="550">
        <v>2.8549013127185234</v>
      </c>
      <c r="J650" s="550">
        <v>0.10283822781518213</v>
      </c>
      <c r="K650" s="550">
        <v>1.059340095031351E-2</v>
      </c>
      <c r="L650" s="550">
        <v>2.0803329264958259E-2</v>
      </c>
      <c r="M650" s="550">
        <v>3.7866180719646333E-3</v>
      </c>
      <c r="N650" s="550">
        <v>9.7459021078909868E-3</v>
      </c>
      <c r="O650" s="550">
        <v>0.1664266852183546</v>
      </c>
      <c r="P650" s="550">
        <v>2.5244250713589798E-2</v>
      </c>
      <c r="Q650" s="551">
        <v>689.32261269999992</v>
      </c>
      <c r="R650" s="551">
        <v>1262.6697779999995</v>
      </c>
      <c r="S650" s="551">
        <v>45.483436399999974</v>
      </c>
      <c r="T650" s="551">
        <v>4.685264308999999</v>
      </c>
      <c r="U650" s="551">
        <v>9.200925800000002</v>
      </c>
      <c r="V650" s="551">
        <v>1.6747507799999994</v>
      </c>
      <c r="W650" s="551">
        <v>4.310431325999998</v>
      </c>
      <c r="X650" s="551">
        <v>73.607429000000025</v>
      </c>
      <c r="Y650" s="551">
        <v>11.165062800000001</v>
      </c>
      <c r="AA650" s="547" t="s">
        <v>964</v>
      </c>
      <c r="AB650" s="547" t="s">
        <v>694</v>
      </c>
      <c r="AC650">
        <v>2</v>
      </c>
      <c r="AD650" s="547" t="s">
        <v>258</v>
      </c>
      <c r="AE650">
        <v>54</v>
      </c>
      <c r="AF650" s="216">
        <v>2015</v>
      </c>
      <c r="AG650" s="549">
        <v>442.28140999999999</v>
      </c>
      <c r="AH650" s="550">
        <v>1.5585611267269857</v>
      </c>
      <c r="AI650" s="550">
        <v>2.8549013127185234</v>
      </c>
      <c r="AJ650" s="550">
        <v>0.10283822781518213</v>
      </c>
      <c r="AK650" s="550">
        <v>1.059340095031351E-2</v>
      </c>
      <c r="AL650" s="550">
        <v>2.0803329264958259E-2</v>
      </c>
      <c r="AM650" s="550">
        <v>3.7866180719646333E-3</v>
      </c>
      <c r="AN650" s="550">
        <v>9.7459021078909868E-3</v>
      </c>
      <c r="AO650" s="550">
        <v>0.1664266852183546</v>
      </c>
      <c r="AP650" s="550">
        <v>2.5244250713589798E-2</v>
      </c>
      <c r="AQ650" s="551">
        <v>689.32261269999992</v>
      </c>
      <c r="AR650" s="551">
        <v>1262.6697779999995</v>
      </c>
      <c r="AS650" s="551">
        <v>45.483436399999974</v>
      </c>
      <c r="AT650" s="551">
        <v>4.685264308999999</v>
      </c>
      <c r="AU650" s="551">
        <v>9.200925800000002</v>
      </c>
      <c r="AV650" s="551">
        <v>1.6747507799999994</v>
      </c>
      <c r="AW650" s="551">
        <v>4.310431325999998</v>
      </c>
      <c r="AX650" s="551">
        <v>73.607429000000025</v>
      </c>
      <c r="AY650" s="551">
        <v>11.165062800000001</v>
      </c>
    </row>
    <row r="651" spans="1:51" customFormat="1" x14ac:dyDescent="0.35">
      <c r="A651" s="547" t="s">
        <v>965</v>
      </c>
      <c r="B651" s="547" t="s">
        <v>694</v>
      </c>
      <c r="C651">
        <v>2</v>
      </c>
      <c r="D651" s="547" t="s">
        <v>258</v>
      </c>
      <c r="E651">
        <v>54</v>
      </c>
      <c r="F651" s="216">
        <v>2016</v>
      </c>
      <c r="G651" s="549">
        <v>378.51474000000002</v>
      </c>
      <c r="H651" s="550">
        <v>1.4866528200460574</v>
      </c>
      <c r="I651" s="550">
        <v>2.7477732415387583</v>
      </c>
      <c r="J651" s="550">
        <v>0.10120578580374441</v>
      </c>
      <c r="K651" s="550">
        <v>1.0593405633291851E-2</v>
      </c>
      <c r="L651" s="550">
        <v>2.0803328293106899E-2</v>
      </c>
      <c r="M651" s="550">
        <v>3.786619643927209E-3</v>
      </c>
      <c r="N651" s="550">
        <v>9.7459017535222025E-3</v>
      </c>
      <c r="O651" s="550">
        <v>0.16642674470220101</v>
      </c>
      <c r="P651" s="550">
        <v>2.5244252839400651E-2</v>
      </c>
      <c r="Q651" s="551">
        <v>562.72000565000019</v>
      </c>
      <c r="R651" s="551">
        <v>1040.0726741000003</v>
      </c>
      <c r="S651" s="551">
        <v>38.30788170000001</v>
      </c>
      <c r="T651" s="551">
        <v>4.0097601790000006</v>
      </c>
      <c r="U651" s="551">
        <v>7.8743664000000022</v>
      </c>
      <c r="V651" s="551">
        <v>1.4332913500000002</v>
      </c>
      <c r="W651" s="551">
        <v>3.6889674683000009</v>
      </c>
      <c r="X651" s="551">
        <v>62.994975999999994</v>
      </c>
      <c r="Y651" s="551">
        <v>9.5553217999999998</v>
      </c>
      <c r="AA651" s="547" t="s">
        <v>965</v>
      </c>
      <c r="AB651" s="547" t="s">
        <v>694</v>
      </c>
      <c r="AC651">
        <v>2</v>
      </c>
      <c r="AD651" s="547" t="s">
        <v>258</v>
      </c>
      <c r="AE651">
        <v>54</v>
      </c>
      <c r="AF651" s="216">
        <v>2016</v>
      </c>
      <c r="AG651" s="549">
        <v>378.51474000000002</v>
      </c>
      <c r="AH651" s="550">
        <v>1.4866528200460574</v>
      </c>
      <c r="AI651" s="550">
        <v>2.7477732415387583</v>
      </c>
      <c r="AJ651" s="550">
        <v>0.10120578580374441</v>
      </c>
      <c r="AK651" s="550">
        <v>1.0593405633291851E-2</v>
      </c>
      <c r="AL651" s="550">
        <v>2.0803328293106899E-2</v>
      </c>
      <c r="AM651" s="550">
        <v>3.786619643927209E-3</v>
      </c>
      <c r="AN651" s="550">
        <v>9.7459017535222025E-3</v>
      </c>
      <c r="AO651" s="550">
        <v>0.16642674470220101</v>
      </c>
      <c r="AP651" s="550">
        <v>2.5244252839400651E-2</v>
      </c>
      <c r="AQ651" s="551">
        <v>562.72000565000019</v>
      </c>
      <c r="AR651" s="551">
        <v>1040.0726741000003</v>
      </c>
      <c r="AS651" s="551">
        <v>38.30788170000001</v>
      </c>
      <c r="AT651" s="551">
        <v>4.0097601790000006</v>
      </c>
      <c r="AU651" s="551">
        <v>7.8743664000000022</v>
      </c>
      <c r="AV651" s="551">
        <v>1.4332913500000002</v>
      </c>
      <c r="AW651" s="551">
        <v>3.6889674683000009</v>
      </c>
      <c r="AX651" s="551">
        <v>62.994975999999994</v>
      </c>
      <c r="AY651" s="551">
        <v>9.5553217999999998</v>
      </c>
    </row>
    <row r="652" spans="1:51" customFormat="1" x14ac:dyDescent="0.35">
      <c r="A652" s="547" t="s">
        <v>966</v>
      </c>
      <c r="B652" s="547" t="s">
        <v>694</v>
      </c>
      <c r="C652">
        <v>2</v>
      </c>
      <c r="D652" s="547" t="s">
        <v>258</v>
      </c>
      <c r="E652">
        <v>54</v>
      </c>
      <c r="F652" s="216">
        <v>2017</v>
      </c>
      <c r="G652" s="549">
        <v>425.91414000000003</v>
      </c>
      <c r="H652" s="550">
        <v>1.467487012523228</v>
      </c>
      <c r="I652" s="550">
        <v>2.5797753455661265</v>
      </c>
      <c r="J652" s="550">
        <v>9.9157449668142009E-2</v>
      </c>
      <c r="K652" s="550">
        <v>1.0593416846879046E-2</v>
      </c>
      <c r="L652" s="550">
        <v>2.0803359099559354E-2</v>
      </c>
      <c r="M652" s="550">
        <v>3.7866229329695401E-3</v>
      </c>
      <c r="N652" s="550">
        <v>9.7459135106432535E-3</v>
      </c>
      <c r="O652" s="550">
        <v>0.16642683898684368</v>
      </c>
      <c r="P652" s="550">
        <v>2.5244275994217986E-2</v>
      </c>
      <c r="Q652" s="551">
        <v>625.0234688999999</v>
      </c>
      <c r="R652" s="551">
        <v>1098.7627976999997</v>
      </c>
      <c r="S652" s="551">
        <v>42.232559899999991</v>
      </c>
      <c r="T652" s="551">
        <v>4.5118860260000009</v>
      </c>
      <c r="U652" s="551">
        <v>8.860444799999998</v>
      </c>
      <c r="V652" s="551">
        <v>1.6127762499999994</v>
      </c>
      <c r="W652" s="551">
        <v>4.1509223714000028</v>
      </c>
      <c r="X652" s="551">
        <v>70.883544000000001</v>
      </c>
      <c r="Y652" s="551">
        <v>10.751894099999999</v>
      </c>
      <c r="AA652" s="547" t="s">
        <v>966</v>
      </c>
      <c r="AB652" s="547" t="s">
        <v>694</v>
      </c>
      <c r="AC652">
        <v>2</v>
      </c>
      <c r="AD652" s="547" t="s">
        <v>258</v>
      </c>
      <c r="AE652">
        <v>54</v>
      </c>
      <c r="AF652" s="216">
        <v>2017</v>
      </c>
      <c r="AG652" s="549">
        <v>425.91414000000003</v>
      </c>
      <c r="AH652" s="550">
        <v>1.467487012523228</v>
      </c>
      <c r="AI652" s="550">
        <v>2.5797753455661265</v>
      </c>
      <c r="AJ652" s="550">
        <v>9.9157449668142009E-2</v>
      </c>
      <c r="AK652" s="550">
        <v>1.0593416846879046E-2</v>
      </c>
      <c r="AL652" s="550">
        <v>2.0803359099559354E-2</v>
      </c>
      <c r="AM652" s="550">
        <v>3.7866229329695401E-3</v>
      </c>
      <c r="AN652" s="550">
        <v>9.7459135106432535E-3</v>
      </c>
      <c r="AO652" s="550">
        <v>0.16642683898684368</v>
      </c>
      <c r="AP652" s="550">
        <v>2.5244275994217986E-2</v>
      </c>
      <c r="AQ652" s="551">
        <v>625.0234688999999</v>
      </c>
      <c r="AR652" s="551">
        <v>1098.7627976999997</v>
      </c>
      <c r="AS652" s="551">
        <v>42.232559899999991</v>
      </c>
      <c r="AT652" s="551">
        <v>4.5118860260000009</v>
      </c>
      <c r="AU652" s="551">
        <v>8.860444799999998</v>
      </c>
      <c r="AV652" s="551">
        <v>1.6127762499999994</v>
      </c>
      <c r="AW652" s="551">
        <v>4.1509223714000028</v>
      </c>
      <c r="AX652" s="551">
        <v>70.883544000000001</v>
      </c>
      <c r="AY652" s="551">
        <v>10.751894099999999</v>
      </c>
    </row>
    <row r="653" spans="1:51" customFormat="1" x14ac:dyDescent="0.35">
      <c r="A653" s="547" t="s">
        <v>967</v>
      </c>
      <c r="B653" s="547" t="s">
        <v>694</v>
      </c>
      <c r="C653">
        <v>2</v>
      </c>
      <c r="D653" s="547" t="s">
        <v>258</v>
      </c>
      <c r="E653">
        <v>54</v>
      </c>
      <c r="F653" s="216">
        <v>2018</v>
      </c>
      <c r="G653" s="549">
        <v>441.74947000000009</v>
      </c>
      <c r="H653" s="550">
        <v>1.4957585345829609</v>
      </c>
      <c r="I653" s="550">
        <v>2.6001766671049995</v>
      </c>
      <c r="J653" s="550">
        <v>9.9207203802644042E-2</v>
      </c>
      <c r="K653" s="550">
        <v>1.0593402928134809E-2</v>
      </c>
      <c r="L653" s="550">
        <v>2.080334561578534E-2</v>
      </c>
      <c r="M653" s="550">
        <v>3.7866195063007081E-3</v>
      </c>
      <c r="N653" s="550">
        <v>9.7459026243992986E-3</v>
      </c>
      <c r="O653" s="550">
        <v>0.16642671693528005</v>
      </c>
      <c r="P653" s="550">
        <v>2.5244255075167379E-2</v>
      </c>
      <c r="Q653" s="551">
        <v>660.75053989999981</v>
      </c>
      <c r="R653" s="551">
        <v>1148.6266646000001</v>
      </c>
      <c r="S653" s="551">
        <v>43.824729699999999</v>
      </c>
      <c r="T653" s="551">
        <v>4.6796301290000004</v>
      </c>
      <c r="U653" s="551">
        <v>9.1898669000000002</v>
      </c>
      <c r="V653" s="551">
        <v>1.6727371599999998</v>
      </c>
      <c r="W653" s="551">
        <v>4.3052473190000002</v>
      </c>
      <c r="X653" s="551">
        <v>73.518913999999995</v>
      </c>
      <c r="Y653" s="551">
        <v>11.151636300000002</v>
      </c>
      <c r="AA653" s="547" t="s">
        <v>967</v>
      </c>
      <c r="AB653" s="547" t="s">
        <v>694</v>
      </c>
      <c r="AC653">
        <v>2</v>
      </c>
      <c r="AD653" s="547" t="s">
        <v>258</v>
      </c>
      <c r="AE653">
        <v>54</v>
      </c>
      <c r="AF653" s="216">
        <v>2018</v>
      </c>
      <c r="AG653" s="549">
        <v>441.74947000000009</v>
      </c>
      <c r="AH653" s="550">
        <v>1.4957585345829609</v>
      </c>
      <c r="AI653" s="550">
        <v>2.6001766671049995</v>
      </c>
      <c r="AJ653" s="550">
        <v>9.9207203802644042E-2</v>
      </c>
      <c r="AK653" s="550">
        <v>1.0593402928134809E-2</v>
      </c>
      <c r="AL653" s="550">
        <v>2.080334561578534E-2</v>
      </c>
      <c r="AM653" s="550">
        <v>3.7866195063007081E-3</v>
      </c>
      <c r="AN653" s="550">
        <v>9.7459026243992986E-3</v>
      </c>
      <c r="AO653" s="550">
        <v>0.16642671693528005</v>
      </c>
      <c r="AP653" s="550">
        <v>2.5244255075167379E-2</v>
      </c>
      <c r="AQ653" s="551">
        <v>660.75053989999981</v>
      </c>
      <c r="AR653" s="551">
        <v>1148.6266646000001</v>
      </c>
      <c r="AS653" s="551">
        <v>43.824729699999999</v>
      </c>
      <c r="AT653" s="551">
        <v>4.6796301290000004</v>
      </c>
      <c r="AU653" s="551">
        <v>9.1898669000000002</v>
      </c>
      <c r="AV653" s="551">
        <v>1.6727371599999998</v>
      </c>
      <c r="AW653" s="551">
        <v>4.3052473190000002</v>
      </c>
      <c r="AX653" s="551">
        <v>73.518913999999995</v>
      </c>
      <c r="AY653" s="551">
        <v>11.151636300000002</v>
      </c>
    </row>
    <row r="654" spans="1:51" customFormat="1" x14ac:dyDescent="0.35">
      <c r="A654" s="547" t="s">
        <v>968</v>
      </c>
      <c r="B654" s="547" t="s">
        <v>694</v>
      </c>
      <c r="C654">
        <v>2</v>
      </c>
      <c r="D654" s="547" t="s">
        <v>258</v>
      </c>
      <c r="E654">
        <v>54</v>
      </c>
      <c r="F654" s="216">
        <v>2019</v>
      </c>
      <c r="G654" s="549">
        <v>451.16850999999997</v>
      </c>
      <c r="H654" s="550">
        <v>1.4957600934958868</v>
      </c>
      <c r="I654" s="550">
        <v>2.6001788850467418</v>
      </c>
      <c r="J654" s="550">
        <v>9.9207174720593899E-2</v>
      </c>
      <c r="K654" s="550">
        <v>1.059341255000266E-2</v>
      </c>
      <c r="L654" s="550">
        <v>2.080336147573774E-2</v>
      </c>
      <c r="M654" s="550">
        <v>3.7866201034287609E-3</v>
      </c>
      <c r="N654" s="550">
        <v>9.7459134725515241E-3</v>
      </c>
      <c r="O654" s="550">
        <v>0.16642685013632713</v>
      </c>
      <c r="P654" s="550">
        <v>2.5244270261681162E-2</v>
      </c>
      <c r="Q654" s="551">
        <v>674.83985269999994</v>
      </c>
      <c r="R654" s="551">
        <v>1173.1188332999998</v>
      </c>
      <c r="S654" s="551">
        <v>44.759153200000014</v>
      </c>
      <c r="T654" s="551">
        <v>4.7794141560000005</v>
      </c>
      <c r="U654" s="551">
        <v>9.3858215999999963</v>
      </c>
      <c r="V654" s="551">
        <v>1.7084037499999998</v>
      </c>
      <c r="W654" s="551">
        <v>4.3970492599999966</v>
      </c>
      <c r="X654" s="551">
        <v>75.086554000000007</v>
      </c>
      <c r="Y654" s="551">
        <v>11.389419799999999</v>
      </c>
      <c r="AA654" s="547" t="s">
        <v>968</v>
      </c>
      <c r="AB654" s="547" t="s">
        <v>694</v>
      </c>
      <c r="AC654">
        <v>2</v>
      </c>
      <c r="AD654" s="547" t="s">
        <v>258</v>
      </c>
      <c r="AE654">
        <v>54</v>
      </c>
      <c r="AF654" s="216">
        <v>2019</v>
      </c>
      <c r="AG654" s="549">
        <v>451.16850999999997</v>
      </c>
      <c r="AH654" s="550">
        <v>1.4957600934958868</v>
      </c>
      <c r="AI654" s="550">
        <v>2.6001788850467418</v>
      </c>
      <c r="AJ654" s="550">
        <v>9.9207174720593899E-2</v>
      </c>
      <c r="AK654" s="550">
        <v>1.059341255000266E-2</v>
      </c>
      <c r="AL654" s="550">
        <v>2.080336147573774E-2</v>
      </c>
      <c r="AM654" s="550">
        <v>3.7866201034287609E-3</v>
      </c>
      <c r="AN654" s="550">
        <v>9.7459134725515241E-3</v>
      </c>
      <c r="AO654" s="550">
        <v>0.16642685013632713</v>
      </c>
      <c r="AP654" s="550">
        <v>2.5244270261681162E-2</v>
      </c>
      <c r="AQ654" s="551">
        <v>674.83985269999994</v>
      </c>
      <c r="AR654" s="551">
        <v>1173.1188332999998</v>
      </c>
      <c r="AS654" s="551">
        <v>44.759153200000014</v>
      </c>
      <c r="AT654" s="551">
        <v>4.7794141560000005</v>
      </c>
      <c r="AU654" s="551">
        <v>9.3858215999999963</v>
      </c>
      <c r="AV654" s="551">
        <v>1.7084037499999998</v>
      </c>
      <c r="AW654" s="551">
        <v>4.3970492599999966</v>
      </c>
      <c r="AX654" s="551">
        <v>75.086554000000007</v>
      </c>
      <c r="AY654" s="551">
        <v>11.389419799999999</v>
      </c>
    </row>
    <row r="655" spans="1:51" customFormat="1" x14ac:dyDescent="0.35">
      <c r="A655" s="547" t="s">
        <v>969</v>
      </c>
      <c r="B655" s="547" t="s">
        <v>694</v>
      </c>
      <c r="C655">
        <v>2</v>
      </c>
      <c r="D655" s="547" t="s">
        <v>258</v>
      </c>
      <c r="E655">
        <v>54</v>
      </c>
      <c r="F655" s="216">
        <v>2020</v>
      </c>
      <c r="G655" s="549">
        <v>1677.0133699999999</v>
      </c>
      <c r="H655" s="550">
        <v>1.4957583615448466</v>
      </c>
      <c r="I655" s="550">
        <v>2.600177332515841</v>
      </c>
      <c r="J655" s="550">
        <v>9.9207248180734564E-2</v>
      </c>
      <c r="K655" s="550">
        <v>1.0593410368576847E-2</v>
      </c>
      <c r="L655" s="550">
        <v>2.0803351138458725E-2</v>
      </c>
      <c r="M655" s="550">
        <v>3.786623179992895E-3</v>
      </c>
      <c r="N655" s="550">
        <v>9.7459091313028719E-3</v>
      </c>
      <c r="O655" s="550">
        <v>0.16642682461142214</v>
      </c>
      <c r="P655" s="550">
        <v>2.5244271606492927E-2</v>
      </c>
      <c r="Q655" s="551">
        <v>2508.4067706000014</v>
      </c>
      <c r="R655" s="551">
        <v>4360.5321510000012</v>
      </c>
      <c r="S655" s="551">
        <v>166.37188160000002</v>
      </c>
      <c r="T655" s="551">
        <v>17.765290822000001</v>
      </c>
      <c r="U655" s="551">
        <v>34.887498000000001</v>
      </c>
      <c r="V655" s="551">
        <v>6.3502177000000009</v>
      </c>
      <c r="W655" s="551">
        <v>16.344019916000001</v>
      </c>
      <c r="X655" s="551">
        <v>279.10000999999994</v>
      </c>
      <c r="Y655" s="551">
        <v>42.334981000000013</v>
      </c>
      <c r="AA655" s="547" t="s">
        <v>969</v>
      </c>
      <c r="AB655" s="547" t="s">
        <v>694</v>
      </c>
      <c r="AC655">
        <v>2</v>
      </c>
      <c r="AD655" s="547" t="s">
        <v>258</v>
      </c>
      <c r="AE655">
        <v>54</v>
      </c>
      <c r="AF655" s="216">
        <v>2020</v>
      </c>
      <c r="AG655" s="549">
        <v>1677.0133699999999</v>
      </c>
      <c r="AH655" s="550">
        <v>1.4957583615448466</v>
      </c>
      <c r="AI655" s="550">
        <v>2.600177332515841</v>
      </c>
      <c r="AJ655" s="550">
        <v>9.9207248180734564E-2</v>
      </c>
      <c r="AK655" s="550">
        <v>1.0593410368576847E-2</v>
      </c>
      <c r="AL655" s="550">
        <v>2.0803351138458725E-2</v>
      </c>
      <c r="AM655" s="550">
        <v>3.786623179992895E-3</v>
      </c>
      <c r="AN655" s="550">
        <v>9.7459091313028719E-3</v>
      </c>
      <c r="AO655" s="550">
        <v>0.16642682461142214</v>
      </c>
      <c r="AP655" s="550">
        <v>2.5244271606492927E-2</v>
      </c>
      <c r="AQ655" s="551">
        <v>2508.4067706000014</v>
      </c>
      <c r="AR655" s="551">
        <v>4360.5321510000012</v>
      </c>
      <c r="AS655" s="551">
        <v>166.37188160000002</v>
      </c>
      <c r="AT655" s="551">
        <v>17.765290822000001</v>
      </c>
      <c r="AU655" s="551">
        <v>34.887498000000001</v>
      </c>
      <c r="AV655" s="551">
        <v>6.3502177000000009</v>
      </c>
      <c r="AW655" s="551">
        <v>16.344019916000001</v>
      </c>
      <c r="AX655" s="551">
        <v>279.10000999999994</v>
      </c>
      <c r="AY655" s="551">
        <v>42.334981000000013</v>
      </c>
    </row>
    <row r="656" spans="1:51" customFormat="1" x14ac:dyDescent="0.35">
      <c r="A656" s="547" t="s">
        <v>970</v>
      </c>
      <c r="B656" s="547" t="s">
        <v>694</v>
      </c>
      <c r="C656">
        <v>2</v>
      </c>
      <c r="D656" s="547" t="s">
        <v>258</v>
      </c>
      <c r="E656">
        <v>54</v>
      </c>
      <c r="F656" s="216">
        <v>2021</v>
      </c>
      <c r="G656" s="549">
        <v>1796.8384100000003</v>
      </c>
      <c r="H656" s="550">
        <v>1.4806889467595468</v>
      </c>
      <c r="I656" s="550">
        <v>2.5601907101930221</v>
      </c>
      <c r="J656" s="550">
        <v>9.4635689193665412E-2</v>
      </c>
      <c r="K656" s="550">
        <v>1.0321787703770197E-2</v>
      </c>
      <c r="L656" s="550">
        <v>2.1161395920960974E-2</v>
      </c>
      <c r="M656" s="550">
        <v>3.7866206900597143E-3</v>
      </c>
      <c r="N656" s="550">
        <v>9.4960060409661432E-3</v>
      </c>
      <c r="O656" s="550">
        <v>0.16929112173197586</v>
      </c>
      <c r="P656" s="550">
        <v>2.5244276695977345E-2</v>
      </c>
      <c r="Q656" s="551">
        <v>2660.5587727999991</v>
      </c>
      <c r="R656" s="551">
        <v>4600.2490050000015</v>
      </c>
      <c r="S656" s="551">
        <v>170.04504129999998</v>
      </c>
      <c r="T656" s="551">
        <v>18.546584605999996</v>
      </c>
      <c r="U656" s="551">
        <v>38.023609000000008</v>
      </c>
      <c r="V656" s="551">
        <v>6.8039455000000011</v>
      </c>
      <c r="W656" s="551">
        <v>17.062788396000002</v>
      </c>
      <c r="X656" s="551">
        <v>304.18878999999998</v>
      </c>
      <c r="Y656" s="551">
        <v>45.359885999999996</v>
      </c>
      <c r="AA656" s="547" t="s">
        <v>970</v>
      </c>
      <c r="AB656" s="547" t="s">
        <v>694</v>
      </c>
      <c r="AC656">
        <v>2</v>
      </c>
      <c r="AD656" s="547" t="s">
        <v>258</v>
      </c>
      <c r="AE656">
        <v>54</v>
      </c>
      <c r="AF656" s="216">
        <v>2021</v>
      </c>
      <c r="AG656" s="549">
        <v>1796.8384100000003</v>
      </c>
      <c r="AH656" s="550">
        <v>1.4806889467595468</v>
      </c>
      <c r="AI656" s="550">
        <v>2.5601907101930221</v>
      </c>
      <c r="AJ656" s="550">
        <v>9.4635689193665412E-2</v>
      </c>
      <c r="AK656" s="550">
        <v>1.0321787703770197E-2</v>
      </c>
      <c r="AL656" s="550">
        <v>2.1161395920960974E-2</v>
      </c>
      <c r="AM656" s="550">
        <v>3.7866206900597143E-3</v>
      </c>
      <c r="AN656" s="550">
        <v>9.4960060409661432E-3</v>
      </c>
      <c r="AO656" s="550">
        <v>0.16929112173197586</v>
      </c>
      <c r="AP656" s="550">
        <v>2.5244276695977345E-2</v>
      </c>
      <c r="AQ656" s="551">
        <v>2660.5587727999991</v>
      </c>
      <c r="AR656" s="551">
        <v>4600.2490050000015</v>
      </c>
      <c r="AS656" s="551">
        <v>170.04504129999998</v>
      </c>
      <c r="AT656" s="551">
        <v>18.546584605999996</v>
      </c>
      <c r="AU656" s="551">
        <v>38.023609000000008</v>
      </c>
      <c r="AV656" s="551">
        <v>6.8039455000000011</v>
      </c>
      <c r="AW656" s="551">
        <v>17.062788396000002</v>
      </c>
      <c r="AX656" s="551">
        <v>304.18878999999998</v>
      </c>
      <c r="AY656" s="551">
        <v>45.359885999999996</v>
      </c>
    </row>
    <row r="657" spans="1:51" customFormat="1" x14ac:dyDescent="0.35">
      <c r="A657" s="547" t="s">
        <v>971</v>
      </c>
      <c r="B657" s="547" t="s">
        <v>694</v>
      </c>
      <c r="C657">
        <v>2</v>
      </c>
      <c r="D657" s="547" t="s">
        <v>258</v>
      </c>
      <c r="E657">
        <v>54</v>
      </c>
      <c r="F657" s="216">
        <v>2022</v>
      </c>
      <c r="G657" s="549">
        <v>1808.26341</v>
      </c>
      <c r="H657" s="550">
        <v>1.4806885218675083</v>
      </c>
      <c r="I657" s="550">
        <v>2.5601926336606016</v>
      </c>
      <c r="J657" s="550">
        <v>9.463572848603953E-2</v>
      </c>
      <c r="K657" s="550">
        <v>1.0321783282115962E-2</v>
      </c>
      <c r="L657" s="550">
        <v>2.1161369957709869E-2</v>
      </c>
      <c r="M657" s="550">
        <v>3.7866200035535751E-3</v>
      </c>
      <c r="N657" s="550">
        <v>9.496005228574524E-3</v>
      </c>
      <c r="O657" s="550">
        <v>0.16929117644425487</v>
      </c>
      <c r="P657" s="550">
        <v>2.5244262947288192E-2</v>
      </c>
      <c r="Q657" s="551">
        <v>2677.4748757000002</v>
      </c>
      <c r="R657" s="551">
        <v>4629.5026619999999</v>
      </c>
      <c r="S657" s="551">
        <v>171.12632509999997</v>
      </c>
      <c r="T657" s="551">
        <v>18.664503035000003</v>
      </c>
      <c r="U657" s="551">
        <v>38.265331000000003</v>
      </c>
      <c r="V657" s="551">
        <v>6.8472064000000001</v>
      </c>
      <c r="W657" s="551">
        <v>17.171278795999999</v>
      </c>
      <c r="X657" s="551">
        <v>306.12304</v>
      </c>
      <c r="Y657" s="551">
        <v>45.648277</v>
      </c>
      <c r="AA657" s="547" t="s">
        <v>971</v>
      </c>
      <c r="AB657" s="547" t="s">
        <v>694</v>
      </c>
      <c r="AC657">
        <v>2</v>
      </c>
      <c r="AD657" s="547" t="s">
        <v>258</v>
      </c>
      <c r="AE657">
        <v>54</v>
      </c>
      <c r="AF657" s="216">
        <v>2022</v>
      </c>
      <c r="AG657" s="549">
        <v>1808.26341</v>
      </c>
      <c r="AH657" s="550">
        <v>1.4806885218675083</v>
      </c>
      <c r="AI657" s="550">
        <v>2.5601926336606016</v>
      </c>
      <c r="AJ657" s="550">
        <v>9.463572848603953E-2</v>
      </c>
      <c r="AK657" s="550">
        <v>1.0321783282115962E-2</v>
      </c>
      <c r="AL657" s="550">
        <v>2.1161369957709869E-2</v>
      </c>
      <c r="AM657" s="550">
        <v>3.7866200035535751E-3</v>
      </c>
      <c r="AN657" s="550">
        <v>9.496005228574524E-3</v>
      </c>
      <c r="AO657" s="550">
        <v>0.16929117644425487</v>
      </c>
      <c r="AP657" s="550">
        <v>2.5244262947288192E-2</v>
      </c>
      <c r="AQ657" s="551">
        <v>2677.4748757000002</v>
      </c>
      <c r="AR657" s="551">
        <v>4629.5026619999999</v>
      </c>
      <c r="AS657" s="551">
        <v>171.12632509999997</v>
      </c>
      <c r="AT657" s="551">
        <v>18.664503035000003</v>
      </c>
      <c r="AU657" s="551">
        <v>38.265331000000003</v>
      </c>
      <c r="AV657" s="551">
        <v>6.8472064000000001</v>
      </c>
      <c r="AW657" s="551">
        <v>17.171278795999999</v>
      </c>
      <c r="AX657" s="551">
        <v>306.12304</v>
      </c>
      <c r="AY657" s="551">
        <v>45.648277</v>
      </c>
    </row>
    <row r="658" spans="1:51" customFormat="1" x14ac:dyDescent="0.35">
      <c r="A658" s="547" t="s">
        <v>972</v>
      </c>
      <c r="B658" s="547" t="s">
        <v>694</v>
      </c>
      <c r="C658">
        <v>2</v>
      </c>
      <c r="D658" s="547" t="s">
        <v>258</v>
      </c>
      <c r="E658">
        <v>54</v>
      </c>
      <c r="F658" s="216">
        <v>2023</v>
      </c>
      <c r="G658" s="549">
        <v>1849.0747900000003</v>
      </c>
      <c r="H658" s="550">
        <v>1.4806892488648336</v>
      </c>
      <c r="I658" s="550">
        <v>2.5601937112559945</v>
      </c>
      <c r="J658" s="550">
        <v>9.4635736718902533E-2</v>
      </c>
      <c r="K658" s="550">
        <v>1.0321782122182301E-2</v>
      </c>
      <c r="L658" s="550">
        <v>2.116139390986992E-2</v>
      </c>
      <c r="M658" s="550">
        <v>3.7866223355951969E-3</v>
      </c>
      <c r="N658" s="550">
        <v>9.4960092906788193E-3</v>
      </c>
      <c r="O658" s="550">
        <v>0.16929098903565712</v>
      </c>
      <c r="P658" s="550">
        <v>2.5244272569418347E-2</v>
      </c>
      <c r="Q658" s="551">
        <v>2737.9051619000002</v>
      </c>
      <c r="R658" s="551">
        <v>4733.9896489999992</v>
      </c>
      <c r="S658" s="551">
        <v>174.98855500000002</v>
      </c>
      <c r="T658" s="551">
        <v>19.085747109999996</v>
      </c>
      <c r="U658" s="551">
        <v>39.129000000000005</v>
      </c>
      <c r="V658" s="551">
        <v>7.0017478999999998</v>
      </c>
      <c r="W658" s="551">
        <v>17.558831384999991</v>
      </c>
      <c r="X658" s="551">
        <v>313.03170000000006</v>
      </c>
      <c r="Y658" s="551">
        <v>46.678547999999999</v>
      </c>
      <c r="AA658" s="547" t="s">
        <v>972</v>
      </c>
      <c r="AB658" s="547" t="s">
        <v>694</v>
      </c>
      <c r="AC658">
        <v>2</v>
      </c>
      <c r="AD658" s="547" t="s">
        <v>258</v>
      </c>
      <c r="AE658">
        <v>54</v>
      </c>
      <c r="AF658" s="216">
        <v>2023</v>
      </c>
      <c r="AG658" s="549">
        <v>1849.0747900000003</v>
      </c>
      <c r="AH658" s="550">
        <v>1.4806892488648336</v>
      </c>
      <c r="AI658" s="550">
        <v>2.5601937112559945</v>
      </c>
      <c r="AJ658" s="550">
        <v>9.4635736718902533E-2</v>
      </c>
      <c r="AK658" s="550">
        <v>1.0321782122182301E-2</v>
      </c>
      <c r="AL658" s="550">
        <v>2.116139390986992E-2</v>
      </c>
      <c r="AM658" s="550">
        <v>3.7866223355951969E-3</v>
      </c>
      <c r="AN658" s="550">
        <v>9.4960092906788193E-3</v>
      </c>
      <c r="AO658" s="550">
        <v>0.16929098903565712</v>
      </c>
      <c r="AP658" s="550">
        <v>2.5244272569418347E-2</v>
      </c>
      <c r="AQ658" s="551">
        <v>2737.9051619000002</v>
      </c>
      <c r="AR658" s="551">
        <v>4733.9896489999992</v>
      </c>
      <c r="AS658" s="551">
        <v>174.98855500000002</v>
      </c>
      <c r="AT658" s="551">
        <v>19.085747109999996</v>
      </c>
      <c r="AU658" s="551">
        <v>39.129000000000005</v>
      </c>
      <c r="AV658" s="551">
        <v>7.0017478999999998</v>
      </c>
      <c r="AW658" s="551">
        <v>17.558831384999991</v>
      </c>
      <c r="AX658" s="551">
        <v>313.03170000000006</v>
      </c>
      <c r="AY658" s="551">
        <v>46.678547999999999</v>
      </c>
    </row>
    <row r="659" spans="1:51" customFormat="1" x14ac:dyDescent="0.35">
      <c r="A659" s="547" t="s">
        <v>973</v>
      </c>
      <c r="B659" s="547" t="s">
        <v>694</v>
      </c>
      <c r="C659">
        <v>2</v>
      </c>
      <c r="D659" s="547" t="s">
        <v>258</v>
      </c>
      <c r="E659">
        <v>54</v>
      </c>
      <c r="F659" s="216">
        <v>2024</v>
      </c>
      <c r="G659" s="549">
        <v>1943.0292599999996</v>
      </c>
      <c r="H659" s="550">
        <v>1.4806874379236059</v>
      </c>
      <c r="I659" s="550">
        <v>2.5601931661080619</v>
      </c>
      <c r="J659" s="550">
        <v>9.2730018898428773E-2</v>
      </c>
      <c r="K659" s="550">
        <v>1.032177688873301E-2</v>
      </c>
      <c r="L659" s="550">
        <v>2.1161386421942003E-2</v>
      </c>
      <c r="M659" s="550">
        <v>3.7866209487756267E-3</v>
      </c>
      <c r="N659" s="550">
        <v>9.4960099267882344E-3</v>
      </c>
      <c r="O659" s="550">
        <v>0.1692910738770862</v>
      </c>
      <c r="P659" s="550">
        <v>2.5244279131442421E-2</v>
      </c>
      <c r="Q659" s="551">
        <v>2877.0190167999995</v>
      </c>
      <c r="R659" s="551">
        <v>4974.5302330000031</v>
      </c>
      <c r="S659" s="551">
        <v>180.17714000000004</v>
      </c>
      <c r="T659" s="551">
        <v>20.055514509999998</v>
      </c>
      <c r="U659" s="551">
        <v>41.117193000000007</v>
      </c>
      <c r="V659" s="551">
        <v>7.357515300000002</v>
      </c>
      <c r="W659" s="551">
        <v>18.451025140999992</v>
      </c>
      <c r="X659" s="551">
        <v>328.93751000000003</v>
      </c>
      <c r="Y659" s="551">
        <v>49.050373</v>
      </c>
      <c r="AA659" s="547" t="s">
        <v>973</v>
      </c>
      <c r="AB659" s="547" t="s">
        <v>694</v>
      </c>
      <c r="AC659">
        <v>2</v>
      </c>
      <c r="AD659" s="547" t="s">
        <v>258</v>
      </c>
      <c r="AE659">
        <v>54</v>
      </c>
      <c r="AF659" s="216">
        <v>2024</v>
      </c>
      <c r="AG659" s="549">
        <v>1943.0292599999996</v>
      </c>
      <c r="AH659" s="550">
        <v>1.4806874379236059</v>
      </c>
      <c r="AI659" s="550">
        <v>2.5601931661080619</v>
      </c>
      <c r="AJ659" s="550">
        <v>9.2730018898428773E-2</v>
      </c>
      <c r="AK659" s="550">
        <v>1.032177688873301E-2</v>
      </c>
      <c r="AL659" s="550">
        <v>2.1161386421942003E-2</v>
      </c>
      <c r="AM659" s="550">
        <v>3.7866209487756267E-3</v>
      </c>
      <c r="AN659" s="550">
        <v>9.4960099267882344E-3</v>
      </c>
      <c r="AO659" s="550">
        <v>0.1692910738770862</v>
      </c>
      <c r="AP659" s="550">
        <v>2.5244279131442421E-2</v>
      </c>
      <c r="AQ659" s="551">
        <v>2877.0190167999995</v>
      </c>
      <c r="AR659" s="551">
        <v>4974.5302330000031</v>
      </c>
      <c r="AS659" s="551">
        <v>180.17714000000004</v>
      </c>
      <c r="AT659" s="551">
        <v>20.055514509999998</v>
      </c>
      <c r="AU659" s="551">
        <v>41.117193000000007</v>
      </c>
      <c r="AV659" s="551">
        <v>7.357515300000002</v>
      </c>
      <c r="AW659" s="551">
        <v>18.451025140999992</v>
      </c>
      <c r="AX659" s="551">
        <v>328.93751000000003</v>
      </c>
      <c r="AY659" s="551">
        <v>49.050373</v>
      </c>
    </row>
    <row r="660" spans="1:51" customFormat="1" x14ac:dyDescent="0.35">
      <c r="A660" s="547" t="s">
        <v>974</v>
      </c>
      <c r="B660" s="547" t="s">
        <v>694</v>
      </c>
      <c r="C660">
        <v>2</v>
      </c>
      <c r="D660" s="547" t="s">
        <v>258</v>
      </c>
      <c r="E660">
        <v>54</v>
      </c>
      <c r="F660" s="216">
        <v>2025</v>
      </c>
      <c r="G660" s="549">
        <v>1991.7583500000001</v>
      </c>
      <c r="H660" s="550">
        <v>1.4706184387277703</v>
      </c>
      <c r="I660" s="550">
        <v>2.5137113063941725</v>
      </c>
      <c r="J660" s="550">
        <v>9.2432051960520178E-2</v>
      </c>
      <c r="K660" s="550">
        <v>9.8191144508067464E-3</v>
      </c>
      <c r="L660" s="550">
        <v>2.1161357752058622E-2</v>
      </c>
      <c r="M660" s="550">
        <v>3.7866181909065422E-3</v>
      </c>
      <c r="N660" s="550">
        <v>9.0335572826894389E-3</v>
      </c>
      <c r="O660" s="550">
        <v>0.16929087808267498</v>
      </c>
      <c r="P660" s="550">
        <v>2.5244235577071887E-2</v>
      </c>
      <c r="Q660" s="551">
        <v>2929.1165550000001</v>
      </c>
      <c r="R660" s="551">
        <v>5006.7054840000019</v>
      </c>
      <c r="S660" s="551">
        <v>184.10231129999994</v>
      </c>
      <c r="T660" s="551">
        <v>19.557303197000003</v>
      </c>
      <c r="U660" s="551">
        <v>42.148310999999993</v>
      </c>
      <c r="V660" s="551">
        <v>7.5420283999999995</v>
      </c>
      <c r="W660" s="551">
        <v>17.992663148000002</v>
      </c>
      <c r="X660" s="551">
        <v>337.18651999999992</v>
      </c>
      <c r="Y660" s="551">
        <v>50.280417</v>
      </c>
      <c r="AA660" s="547" t="s">
        <v>974</v>
      </c>
      <c r="AB660" s="547" t="s">
        <v>694</v>
      </c>
      <c r="AC660">
        <v>2</v>
      </c>
      <c r="AD660" s="547" t="s">
        <v>258</v>
      </c>
      <c r="AE660">
        <v>54</v>
      </c>
      <c r="AF660" s="216">
        <v>2025</v>
      </c>
      <c r="AG660" s="549">
        <v>1991.7583500000001</v>
      </c>
      <c r="AH660" s="550">
        <v>1.4706184387277703</v>
      </c>
      <c r="AI660" s="550">
        <v>2.5137113063941725</v>
      </c>
      <c r="AJ660" s="550">
        <v>9.2432051960520178E-2</v>
      </c>
      <c r="AK660" s="550">
        <v>9.8191144508067464E-3</v>
      </c>
      <c r="AL660" s="550">
        <v>2.1161357752058622E-2</v>
      </c>
      <c r="AM660" s="550">
        <v>3.7866181909065422E-3</v>
      </c>
      <c r="AN660" s="550">
        <v>9.0335572826894389E-3</v>
      </c>
      <c r="AO660" s="550">
        <v>0.16929087808267498</v>
      </c>
      <c r="AP660" s="550">
        <v>2.5244235577071887E-2</v>
      </c>
      <c r="AQ660" s="551">
        <v>2929.1165550000001</v>
      </c>
      <c r="AR660" s="551">
        <v>5006.7054840000019</v>
      </c>
      <c r="AS660" s="551">
        <v>184.10231129999994</v>
      </c>
      <c r="AT660" s="551">
        <v>19.557303197000003</v>
      </c>
      <c r="AU660" s="551">
        <v>42.148310999999993</v>
      </c>
      <c r="AV660" s="551">
        <v>7.5420283999999995</v>
      </c>
      <c r="AW660" s="551">
        <v>17.992663148000002</v>
      </c>
      <c r="AX660" s="551">
        <v>337.18651999999992</v>
      </c>
      <c r="AY660" s="551">
        <v>50.280417</v>
      </c>
    </row>
    <row r="661" spans="1:51" customFormat="1" x14ac:dyDescent="0.35">
      <c r="A661" s="547" t="s">
        <v>975</v>
      </c>
      <c r="B661" s="547" t="s">
        <v>694</v>
      </c>
      <c r="C661">
        <v>2</v>
      </c>
      <c r="D661" s="547" t="s">
        <v>258</v>
      </c>
      <c r="E661">
        <v>54</v>
      </c>
      <c r="F661" s="216">
        <v>2026</v>
      </c>
      <c r="G661" s="549">
        <v>1989.5504600000002</v>
      </c>
      <c r="H661" s="550">
        <v>1.4706204608653151</v>
      </c>
      <c r="I661" s="550">
        <v>2.5137146222468769</v>
      </c>
      <c r="J661" s="550">
        <v>9.2432148315554657E-2</v>
      </c>
      <c r="K661" s="550">
        <v>9.8191332548559756E-3</v>
      </c>
      <c r="L661" s="550">
        <v>2.1161397434473712E-2</v>
      </c>
      <c r="M661" s="550">
        <v>3.7866233862698813E-3</v>
      </c>
      <c r="N661" s="550">
        <v>9.0335781958503295E-3</v>
      </c>
      <c r="O661" s="550">
        <v>0.16929118249154634</v>
      </c>
      <c r="P661" s="550">
        <v>2.5244277543983479E-2</v>
      </c>
      <c r="Q661" s="551">
        <v>2925.8736144</v>
      </c>
      <c r="R661" s="551">
        <v>5001.1620830000002</v>
      </c>
      <c r="S661" s="551">
        <v>183.8984232</v>
      </c>
      <c r="T661" s="551">
        <v>19.535661084000004</v>
      </c>
      <c r="U661" s="551">
        <v>42.101667999999997</v>
      </c>
      <c r="V661" s="551">
        <v>7.5336783000000009</v>
      </c>
      <c r="W661" s="551">
        <v>17.972759654999994</v>
      </c>
      <c r="X661" s="551">
        <v>336.81335000000001</v>
      </c>
      <c r="Y661" s="551">
        <v>50.224764000000008</v>
      </c>
      <c r="AA661" s="547" t="s">
        <v>975</v>
      </c>
      <c r="AB661" s="547" t="s">
        <v>694</v>
      </c>
      <c r="AC661">
        <v>2</v>
      </c>
      <c r="AD661" s="547" t="s">
        <v>258</v>
      </c>
      <c r="AE661">
        <v>54</v>
      </c>
      <c r="AF661" s="216">
        <v>2026</v>
      </c>
      <c r="AG661" s="549">
        <v>1989.5504600000002</v>
      </c>
      <c r="AH661" s="550">
        <v>1.4706204608653151</v>
      </c>
      <c r="AI661" s="550">
        <v>2.5137146222468769</v>
      </c>
      <c r="AJ661" s="550">
        <v>9.2432148315554657E-2</v>
      </c>
      <c r="AK661" s="550">
        <v>9.8191332548559756E-3</v>
      </c>
      <c r="AL661" s="550">
        <v>2.1161397434473712E-2</v>
      </c>
      <c r="AM661" s="550">
        <v>3.7866233862698813E-3</v>
      </c>
      <c r="AN661" s="550">
        <v>9.0335781958503295E-3</v>
      </c>
      <c r="AO661" s="550">
        <v>0.16929118249154634</v>
      </c>
      <c r="AP661" s="550">
        <v>2.5244277543983479E-2</v>
      </c>
      <c r="AQ661" s="551">
        <v>2925.8736144</v>
      </c>
      <c r="AR661" s="551">
        <v>5001.1620830000002</v>
      </c>
      <c r="AS661" s="551">
        <v>183.8984232</v>
      </c>
      <c r="AT661" s="551">
        <v>19.535661084000004</v>
      </c>
      <c r="AU661" s="551">
        <v>42.101667999999997</v>
      </c>
      <c r="AV661" s="551">
        <v>7.5336783000000009</v>
      </c>
      <c r="AW661" s="551">
        <v>17.972759654999994</v>
      </c>
      <c r="AX661" s="551">
        <v>336.81335000000001</v>
      </c>
      <c r="AY661" s="551">
        <v>50.224764000000008</v>
      </c>
    </row>
    <row r="662" spans="1:51" customFormat="1" x14ac:dyDescent="0.35">
      <c r="A662" s="547" t="s">
        <v>1285</v>
      </c>
      <c r="B662" s="547" t="s">
        <v>694</v>
      </c>
      <c r="C662">
        <v>2</v>
      </c>
      <c r="D662" s="547" t="s">
        <v>258</v>
      </c>
      <c r="E662">
        <v>54</v>
      </c>
      <c r="F662" s="216">
        <v>2027</v>
      </c>
      <c r="G662" s="549">
        <v>1994.5893699999997</v>
      </c>
      <c r="H662" s="550">
        <v>1.2764706033202209</v>
      </c>
      <c r="I662" s="550">
        <v>1.825955670765457</v>
      </c>
      <c r="J662" s="550">
        <v>8.6620723191761589E-2</v>
      </c>
      <c r="K662" s="550">
        <v>6.7083583439532697E-3</v>
      </c>
      <c r="L662" s="550">
        <v>2.1203385336401353E-2</v>
      </c>
      <c r="M662" s="550">
        <v>3.7866197492068261E-3</v>
      </c>
      <c r="N662" s="550">
        <v>6.1716705123120172E-3</v>
      </c>
      <c r="O662" s="550">
        <v>0.16962705962881974</v>
      </c>
      <c r="P662" s="550">
        <v>2.524427020284381E-2</v>
      </c>
      <c r="Q662" s="551">
        <v>2546.034696499999</v>
      </c>
      <c r="R662" s="551">
        <v>3642.0317709999995</v>
      </c>
      <c r="S662" s="551">
        <v>172.7727737000001</v>
      </c>
      <c r="T662" s="551">
        <v>13.380420242999994</v>
      </c>
      <c r="U662" s="551">
        <v>42.292047000000004</v>
      </c>
      <c r="V662" s="551">
        <v>7.5527515000000003</v>
      </c>
      <c r="W662" s="551">
        <v>12.309948399000001</v>
      </c>
      <c r="X662" s="551">
        <v>338.33632999999998</v>
      </c>
      <c r="Y662" s="551">
        <v>50.351953000000002</v>
      </c>
      <c r="AA662" s="547" t="s">
        <v>1285</v>
      </c>
      <c r="AB662" s="547" t="s">
        <v>694</v>
      </c>
      <c r="AC662">
        <v>2</v>
      </c>
      <c r="AD662" s="547" t="s">
        <v>258</v>
      </c>
      <c r="AE662">
        <v>54</v>
      </c>
      <c r="AF662" s="216">
        <v>2027</v>
      </c>
      <c r="AG662" s="549">
        <v>1994.5893699999997</v>
      </c>
      <c r="AH662" s="550">
        <v>1.2764706033202209</v>
      </c>
      <c r="AI662" s="550">
        <v>1.825955670765457</v>
      </c>
      <c r="AJ662" s="550">
        <v>8.6620723191761589E-2</v>
      </c>
      <c r="AK662" s="550">
        <v>6.7083583439532697E-3</v>
      </c>
      <c r="AL662" s="550">
        <v>2.1203385336401353E-2</v>
      </c>
      <c r="AM662" s="550">
        <v>3.7866197492068261E-3</v>
      </c>
      <c r="AN662" s="550">
        <v>6.1716705123120172E-3</v>
      </c>
      <c r="AO662" s="550">
        <v>0.16962705962881974</v>
      </c>
      <c r="AP662" s="550">
        <v>2.524427020284381E-2</v>
      </c>
      <c r="AQ662" s="551">
        <v>2546.034696499999</v>
      </c>
      <c r="AR662" s="551">
        <v>3642.0317709999995</v>
      </c>
      <c r="AS662" s="551">
        <v>172.7727737000001</v>
      </c>
      <c r="AT662" s="551">
        <v>13.380420242999994</v>
      </c>
      <c r="AU662" s="551">
        <v>42.292047000000004</v>
      </c>
      <c r="AV662" s="551">
        <v>7.5527515000000003</v>
      </c>
      <c r="AW662" s="551">
        <v>12.309948399000001</v>
      </c>
      <c r="AX662" s="551">
        <v>338.33632999999998</v>
      </c>
      <c r="AY662" s="551">
        <v>50.351953000000002</v>
      </c>
    </row>
    <row r="663" spans="1:51" customFormat="1" x14ac:dyDescent="0.35">
      <c r="A663" s="547" t="s">
        <v>1286</v>
      </c>
      <c r="B663" s="547" t="s">
        <v>694</v>
      </c>
      <c r="C663">
        <v>2</v>
      </c>
      <c r="D663" s="547" t="s">
        <v>258</v>
      </c>
      <c r="E663">
        <v>54</v>
      </c>
      <c r="F663" s="216">
        <v>2028</v>
      </c>
      <c r="G663" s="549">
        <v>1987.06285</v>
      </c>
      <c r="H663" s="550">
        <v>1.2764717536236962</v>
      </c>
      <c r="I663" s="550">
        <v>1.8259561950946854</v>
      </c>
      <c r="J663" s="550">
        <v>8.6620745891354156E-2</v>
      </c>
      <c r="K663" s="550">
        <v>6.7083606187896879E-3</v>
      </c>
      <c r="L663" s="550">
        <v>2.1203399781743182E-2</v>
      </c>
      <c r="M663" s="550">
        <v>3.7866244140189122E-3</v>
      </c>
      <c r="N663" s="550">
        <v>6.1716735230594264E-3</v>
      </c>
      <c r="O663" s="550">
        <v>0.16962715598049649</v>
      </c>
      <c r="P663" s="550">
        <v>2.5244282534898178E-2</v>
      </c>
      <c r="Q663" s="551">
        <v>2536.4296006999998</v>
      </c>
      <c r="R663" s="551">
        <v>3628.2897210000019</v>
      </c>
      <c r="S663" s="551">
        <v>172.12086619999999</v>
      </c>
      <c r="T663" s="551">
        <v>13.329934170000001</v>
      </c>
      <c r="U663" s="551">
        <v>42.132487999999988</v>
      </c>
      <c r="V663" s="551">
        <v>7.5242607000000001</v>
      </c>
      <c r="W663" s="551">
        <v>12.263503180000004</v>
      </c>
      <c r="X663" s="551">
        <v>337.05981999999989</v>
      </c>
      <c r="Y663" s="551">
        <v>50.161975999999996</v>
      </c>
      <c r="AA663" s="547" t="s">
        <v>1286</v>
      </c>
      <c r="AB663" s="547" t="s">
        <v>694</v>
      </c>
      <c r="AC663">
        <v>2</v>
      </c>
      <c r="AD663" s="547" t="s">
        <v>258</v>
      </c>
      <c r="AE663">
        <v>54</v>
      </c>
      <c r="AF663" s="216">
        <v>2028</v>
      </c>
      <c r="AG663" s="549">
        <v>1987.06285</v>
      </c>
      <c r="AH663" s="550">
        <v>1.2764717536236962</v>
      </c>
      <c r="AI663" s="550">
        <v>1.8259561950946854</v>
      </c>
      <c r="AJ663" s="550">
        <v>8.6620745891354156E-2</v>
      </c>
      <c r="AK663" s="550">
        <v>6.7083606187896879E-3</v>
      </c>
      <c r="AL663" s="550">
        <v>2.1203399781743182E-2</v>
      </c>
      <c r="AM663" s="550">
        <v>3.7866244140189122E-3</v>
      </c>
      <c r="AN663" s="550">
        <v>6.1716735230594264E-3</v>
      </c>
      <c r="AO663" s="550">
        <v>0.16962715598049649</v>
      </c>
      <c r="AP663" s="550">
        <v>2.5244282534898178E-2</v>
      </c>
      <c r="AQ663" s="551">
        <v>2536.4296006999998</v>
      </c>
      <c r="AR663" s="551">
        <v>3628.2897210000019</v>
      </c>
      <c r="AS663" s="551">
        <v>172.12086619999999</v>
      </c>
      <c r="AT663" s="551">
        <v>13.329934170000001</v>
      </c>
      <c r="AU663" s="551">
        <v>42.132487999999988</v>
      </c>
      <c r="AV663" s="551">
        <v>7.5242607000000001</v>
      </c>
      <c r="AW663" s="551">
        <v>12.263503180000004</v>
      </c>
      <c r="AX663" s="551">
        <v>337.05981999999989</v>
      </c>
      <c r="AY663" s="551">
        <v>50.161975999999996</v>
      </c>
    </row>
    <row r="664" spans="1:51" customFormat="1" x14ac:dyDescent="0.35">
      <c r="A664" s="547" t="s">
        <v>1531</v>
      </c>
      <c r="B664" s="547" t="s">
        <v>694</v>
      </c>
      <c r="C664">
        <v>2</v>
      </c>
      <c r="D664" s="547" t="s">
        <v>258</v>
      </c>
      <c r="E664">
        <v>54</v>
      </c>
      <c r="F664" s="216">
        <v>2029</v>
      </c>
      <c r="G664" s="549">
        <v>1948.2851600000001</v>
      </c>
      <c r="H664" s="550">
        <v>1.2764694127219036</v>
      </c>
      <c r="I664" s="550">
        <v>1.825953520582172</v>
      </c>
      <c r="J664" s="550">
        <v>8.6620722091831789E-2</v>
      </c>
      <c r="K664" s="550">
        <v>6.7083570882406135E-3</v>
      </c>
      <c r="L664" s="550">
        <v>2.120338174725921E-2</v>
      </c>
      <c r="M664" s="550">
        <v>3.7866193570965756E-3</v>
      </c>
      <c r="N664" s="550">
        <v>6.1716715431944253E-3</v>
      </c>
      <c r="O664" s="550">
        <v>0.16962704781881105</v>
      </c>
      <c r="P664" s="550">
        <v>2.5244261471457287E-2</v>
      </c>
      <c r="Q664" s="551">
        <v>2486.926414</v>
      </c>
      <c r="R664" s="551">
        <v>3557.4781470000003</v>
      </c>
      <c r="S664" s="551">
        <v>168.76186740000006</v>
      </c>
      <c r="T664" s="551">
        <v>13.069792562999998</v>
      </c>
      <c r="U664" s="551">
        <v>41.310233999999994</v>
      </c>
      <c r="V664" s="551">
        <v>7.377414299999999</v>
      </c>
      <c r="W664" s="551">
        <v>12.024176079999998</v>
      </c>
      <c r="X664" s="551">
        <v>330.48185999999998</v>
      </c>
      <c r="Y664" s="551">
        <v>49.183019999999999</v>
      </c>
      <c r="AA664" s="547" t="s">
        <v>1531</v>
      </c>
      <c r="AB664" s="547" t="s">
        <v>694</v>
      </c>
      <c r="AC664">
        <v>2</v>
      </c>
      <c r="AD664" s="547" t="s">
        <v>258</v>
      </c>
      <c r="AE664">
        <v>54</v>
      </c>
      <c r="AF664" s="216">
        <v>2029</v>
      </c>
      <c r="AG664" s="549">
        <v>1948.2851600000001</v>
      </c>
      <c r="AH664" s="550">
        <v>1.2764694127219036</v>
      </c>
      <c r="AI664" s="550">
        <v>1.825953520582172</v>
      </c>
      <c r="AJ664" s="550">
        <v>8.6620722091831789E-2</v>
      </c>
      <c r="AK664" s="550">
        <v>6.7083570882406135E-3</v>
      </c>
      <c r="AL664" s="550">
        <v>2.120338174725921E-2</v>
      </c>
      <c r="AM664" s="550">
        <v>3.7866193570965756E-3</v>
      </c>
      <c r="AN664" s="550">
        <v>6.1716715431944253E-3</v>
      </c>
      <c r="AO664" s="550">
        <v>0.16962704781881105</v>
      </c>
      <c r="AP664" s="550">
        <v>2.5244261471457287E-2</v>
      </c>
      <c r="AQ664" s="551">
        <v>2486.926414</v>
      </c>
      <c r="AR664" s="551">
        <v>3557.4781470000003</v>
      </c>
      <c r="AS664" s="551">
        <v>168.76186740000006</v>
      </c>
      <c r="AT664" s="551">
        <v>13.069792562999998</v>
      </c>
      <c r="AU664" s="551">
        <v>41.310233999999994</v>
      </c>
      <c r="AV664" s="551">
        <v>7.377414299999999</v>
      </c>
      <c r="AW664" s="551">
        <v>12.024176079999998</v>
      </c>
      <c r="AX664" s="551">
        <v>330.48185999999998</v>
      </c>
      <c r="AY664" s="551">
        <v>49.183019999999999</v>
      </c>
    </row>
    <row r="665" spans="1:51" customFormat="1" x14ac:dyDescent="0.35">
      <c r="A665" s="547" t="s">
        <v>1532</v>
      </c>
      <c r="B665" s="547" t="s">
        <v>694</v>
      </c>
      <c r="C665">
        <v>2</v>
      </c>
      <c r="D665" s="547" t="s">
        <v>258</v>
      </c>
      <c r="E665">
        <v>54</v>
      </c>
      <c r="F665" s="216">
        <v>2030</v>
      </c>
      <c r="G665" s="549">
        <v>1940.3940200000002</v>
      </c>
      <c r="H665" s="550">
        <v>1.2764702073241807</v>
      </c>
      <c r="I665" s="550">
        <v>1.8259542548992191</v>
      </c>
      <c r="J665" s="550">
        <v>8.6620756695591106E-2</v>
      </c>
      <c r="K665" s="550">
        <v>6.7083616769752774E-3</v>
      </c>
      <c r="L665" s="550">
        <v>2.120339507127527E-2</v>
      </c>
      <c r="M665" s="550">
        <v>3.7866229354798775E-3</v>
      </c>
      <c r="N665" s="550">
        <v>6.1716729641333352E-3</v>
      </c>
      <c r="O665" s="550">
        <v>0.16962712552577339</v>
      </c>
      <c r="P665" s="550">
        <v>2.524427384083568E-2</v>
      </c>
      <c r="Q665" s="551">
        <v>2476.8551570000009</v>
      </c>
      <c r="R665" s="551">
        <v>3543.070717000001</v>
      </c>
      <c r="S665" s="551">
        <v>168.07839829999995</v>
      </c>
      <c r="T665" s="551">
        <v>13.016864882000002</v>
      </c>
      <c r="U665" s="551">
        <v>41.142941000000015</v>
      </c>
      <c r="V665" s="551">
        <v>7.3475405000000009</v>
      </c>
      <c r="W665" s="551">
        <v>11.975477312999999</v>
      </c>
      <c r="X665" s="551">
        <v>329.14346000000006</v>
      </c>
      <c r="Y665" s="551">
        <v>48.983837999999992</v>
      </c>
      <c r="AA665" s="547" t="s">
        <v>1532</v>
      </c>
      <c r="AB665" s="547" t="s">
        <v>694</v>
      </c>
      <c r="AC665">
        <v>2</v>
      </c>
      <c r="AD665" s="547" t="s">
        <v>258</v>
      </c>
      <c r="AE665">
        <v>54</v>
      </c>
      <c r="AF665" s="216">
        <v>2030</v>
      </c>
      <c r="AG665" s="549">
        <v>1940.3940200000002</v>
      </c>
      <c r="AH665" s="550">
        <v>1.2764702073241807</v>
      </c>
      <c r="AI665" s="550">
        <v>1.8259542548992191</v>
      </c>
      <c r="AJ665" s="550">
        <v>8.6620756695591106E-2</v>
      </c>
      <c r="AK665" s="550">
        <v>6.7083616769752774E-3</v>
      </c>
      <c r="AL665" s="550">
        <v>2.120339507127527E-2</v>
      </c>
      <c r="AM665" s="550">
        <v>3.7866229354798775E-3</v>
      </c>
      <c r="AN665" s="550">
        <v>6.1716729641333352E-3</v>
      </c>
      <c r="AO665" s="550">
        <v>0.16962712552577339</v>
      </c>
      <c r="AP665" s="550">
        <v>2.524427384083568E-2</v>
      </c>
      <c r="AQ665" s="551">
        <v>2476.8551570000009</v>
      </c>
      <c r="AR665" s="551">
        <v>3543.070717000001</v>
      </c>
      <c r="AS665" s="551">
        <v>168.07839829999995</v>
      </c>
      <c r="AT665" s="551">
        <v>13.016864882000002</v>
      </c>
      <c r="AU665" s="551">
        <v>41.142941000000015</v>
      </c>
      <c r="AV665" s="551">
        <v>7.3475405000000009</v>
      </c>
      <c r="AW665" s="551">
        <v>11.975477312999999</v>
      </c>
      <c r="AX665" s="551">
        <v>329.14346000000006</v>
      </c>
      <c r="AY665" s="551">
        <v>48.983837999999992</v>
      </c>
    </row>
    <row r="666" spans="1:51" customFormat="1" x14ac:dyDescent="0.35">
      <c r="A666" s="547" t="s">
        <v>976</v>
      </c>
      <c r="B666" s="547" t="s">
        <v>694</v>
      </c>
      <c r="C666">
        <v>2</v>
      </c>
      <c r="D666" s="547" t="s">
        <v>690</v>
      </c>
      <c r="E666">
        <v>61</v>
      </c>
      <c r="F666" s="216">
        <v>61</v>
      </c>
      <c r="G666" s="549">
        <v>319366.39879000001</v>
      </c>
      <c r="H666" s="550">
        <v>2.1631095605333641</v>
      </c>
      <c r="I666" s="550">
        <v>4.2694848267979237</v>
      </c>
      <c r="J666" s="550">
        <v>0.17526862992435974</v>
      </c>
      <c r="K666" s="550">
        <v>4.7733603527239127E-2</v>
      </c>
      <c r="L666" s="550">
        <v>1.9847622274965754E-2</v>
      </c>
      <c r="M666" s="550">
        <v>4.5737797163517314E-3</v>
      </c>
      <c r="N666" s="550">
        <v>4.3914768662670418E-2</v>
      </c>
      <c r="O666" s="550">
        <v>0.15878098769039259</v>
      </c>
      <c r="P666" s="550">
        <v>3.049201807702796E-2</v>
      </c>
      <c r="Q666" s="551">
        <v>690824.51053575997</v>
      </c>
      <c r="R666" s="551">
        <v>1363529.9938229998</v>
      </c>
      <c r="S666" s="551">
        <v>55974.911159800002</v>
      </c>
      <c r="T666" s="551">
        <v>15244.509059764001</v>
      </c>
      <c r="U666" s="551">
        <v>6338.6636504999997</v>
      </c>
      <c r="V666" s="551">
        <v>1460.7115568700001</v>
      </c>
      <c r="W666" s="551">
        <v>14024.901521492997</v>
      </c>
      <c r="X666" s="551">
        <v>50709.312235000005</v>
      </c>
      <c r="Y666" s="551">
        <v>9738.1260051000008</v>
      </c>
      <c r="AA666" s="547" t="s">
        <v>976</v>
      </c>
      <c r="AB666" s="547" t="s">
        <v>694</v>
      </c>
      <c r="AC666">
        <v>2</v>
      </c>
      <c r="AD666" s="547" t="s">
        <v>690</v>
      </c>
      <c r="AE666">
        <v>61</v>
      </c>
      <c r="AF666" s="216">
        <v>61</v>
      </c>
      <c r="AG666" s="549">
        <v>319366.39879000001</v>
      </c>
      <c r="AH666" s="550">
        <v>2.1631095605333641</v>
      </c>
      <c r="AI666" s="550">
        <v>4.2694848267979237</v>
      </c>
      <c r="AJ666" s="550">
        <v>0.17526862992435974</v>
      </c>
      <c r="AK666" s="550">
        <v>4.7733603527239127E-2</v>
      </c>
      <c r="AL666" s="550">
        <v>1.9847622274965754E-2</v>
      </c>
      <c r="AM666" s="550">
        <v>4.5737797163517314E-3</v>
      </c>
      <c r="AN666" s="550">
        <v>4.3914768662670418E-2</v>
      </c>
      <c r="AO666" s="550">
        <v>0.15878098769039259</v>
      </c>
      <c r="AP666" s="550">
        <v>3.049201807702796E-2</v>
      </c>
      <c r="AQ666" s="551">
        <v>690824.51053575997</v>
      </c>
      <c r="AR666" s="551">
        <v>1363529.9938229998</v>
      </c>
      <c r="AS666" s="551">
        <v>55974.911159800002</v>
      </c>
      <c r="AT666" s="551">
        <v>15244.509059764001</v>
      </c>
      <c r="AU666" s="551">
        <v>6338.6636504999997</v>
      </c>
      <c r="AV666" s="551">
        <v>1460.7115568700001</v>
      </c>
      <c r="AW666" s="551">
        <v>14024.901521492997</v>
      </c>
      <c r="AX666" s="551">
        <v>50709.312235000005</v>
      </c>
      <c r="AY666" s="551">
        <v>9738.1260051000008</v>
      </c>
    </row>
    <row r="667" spans="1:51" customFormat="1" x14ac:dyDescent="0.35">
      <c r="A667" s="547" t="s">
        <v>977</v>
      </c>
      <c r="B667" s="547" t="s">
        <v>694</v>
      </c>
      <c r="C667">
        <v>2</v>
      </c>
      <c r="D667" s="547" t="s">
        <v>690</v>
      </c>
      <c r="E667">
        <v>61</v>
      </c>
      <c r="F667" s="216">
        <v>2000</v>
      </c>
      <c r="G667" s="549">
        <v>267.21321</v>
      </c>
      <c r="H667" s="550">
        <v>6.8277759456577769</v>
      </c>
      <c r="I667" s="550">
        <v>21.535563073771687</v>
      </c>
      <c r="J667" s="550">
        <v>1.5643294472604861</v>
      </c>
      <c r="K667" s="550">
        <v>1.0464521733861882</v>
      </c>
      <c r="L667" s="550">
        <v>1.9069977116775032E-2</v>
      </c>
      <c r="M667" s="550">
        <v>4.5372567471495895E-3</v>
      </c>
      <c r="N667" s="550">
        <v>0.96273191473580233</v>
      </c>
      <c r="O667" s="550">
        <v>0.15255984163357789</v>
      </c>
      <c r="P667" s="550">
        <v>3.024852064761319E-2</v>
      </c>
      <c r="Q667" s="551">
        <v>1824.4719276000001</v>
      </c>
      <c r="R667" s="551">
        <v>5754.5869380999993</v>
      </c>
      <c r="S667" s="551">
        <v>418.00949310000021</v>
      </c>
      <c r="T667" s="551">
        <v>279.62584436199995</v>
      </c>
      <c r="U667" s="551">
        <v>5.095749800000001</v>
      </c>
      <c r="V667" s="551">
        <v>1.2124149400000002</v>
      </c>
      <c r="W667" s="551">
        <v>257.25468530600006</v>
      </c>
      <c r="X667" s="551">
        <v>40.766004999999993</v>
      </c>
      <c r="Y667" s="551">
        <v>8.0828042999999994</v>
      </c>
      <c r="AA667" s="547" t="s">
        <v>977</v>
      </c>
      <c r="AB667" s="547" t="s">
        <v>694</v>
      </c>
      <c r="AC667">
        <v>2</v>
      </c>
      <c r="AD667" s="547" t="s">
        <v>690</v>
      </c>
      <c r="AE667">
        <v>61</v>
      </c>
      <c r="AF667" s="216">
        <v>2000</v>
      </c>
      <c r="AG667" s="549">
        <v>267.21321</v>
      </c>
      <c r="AH667" s="550">
        <v>6.8277759456577769</v>
      </c>
      <c r="AI667" s="550">
        <v>21.535563073771687</v>
      </c>
      <c r="AJ667" s="550">
        <v>1.5643294472604861</v>
      </c>
      <c r="AK667" s="550">
        <v>1.0464521733861882</v>
      </c>
      <c r="AL667" s="550">
        <v>1.9069977116775032E-2</v>
      </c>
      <c r="AM667" s="550">
        <v>4.5372567471495895E-3</v>
      </c>
      <c r="AN667" s="550">
        <v>0.96273191473580233</v>
      </c>
      <c r="AO667" s="550">
        <v>0.15255984163357789</v>
      </c>
      <c r="AP667" s="550">
        <v>3.024852064761319E-2</v>
      </c>
      <c r="AQ667" s="551">
        <v>1824.4719276000001</v>
      </c>
      <c r="AR667" s="551">
        <v>5754.5869380999993</v>
      </c>
      <c r="AS667" s="551">
        <v>418.00949310000021</v>
      </c>
      <c r="AT667" s="551">
        <v>279.62584436199995</v>
      </c>
      <c r="AU667" s="551">
        <v>5.095749800000001</v>
      </c>
      <c r="AV667" s="551">
        <v>1.2124149400000002</v>
      </c>
      <c r="AW667" s="551">
        <v>257.25468530600006</v>
      </c>
      <c r="AX667" s="551">
        <v>40.766004999999993</v>
      </c>
      <c r="AY667" s="551">
        <v>8.0828042999999994</v>
      </c>
    </row>
    <row r="668" spans="1:51" customFormat="1" x14ac:dyDescent="0.35">
      <c r="A668" s="547" t="s">
        <v>978</v>
      </c>
      <c r="B668" s="547" t="s">
        <v>694</v>
      </c>
      <c r="C668">
        <v>2</v>
      </c>
      <c r="D668" s="547" t="s">
        <v>690</v>
      </c>
      <c r="E668">
        <v>61</v>
      </c>
      <c r="F668" s="216">
        <v>2001</v>
      </c>
      <c r="G668" s="549">
        <v>260.51087999999999</v>
      </c>
      <c r="H668" s="550">
        <v>6.8263997548202191</v>
      </c>
      <c r="I668" s="550">
        <v>21.528878575819942</v>
      </c>
      <c r="J668" s="550">
        <v>1.5651489791904285</v>
      </c>
      <c r="K668" s="550">
        <v>1.0461171453760392</v>
      </c>
      <c r="L668" s="550">
        <v>1.9061977756936681E-2</v>
      </c>
      <c r="M668" s="550">
        <v>4.5350963844581083E-3</v>
      </c>
      <c r="N668" s="550">
        <v>0.96242396657291274</v>
      </c>
      <c r="O668" s="550">
        <v>0.15249576908265797</v>
      </c>
      <c r="P668" s="550">
        <v>3.0234126497902886E-2</v>
      </c>
      <c r="Q668" s="551">
        <v>1778.3514073599995</v>
      </c>
      <c r="R668" s="551">
        <v>5608.5071031999996</v>
      </c>
      <c r="S668" s="551">
        <v>407.7383379000002</v>
      </c>
      <c r="T668" s="551">
        <v>272.52489812499988</v>
      </c>
      <c r="U668" s="551">
        <v>4.9658526000000007</v>
      </c>
      <c r="V668" s="551">
        <v>1.18144195</v>
      </c>
      <c r="W668" s="551">
        <v>250.72191446500005</v>
      </c>
      <c r="X668" s="551">
        <v>39.726807000000015</v>
      </c>
      <c r="Y668" s="551">
        <v>7.8763188999999985</v>
      </c>
      <c r="AA668" s="547" t="s">
        <v>978</v>
      </c>
      <c r="AB668" s="547" t="s">
        <v>694</v>
      </c>
      <c r="AC668">
        <v>2</v>
      </c>
      <c r="AD668" s="547" t="s">
        <v>690</v>
      </c>
      <c r="AE668">
        <v>61</v>
      </c>
      <c r="AF668" s="216">
        <v>2001</v>
      </c>
      <c r="AG668" s="549">
        <v>260.51087999999999</v>
      </c>
      <c r="AH668" s="550">
        <v>6.8263997548202191</v>
      </c>
      <c r="AI668" s="550">
        <v>21.528878575819942</v>
      </c>
      <c r="AJ668" s="550">
        <v>1.5651489791904285</v>
      </c>
      <c r="AK668" s="550">
        <v>1.0461171453760392</v>
      </c>
      <c r="AL668" s="550">
        <v>1.9061977756936681E-2</v>
      </c>
      <c r="AM668" s="550">
        <v>4.5350963844581083E-3</v>
      </c>
      <c r="AN668" s="550">
        <v>0.96242396657291274</v>
      </c>
      <c r="AO668" s="550">
        <v>0.15249576908265797</v>
      </c>
      <c r="AP668" s="550">
        <v>3.0234126497902886E-2</v>
      </c>
      <c r="AQ668" s="551">
        <v>1778.3514073599995</v>
      </c>
      <c r="AR668" s="551">
        <v>5608.5071031999996</v>
      </c>
      <c r="AS668" s="551">
        <v>407.7383379000002</v>
      </c>
      <c r="AT668" s="551">
        <v>272.52489812499988</v>
      </c>
      <c r="AU668" s="551">
        <v>4.9658526000000007</v>
      </c>
      <c r="AV668" s="551">
        <v>1.18144195</v>
      </c>
      <c r="AW668" s="551">
        <v>250.72191446500005</v>
      </c>
      <c r="AX668" s="551">
        <v>39.726807000000015</v>
      </c>
      <c r="AY668" s="551">
        <v>7.8763188999999985</v>
      </c>
    </row>
    <row r="669" spans="1:51" customFormat="1" x14ac:dyDescent="0.35">
      <c r="A669" s="547" t="s">
        <v>979</v>
      </c>
      <c r="B669" s="547" t="s">
        <v>694</v>
      </c>
      <c r="C669">
        <v>2</v>
      </c>
      <c r="D669" s="547" t="s">
        <v>690</v>
      </c>
      <c r="E669">
        <v>61</v>
      </c>
      <c r="F669" s="216">
        <v>2002</v>
      </c>
      <c r="G669" s="549">
        <v>425.83644000000004</v>
      </c>
      <c r="H669" s="550">
        <v>6.7988952014064337</v>
      </c>
      <c r="I669" s="550">
        <v>21.395123965201289</v>
      </c>
      <c r="J669" s="550">
        <v>1.5814741152729905</v>
      </c>
      <c r="K669" s="550">
        <v>1.0394330972966992</v>
      </c>
      <c r="L669" s="550">
        <v>1.8902871487465941E-2</v>
      </c>
      <c r="M669" s="550">
        <v>4.4921131221179657E-3</v>
      </c>
      <c r="N669" s="550">
        <v>0.95627438109336083</v>
      </c>
      <c r="O669" s="550">
        <v>0.15122303530435297</v>
      </c>
      <c r="P669" s="550">
        <v>2.9947566018539887E-2</v>
      </c>
      <c r="Q669" s="551">
        <v>2895.217328499999</v>
      </c>
      <c r="R669" s="551">
        <v>9110.8234227000012</v>
      </c>
      <c r="S669" s="551">
        <v>673.44930720000002</v>
      </c>
      <c r="T669" s="551">
        <v>442.62848977100009</v>
      </c>
      <c r="U669" s="551">
        <v>8.0495315000000023</v>
      </c>
      <c r="V669" s="551">
        <v>1.9129054599999999</v>
      </c>
      <c r="W669" s="551">
        <v>407.2164781080001</v>
      </c>
      <c r="X669" s="551">
        <v>64.396278999999993</v>
      </c>
      <c r="Y669" s="551">
        <v>12.752764900000001</v>
      </c>
      <c r="AA669" s="547" t="s">
        <v>979</v>
      </c>
      <c r="AB669" s="547" t="s">
        <v>694</v>
      </c>
      <c r="AC669">
        <v>2</v>
      </c>
      <c r="AD669" s="547" t="s">
        <v>690</v>
      </c>
      <c r="AE669">
        <v>61</v>
      </c>
      <c r="AF669" s="216">
        <v>2002</v>
      </c>
      <c r="AG669" s="549">
        <v>425.83644000000004</v>
      </c>
      <c r="AH669" s="550">
        <v>6.7988952014064337</v>
      </c>
      <c r="AI669" s="550">
        <v>21.395123965201289</v>
      </c>
      <c r="AJ669" s="550">
        <v>1.5814741152729905</v>
      </c>
      <c r="AK669" s="550">
        <v>1.0394330972966992</v>
      </c>
      <c r="AL669" s="550">
        <v>1.8902871487465941E-2</v>
      </c>
      <c r="AM669" s="550">
        <v>4.4921131221179657E-3</v>
      </c>
      <c r="AN669" s="550">
        <v>0.95627438109336083</v>
      </c>
      <c r="AO669" s="550">
        <v>0.15122303530435297</v>
      </c>
      <c r="AP669" s="550">
        <v>2.9947566018539887E-2</v>
      </c>
      <c r="AQ669" s="551">
        <v>2895.217328499999</v>
      </c>
      <c r="AR669" s="551">
        <v>9110.8234227000012</v>
      </c>
      <c r="AS669" s="551">
        <v>673.44930720000002</v>
      </c>
      <c r="AT669" s="551">
        <v>442.62848977100009</v>
      </c>
      <c r="AU669" s="551">
        <v>8.0495315000000023</v>
      </c>
      <c r="AV669" s="551">
        <v>1.9129054599999999</v>
      </c>
      <c r="AW669" s="551">
        <v>407.2164781080001</v>
      </c>
      <c r="AX669" s="551">
        <v>64.396278999999993</v>
      </c>
      <c r="AY669" s="551">
        <v>12.752764900000001</v>
      </c>
    </row>
    <row r="670" spans="1:51" customFormat="1" x14ac:dyDescent="0.35">
      <c r="A670" s="547" t="s">
        <v>980</v>
      </c>
      <c r="B670" s="547" t="s">
        <v>694</v>
      </c>
      <c r="C670">
        <v>2</v>
      </c>
      <c r="D670" s="547" t="s">
        <v>690</v>
      </c>
      <c r="E670">
        <v>61</v>
      </c>
      <c r="F670" s="216">
        <v>2003</v>
      </c>
      <c r="G670" s="549">
        <v>382.14621000000005</v>
      </c>
      <c r="H670" s="550">
        <v>3.611063690256147</v>
      </c>
      <c r="I670" s="550">
        <v>11.553002513357386</v>
      </c>
      <c r="J670" s="550">
        <v>1.118024898899298</v>
      </c>
      <c r="K670" s="550">
        <v>0.94656415721354359</v>
      </c>
      <c r="L670" s="550">
        <v>1.9099853692124795E-2</v>
      </c>
      <c r="M670" s="550">
        <v>4.5453379218388682E-3</v>
      </c>
      <c r="N670" s="550">
        <v>0.87083668241796719</v>
      </c>
      <c r="O670" s="550">
        <v>0.15279884890131448</v>
      </c>
      <c r="P670" s="550">
        <v>3.0302416972812569E-2</v>
      </c>
      <c r="Q670" s="551">
        <v>1379.9543033000007</v>
      </c>
      <c r="R670" s="551">
        <v>4414.9361245999999</v>
      </c>
      <c r="S670" s="551">
        <v>427.24897779999998</v>
      </c>
      <c r="T670" s="551">
        <v>361.72590520099988</v>
      </c>
      <c r="U670" s="551">
        <v>7.2989366999999978</v>
      </c>
      <c r="V670" s="551">
        <v>1.7369836599999999</v>
      </c>
      <c r="W670" s="551">
        <v>332.78693771499985</v>
      </c>
      <c r="X670" s="551">
        <v>58.391501000000005</v>
      </c>
      <c r="Y670" s="551">
        <v>11.579953799999998</v>
      </c>
      <c r="AA670" s="547" t="s">
        <v>980</v>
      </c>
      <c r="AB670" s="547" t="s">
        <v>694</v>
      </c>
      <c r="AC670">
        <v>2</v>
      </c>
      <c r="AD670" s="547" t="s">
        <v>690</v>
      </c>
      <c r="AE670">
        <v>61</v>
      </c>
      <c r="AF670" s="216">
        <v>2003</v>
      </c>
      <c r="AG670" s="549">
        <v>382.14621000000005</v>
      </c>
      <c r="AH670" s="550">
        <v>3.611063690256147</v>
      </c>
      <c r="AI670" s="550">
        <v>11.553002513357386</v>
      </c>
      <c r="AJ670" s="550">
        <v>1.118024898899298</v>
      </c>
      <c r="AK670" s="550">
        <v>0.94656415721354359</v>
      </c>
      <c r="AL670" s="550">
        <v>1.9099853692124795E-2</v>
      </c>
      <c r="AM670" s="550">
        <v>4.5453379218388682E-3</v>
      </c>
      <c r="AN670" s="550">
        <v>0.87083668241796719</v>
      </c>
      <c r="AO670" s="550">
        <v>0.15279884890131448</v>
      </c>
      <c r="AP670" s="550">
        <v>3.0302416972812569E-2</v>
      </c>
      <c r="AQ670" s="551">
        <v>1379.9543033000007</v>
      </c>
      <c r="AR670" s="551">
        <v>4414.9361245999999</v>
      </c>
      <c r="AS670" s="551">
        <v>427.24897779999998</v>
      </c>
      <c r="AT670" s="551">
        <v>361.72590520099988</v>
      </c>
      <c r="AU670" s="551">
        <v>7.2989366999999978</v>
      </c>
      <c r="AV670" s="551">
        <v>1.7369836599999999</v>
      </c>
      <c r="AW670" s="551">
        <v>332.78693771499985</v>
      </c>
      <c r="AX670" s="551">
        <v>58.391501000000005</v>
      </c>
      <c r="AY670" s="551">
        <v>11.579953799999998</v>
      </c>
    </row>
    <row r="671" spans="1:51" customFormat="1" x14ac:dyDescent="0.35">
      <c r="A671" s="547" t="s">
        <v>981</v>
      </c>
      <c r="B671" s="547" t="s">
        <v>694</v>
      </c>
      <c r="C671">
        <v>2</v>
      </c>
      <c r="D671" s="547" t="s">
        <v>690</v>
      </c>
      <c r="E671">
        <v>61</v>
      </c>
      <c r="F671" s="216">
        <v>2004</v>
      </c>
      <c r="G671" s="549">
        <v>276.67320999999998</v>
      </c>
      <c r="H671" s="550">
        <v>3.6076417391477835</v>
      </c>
      <c r="I671" s="550">
        <v>11.558105045298747</v>
      </c>
      <c r="J671" s="550">
        <v>1.1170836594551383</v>
      </c>
      <c r="K671" s="550">
        <v>0.94833502945225456</v>
      </c>
      <c r="L671" s="550">
        <v>1.9146307298780398E-2</v>
      </c>
      <c r="M671" s="550">
        <v>4.5578869381679562E-3</v>
      </c>
      <c r="N671" s="550">
        <v>0.87246452930155438</v>
      </c>
      <c r="O671" s="550">
        <v>0.15317053284631355</v>
      </c>
      <c r="P671" s="550">
        <v>3.0386076772666196E-2</v>
      </c>
      <c r="Q671" s="551">
        <v>998.13782049999986</v>
      </c>
      <c r="R671" s="551">
        <v>3197.8180243999996</v>
      </c>
      <c r="S671" s="551">
        <v>309.06712189999996</v>
      </c>
      <c r="T671" s="551">
        <v>262.37889675399981</v>
      </c>
      <c r="U671" s="551">
        <v>5.297270300000001</v>
      </c>
      <c r="V671" s="551">
        <v>1.2610452099999998</v>
      </c>
      <c r="W671" s="551">
        <v>241.38756193300009</v>
      </c>
      <c r="X671" s="551">
        <v>42.378183</v>
      </c>
      <c r="Y671" s="551">
        <v>8.4070133999999968</v>
      </c>
      <c r="AA671" s="547" t="s">
        <v>981</v>
      </c>
      <c r="AB671" s="547" t="s">
        <v>694</v>
      </c>
      <c r="AC671">
        <v>2</v>
      </c>
      <c r="AD671" s="547" t="s">
        <v>690</v>
      </c>
      <c r="AE671">
        <v>61</v>
      </c>
      <c r="AF671" s="216">
        <v>2004</v>
      </c>
      <c r="AG671" s="549">
        <v>276.67320999999998</v>
      </c>
      <c r="AH671" s="550">
        <v>3.6076417391477835</v>
      </c>
      <c r="AI671" s="550">
        <v>11.558105045298747</v>
      </c>
      <c r="AJ671" s="550">
        <v>1.1170836594551383</v>
      </c>
      <c r="AK671" s="550">
        <v>0.94833502945225456</v>
      </c>
      <c r="AL671" s="550">
        <v>1.9146307298780398E-2</v>
      </c>
      <c r="AM671" s="550">
        <v>4.5578869381679562E-3</v>
      </c>
      <c r="AN671" s="550">
        <v>0.87246452930155438</v>
      </c>
      <c r="AO671" s="550">
        <v>0.15317053284631355</v>
      </c>
      <c r="AP671" s="550">
        <v>3.0386076772666196E-2</v>
      </c>
      <c r="AQ671" s="551">
        <v>998.13782049999986</v>
      </c>
      <c r="AR671" s="551">
        <v>3197.8180243999996</v>
      </c>
      <c r="AS671" s="551">
        <v>309.06712189999996</v>
      </c>
      <c r="AT671" s="551">
        <v>262.37889675399981</v>
      </c>
      <c r="AU671" s="551">
        <v>5.297270300000001</v>
      </c>
      <c r="AV671" s="551">
        <v>1.2610452099999998</v>
      </c>
      <c r="AW671" s="551">
        <v>241.38756193300009</v>
      </c>
      <c r="AX671" s="551">
        <v>42.378183</v>
      </c>
      <c r="AY671" s="551">
        <v>8.4070133999999968</v>
      </c>
    </row>
    <row r="672" spans="1:51" customFormat="1" x14ac:dyDescent="0.35">
      <c r="A672" s="547" t="s">
        <v>982</v>
      </c>
      <c r="B672" s="547" t="s">
        <v>694</v>
      </c>
      <c r="C672">
        <v>2</v>
      </c>
      <c r="D672" s="547" t="s">
        <v>690</v>
      </c>
      <c r="E672">
        <v>61</v>
      </c>
      <c r="F672" s="216">
        <v>2005</v>
      </c>
      <c r="G672" s="549">
        <v>430.30660999999998</v>
      </c>
      <c r="H672" s="550">
        <v>3.6320052355226431</v>
      </c>
      <c r="I672" s="550">
        <v>11.521839443042724</v>
      </c>
      <c r="J672" s="550">
        <v>1.1237872650852376</v>
      </c>
      <c r="K672" s="550">
        <v>0.93575150507913407</v>
      </c>
      <c r="L672" s="550">
        <v>1.8816210143739135E-2</v>
      </c>
      <c r="M672" s="550">
        <v>4.4686829467946139E-3</v>
      </c>
      <c r="N672" s="550">
        <v>0.86088865449452423</v>
      </c>
      <c r="O672" s="550">
        <v>0.15052964443190867</v>
      </c>
      <c r="P672" s="550">
        <v>2.9791356679368698E-2</v>
      </c>
      <c r="Q672" s="551">
        <v>1562.8758604</v>
      </c>
      <c r="R672" s="551">
        <v>4957.9236717000022</v>
      </c>
      <c r="S672" s="551">
        <v>483.5730883999999</v>
      </c>
      <c r="T672" s="551">
        <v>402.66005795299992</v>
      </c>
      <c r="U672" s="551">
        <v>8.0967395999999994</v>
      </c>
      <c r="V672" s="551">
        <v>1.9229038100000004</v>
      </c>
      <c r="W672" s="551">
        <v>370.44607850299997</v>
      </c>
      <c r="X672" s="551">
        <v>64.773900999999995</v>
      </c>
      <c r="Y672" s="551">
        <v>12.819417700000001</v>
      </c>
      <c r="AA672" s="547" t="s">
        <v>982</v>
      </c>
      <c r="AB672" s="547" t="s">
        <v>694</v>
      </c>
      <c r="AC672">
        <v>2</v>
      </c>
      <c r="AD672" s="547" t="s">
        <v>690</v>
      </c>
      <c r="AE672">
        <v>61</v>
      </c>
      <c r="AF672" s="216">
        <v>2005</v>
      </c>
      <c r="AG672" s="549">
        <v>430.30660999999998</v>
      </c>
      <c r="AH672" s="550">
        <v>3.6320052355226431</v>
      </c>
      <c r="AI672" s="550">
        <v>11.521839443042724</v>
      </c>
      <c r="AJ672" s="550">
        <v>1.1237872650852376</v>
      </c>
      <c r="AK672" s="550">
        <v>0.93575150507913407</v>
      </c>
      <c r="AL672" s="550">
        <v>1.8816210143739135E-2</v>
      </c>
      <c r="AM672" s="550">
        <v>4.4686829467946139E-3</v>
      </c>
      <c r="AN672" s="550">
        <v>0.86088865449452423</v>
      </c>
      <c r="AO672" s="550">
        <v>0.15052964443190867</v>
      </c>
      <c r="AP672" s="550">
        <v>2.9791356679368698E-2</v>
      </c>
      <c r="AQ672" s="551">
        <v>1562.8758604</v>
      </c>
      <c r="AR672" s="551">
        <v>4957.9236717000022</v>
      </c>
      <c r="AS672" s="551">
        <v>483.5730883999999</v>
      </c>
      <c r="AT672" s="551">
        <v>402.66005795299992</v>
      </c>
      <c r="AU672" s="551">
        <v>8.0967395999999994</v>
      </c>
      <c r="AV672" s="551">
        <v>1.9229038100000004</v>
      </c>
      <c r="AW672" s="551">
        <v>370.44607850299997</v>
      </c>
      <c r="AX672" s="551">
        <v>64.773900999999995</v>
      </c>
      <c r="AY672" s="551">
        <v>12.819417700000001</v>
      </c>
    </row>
    <row r="673" spans="1:51" customFormat="1" x14ac:dyDescent="0.35">
      <c r="A673" s="547" t="s">
        <v>983</v>
      </c>
      <c r="B673" s="547" t="s">
        <v>694</v>
      </c>
      <c r="C673">
        <v>2</v>
      </c>
      <c r="D673" s="547" t="s">
        <v>690</v>
      </c>
      <c r="E673">
        <v>61</v>
      </c>
      <c r="F673" s="216">
        <v>2006</v>
      </c>
      <c r="G673" s="549">
        <v>475.11890000000005</v>
      </c>
      <c r="H673" s="550">
        <v>3.6236720473548831</v>
      </c>
      <c r="I673" s="550">
        <v>11.534240506955204</v>
      </c>
      <c r="J673" s="550">
        <v>1.1214955319605262</v>
      </c>
      <c r="K673" s="550">
        <v>0.94005512479086817</v>
      </c>
      <c r="L673" s="550">
        <v>1.8929090591849742E-2</v>
      </c>
      <c r="M673" s="550">
        <v>4.4991858669482512E-3</v>
      </c>
      <c r="N673" s="550">
        <v>0.86484767621325909</v>
      </c>
      <c r="O673" s="550">
        <v>0.15143272978616504</v>
      </c>
      <c r="P673" s="550">
        <v>2.9994704483446134E-2</v>
      </c>
      <c r="Q673" s="551">
        <v>1721.6750771000002</v>
      </c>
      <c r="R673" s="551">
        <v>5480.1356619999997</v>
      </c>
      <c r="S673" s="551">
        <v>532.84372350000012</v>
      </c>
      <c r="T673" s="551">
        <v>446.63795683000006</v>
      </c>
      <c r="U673" s="551">
        <v>8.9935686999999991</v>
      </c>
      <c r="V673" s="551">
        <v>2.1376482399999999</v>
      </c>
      <c r="W673" s="551">
        <v>410.90547658999986</v>
      </c>
      <c r="X673" s="551">
        <v>71.948551999999978</v>
      </c>
      <c r="Y673" s="551">
        <v>14.251050999999997</v>
      </c>
      <c r="AA673" s="547" t="s">
        <v>983</v>
      </c>
      <c r="AB673" s="547" t="s">
        <v>694</v>
      </c>
      <c r="AC673">
        <v>2</v>
      </c>
      <c r="AD673" s="547" t="s">
        <v>690</v>
      </c>
      <c r="AE673">
        <v>61</v>
      </c>
      <c r="AF673" s="216">
        <v>2006</v>
      </c>
      <c r="AG673" s="549">
        <v>475.11890000000005</v>
      </c>
      <c r="AH673" s="550">
        <v>3.6236720473548831</v>
      </c>
      <c r="AI673" s="550">
        <v>11.534240506955204</v>
      </c>
      <c r="AJ673" s="550">
        <v>1.1214955319605262</v>
      </c>
      <c r="AK673" s="550">
        <v>0.94005512479086817</v>
      </c>
      <c r="AL673" s="550">
        <v>1.8929090591849742E-2</v>
      </c>
      <c r="AM673" s="550">
        <v>4.4991858669482512E-3</v>
      </c>
      <c r="AN673" s="550">
        <v>0.86484767621325909</v>
      </c>
      <c r="AO673" s="550">
        <v>0.15143272978616504</v>
      </c>
      <c r="AP673" s="550">
        <v>2.9994704483446134E-2</v>
      </c>
      <c r="AQ673" s="551">
        <v>1721.6750771000002</v>
      </c>
      <c r="AR673" s="551">
        <v>5480.1356619999997</v>
      </c>
      <c r="AS673" s="551">
        <v>532.84372350000012</v>
      </c>
      <c r="AT673" s="551">
        <v>446.63795683000006</v>
      </c>
      <c r="AU673" s="551">
        <v>8.9935686999999991</v>
      </c>
      <c r="AV673" s="551">
        <v>2.1376482399999999</v>
      </c>
      <c r="AW673" s="551">
        <v>410.90547658999986</v>
      </c>
      <c r="AX673" s="551">
        <v>71.948551999999978</v>
      </c>
      <c r="AY673" s="551">
        <v>14.251050999999997</v>
      </c>
    </row>
    <row r="674" spans="1:51" customFormat="1" x14ac:dyDescent="0.35">
      <c r="A674" s="547" t="s">
        <v>984</v>
      </c>
      <c r="B674" s="547" t="s">
        <v>694</v>
      </c>
      <c r="C674">
        <v>2</v>
      </c>
      <c r="D674" s="547" t="s">
        <v>690</v>
      </c>
      <c r="E674">
        <v>61</v>
      </c>
      <c r="F674" s="216">
        <v>2007</v>
      </c>
      <c r="G674" s="549">
        <v>983.43796999999972</v>
      </c>
      <c r="H674" s="550">
        <v>1.1675662777185629</v>
      </c>
      <c r="I674" s="550">
        <v>8.0335996296746615</v>
      </c>
      <c r="J674" s="550">
        <v>0.24629309055455739</v>
      </c>
      <c r="K674" s="550">
        <v>3.7099488603231374E-2</v>
      </c>
      <c r="L674" s="550">
        <v>1.9240072050502589E-2</v>
      </c>
      <c r="M674" s="550">
        <v>4.5832443300923191E-3</v>
      </c>
      <c r="N674" s="550">
        <v>3.4131405348321049E-2</v>
      </c>
      <c r="O674" s="550">
        <v>0.15392069517104373</v>
      </c>
      <c r="P674" s="550">
        <v>3.0555118794121816E-2</v>
      </c>
      <c r="Q674" s="551">
        <v>1148.2290099999993</v>
      </c>
      <c r="R674" s="551">
        <v>7900.5469115999986</v>
      </c>
      <c r="S674" s="551">
        <v>242.21397700000003</v>
      </c>
      <c r="T674" s="551">
        <v>36.485045759999991</v>
      </c>
      <c r="U674" s="551">
        <v>18.921417399999999</v>
      </c>
      <c r="V674" s="551">
        <v>4.5073364999999992</v>
      </c>
      <c r="W674" s="551">
        <v>33.566119988999986</v>
      </c>
      <c r="X674" s="551">
        <v>151.37145599999999</v>
      </c>
      <c r="Y674" s="551">
        <v>30.049063999999998</v>
      </c>
      <c r="AA674" s="547" t="s">
        <v>984</v>
      </c>
      <c r="AB674" s="547" t="s">
        <v>694</v>
      </c>
      <c r="AC674">
        <v>2</v>
      </c>
      <c r="AD674" s="547" t="s">
        <v>690</v>
      </c>
      <c r="AE674">
        <v>61</v>
      </c>
      <c r="AF674" s="216">
        <v>2007</v>
      </c>
      <c r="AG674" s="549">
        <v>983.43796999999972</v>
      </c>
      <c r="AH674" s="550">
        <v>1.1675662777185629</v>
      </c>
      <c r="AI674" s="550">
        <v>8.0335996296746615</v>
      </c>
      <c r="AJ674" s="550">
        <v>0.24629309055455739</v>
      </c>
      <c r="AK674" s="550">
        <v>3.7099488603231374E-2</v>
      </c>
      <c r="AL674" s="550">
        <v>1.9240072050502589E-2</v>
      </c>
      <c r="AM674" s="550">
        <v>4.5832443300923191E-3</v>
      </c>
      <c r="AN674" s="550">
        <v>3.4131405348321049E-2</v>
      </c>
      <c r="AO674" s="550">
        <v>0.15392069517104373</v>
      </c>
      <c r="AP674" s="550">
        <v>3.0555118794121816E-2</v>
      </c>
      <c r="AQ674" s="551">
        <v>1148.2290099999993</v>
      </c>
      <c r="AR674" s="551">
        <v>7900.5469115999986</v>
      </c>
      <c r="AS674" s="551">
        <v>242.21397700000003</v>
      </c>
      <c r="AT674" s="551">
        <v>36.485045759999991</v>
      </c>
      <c r="AU674" s="551">
        <v>18.921417399999999</v>
      </c>
      <c r="AV674" s="551">
        <v>4.5073364999999992</v>
      </c>
      <c r="AW674" s="551">
        <v>33.566119988999986</v>
      </c>
      <c r="AX674" s="551">
        <v>151.37145599999999</v>
      </c>
      <c r="AY674" s="551">
        <v>30.049063999999998</v>
      </c>
    </row>
    <row r="675" spans="1:51" customFormat="1" x14ac:dyDescent="0.35">
      <c r="A675" s="547" t="s">
        <v>985</v>
      </c>
      <c r="B675" s="547" t="s">
        <v>694</v>
      </c>
      <c r="C675">
        <v>2</v>
      </c>
      <c r="D675" s="547" t="s">
        <v>690</v>
      </c>
      <c r="E675">
        <v>61</v>
      </c>
      <c r="F675" s="216">
        <v>2008</v>
      </c>
      <c r="G675" s="549">
        <v>1172.8355900000001</v>
      </c>
      <c r="H675" s="550">
        <v>1.2482477445964955</v>
      </c>
      <c r="I675" s="550">
        <v>8.2538768129469862</v>
      </c>
      <c r="J675" s="550">
        <v>0.2636436177725473</v>
      </c>
      <c r="K675" s="550">
        <v>4.5594262397852379E-2</v>
      </c>
      <c r="L675" s="550">
        <v>1.9504331804937807E-2</v>
      </c>
      <c r="M675" s="550">
        <v>4.6546589705723359E-3</v>
      </c>
      <c r="N675" s="550">
        <v>4.1946609069051163E-2</v>
      </c>
      <c r="O675" s="550">
        <v>0.15603459134455494</v>
      </c>
      <c r="P675" s="550">
        <v>3.1031216404338469E-2</v>
      </c>
      <c r="Q675" s="551">
        <v>1463.9893800000002</v>
      </c>
      <c r="R675" s="551">
        <v>9680.4404816999995</v>
      </c>
      <c r="S675" s="551">
        <v>309.21061800000001</v>
      </c>
      <c r="T675" s="551">
        <v>53.474573640000017</v>
      </c>
      <c r="U675" s="551">
        <v>22.8753745</v>
      </c>
      <c r="V675" s="551">
        <v>5.4591496999999993</v>
      </c>
      <c r="W675" s="551">
        <v>49.196475995999975</v>
      </c>
      <c r="X675" s="551">
        <v>183.00292200000001</v>
      </c>
      <c r="Y675" s="551">
        <v>36.394514999999991</v>
      </c>
      <c r="AA675" s="547" t="s">
        <v>985</v>
      </c>
      <c r="AB675" s="547" t="s">
        <v>694</v>
      </c>
      <c r="AC675">
        <v>2</v>
      </c>
      <c r="AD675" s="547" t="s">
        <v>690</v>
      </c>
      <c r="AE675">
        <v>61</v>
      </c>
      <c r="AF675" s="216">
        <v>2008</v>
      </c>
      <c r="AG675" s="549">
        <v>1172.8355900000001</v>
      </c>
      <c r="AH675" s="550">
        <v>1.2482477445964955</v>
      </c>
      <c r="AI675" s="550">
        <v>8.2538768129469862</v>
      </c>
      <c r="AJ675" s="550">
        <v>0.2636436177725473</v>
      </c>
      <c r="AK675" s="550">
        <v>4.5594262397852379E-2</v>
      </c>
      <c r="AL675" s="550">
        <v>1.9504331804937807E-2</v>
      </c>
      <c r="AM675" s="550">
        <v>4.6546589705723359E-3</v>
      </c>
      <c r="AN675" s="550">
        <v>4.1946609069051163E-2</v>
      </c>
      <c r="AO675" s="550">
        <v>0.15603459134455494</v>
      </c>
      <c r="AP675" s="550">
        <v>3.1031216404338469E-2</v>
      </c>
      <c r="AQ675" s="551">
        <v>1463.9893800000002</v>
      </c>
      <c r="AR675" s="551">
        <v>9680.4404816999995</v>
      </c>
      <c r="AS675" s="551">
        <v>309.21061800000001</v>
      </c>
      <c r="AT675" s="551">
        <v>53.474573640000017</v>
      </c>
      <c r="AU675" s="551">
        <v>22.8753745</v>
      </c>
      <c r="AV675" s="551">
        <v>5.4591496999999993</v>
      </c>
      <c r="AW675" s="551">
        <v>49.196475995999975</v>
      </c>
      <c r="AX675" s="551">
        <v>183.00292200000001</v>
      </c>
      <c r="AY675" s="551">
        <v>36.394514999999991</v>
      </c>
    </row>
    <row r="676" spans="1:51" customFormat="1" x14ac:dyDescent="0.35">
      <c r="A676" s="547" t="s">
        <v>986</v>
      </c>
      <c r="B676" s="547" t="s">
        <v>694</v>
      </c>
      <c r="C676">
        <v>2</v>
      </c>
      <c r="D676" s="547" t="s">
        <v>690</v>
      </c>
      <c r="E676">
        <v>61</v>
      </c>
      <c r="F676" s="216">
        <v>2009</v>
      </c>
      <c r="G676" s="549">
        <v>1975.7601700000002</v>
      </c>
      <c r="H676" s="550">
        <v>1.2282894588364943</v>
      </c>
      <c r="I676" s="550">
        <v>8.1385309569227715</v>
      </c>
      <c r="J676" s="550">
        <v>0.25903148356310868</v>
      </c>
      <c r="K676" s="550">
        <v>4.2855118551154904E-2</v>
      </c>
      <c r="L676" s="550">
        <v>1.9273770965835386E-2</v>
      </c>
      <c r="M676" s="550">
        <v>4.5923555590251615E-3</v>
      </c>
      <c r="N676" s="550">
        <v>3.9426600771590589E-2</v>
      </c>
      <c r="O676" s="550">
        <v>0.15419019202112982</v>
      </c>
      <c r="P676" s="550">
        <v>3.0615846962842655E-2</v>
      </c>
      <c r="Q676" s="551">
        <v>2426.8053900000004</v>
      </c>
      <c r="R676" s="551">
        <v>16079.785307</v>
      </c>
      <c r="S676" s="551">
        <v>511.78408799999988</v>
      </c>
      <c r="T676" s="551">
        <v>84.671436313999976</v>
      </c>
      <c r="U676" s="551">
        <v>38.080348999999991</v>
      </c>
      <c r="V676" s="551">
        <v>9.0733931999999999</v>
      </c>
      <c r="W676" s="551">
        <v>77.897507442999967</v>
      </c>
      <c r="X676" s="551">
        <v>304.64284000000015</v>
      </c>
      <c r="Y676" s="551">
        <v>60.489570999999998</v>
      </c>
      <c r="AA676" s="547" t="s">
        <v>986</v>
      </c>
      <c r="AB676" s="547" t="s">
        <v>694</v>
      </c>
      <c r="AC676">
        <v>2</v>
      </c>
      <c r="AD676" s="547" t="s">
        <v>690</v>
      </c>
      <c r="AE676">
        <v>61</v>
      </c>
      <c r="AF676" s="216">
        <v>2009</v>
      </c>
      <c r="AG676" s="549">
        <v>1975.7601700000002</v>
      </c>
      <c r="AH676" s="550">
        <v>1.2282894588364943</v>
      </c>
      <c r="AI676" s="550">
        <v>8.1385309569227715</v>
      </c>
      <c r="AJ676" s="550">
        <v>0.25903148356310868</v>
      </c>
      <c r="AK676" s="550">
        <v>4.2855118551154904E-2</v>
      </c>
      <c r="AL676" s="550">
        <v>1.9273770965835386E-2</v>
      </c>
      <c r="AM676" s="550">
        <v>4.5923555590251615E-3</v>
      </c>
      <c r="AN676" s="550">
        <v>3.9426600771590589E-2</v>
      </c>
      <c r="AO676" s="550">
        <v>0.15419019202112982</v>
      </c>
      <c r="AP676" s="550">
        <v>3.0615846962842655E-2</v>
      </c>
      <c r="AQ676" s="551">
        <v>2426.8053900000004</v>
      </c>
      <c r="AR676" s="551">
        <v>16079.785307</v>
      </c>
      <c r="AS676" s="551">
        <v>511.78408799999988</v>
      </c>
      <c r="AT676" s="551">
        <v>84.671436313999976</v>
      </c>
      <c r="AU676" s="551">
        <v>38.080348999999991</v>
      </c>
      <c r="AV676" s="551">
        <v>9.0733931999999999</v>
      </c>
      <c r="AW676" s="551">
        <v>77.897507442999967</v>
      </c>
      <c r="AX676" s="551">
        <v>304.64284000000015</v>
      </c>
      <c r="AY676" s="551">
        <v>60.489570999999998</v>
      </c>
    </row>
    <row r="677" spans="1:51" customFormat="1" x14ac:dyDescent="0.35">
      <c r="A677" s="547" t="s">
        <v>987</v>
      </c>
      <c r="B677" s="547" t="s">
        <v>694</v>
      </c>
      <c r="C677">
        <v>2</v>
      </c>
      <c r="D677" s="547" t="s">
        <v>690</v>
      </c>
      <c r="E677">
        <v>61</v>
      </c>
      <c r="F677" s="216">
        <v>2010</v>
      </c>
      <c r="G677" s="549">
        <v>643.17607999999996</v>
      </c>
      <c r="H677" s="550">
        <v>2.806852741476332</v>
      </c>
      <c r="I677" s="550">
        <v>6.659162102234899</v>
      </c>
      <c r="J677" s="550">
        <v>0.32720732244893214</v>
      </c>
      <c r="K677" s="550">
        <v>3.8207969357318169E-2</v>
      </c>
      <c r="L677" s="550">
        <v>1.8583773357989313E-2</v>
      </c>
      <c r="M677" s="550">
        <v>4.499757515857866E-3</v>
      </c>
      <c r="N677" s="550">
        <v>3.5151226032846247E-2</v>
      </c>
      <c r="O677" s="550">
        <v>0.1486701013507841</v>
      </c>
      <c r="P677" s="550">
        <v>2.9998530417984455E-2</v>
      </c>
      <c r="Q677" s="551">
        <v>1805.3005434000004</v>
      </c>
      <c r="R677" s="551">
        <v>4283.013777000001</v>
      </c>
      <c r="S677" s="551">
        <v>210.45192300000016</v>
      </c>
      <c r="T677" s="551">
        <v>24.574451956000019</v>
      </c>
      <c r="U677" s="551">
        <v>11.952638500000003</v>
      </c>
      <c r="V677" s="551">
        <v>2.8941363999999998</v>
      </c>
      <c r="W677" s="551">
        <v>22.608427766999998</v>
      </c>
      <c r="X677" s="551">
        <v>95.621053000000018</v>
      </c>
      <c r="Y677" s="551">
        <v>19.294337200000001</v>
      </c>
      <c r="AA677" s="547" t="s">
        <v>987</v>
      </c>
      <c r="AB677" s="547" t="s">
        <v>694</v>
      </c>
      <c r="AC677">
        <v>2</v>
      </c>
      <c r="AD677" s="547" t="s">
        <v>690</v>
      </c>
      <c r="AE677">
        <v>61</v>
      </c>
      <c r="AF677" s="216">
        <v>2010</v>
      </c>
      <c r="AG677" s="549">
        <v>643.17607999999996</v>
      </c>
      <c r="AH677" s="550">
        <v>2.806852741476332</v>
      </c>
      <c r="AI677" s="550">
        <v>6.659162102234899</v>
      </c>
      <c r="AJ677" s="550">
        <v>0.32720732244893214</v>
      </c>
      <c r="AK677" s="550">
        <v>3.8207969357318169E-2</v>
      </c>
      <c r="AL677" s="550">
        <v>1.8583773357989313E-2</v>
      </c>
      <c r="AM677" s="550">
        <v>4.499757515857866E-3</v>
      </c>
      <c r="AN677" s="550">
        <v>3.5151226032846247E-2</v>
      </c>
      <c r="AO677" s="550">
        <v>0.1486701013507841</v>
      </c>
      <c r="AP677" s="550">
        <v>2.9998530417984455E-2</v>
      </c>
      <c r="AQ677" s="551">
        <v>1805.3005434000004</v>
      </c>
      <c r="AR677" s="551">
        <v>4283.013777000001</v>
      </c>
      <c r="AS677" s="551">
        <v>210.45192300000016</v>
      </c>
      <c r="AT677" s="551">
        <v>24.574451956000019</v>
      </c>
      <c r="AU677" s="551">
        <v>11.952638500000003</v>
      </c>
      <c r="AV677" s="551">
        <v>2.8941363999999998</v>
      </c>
      <c r="AW677" s="551">
        <v>22.608427766999998</v>
      </c>
      <c r="AX677" s="551">
        <v>95.621053000000018</v>
      </c>
      <c r="AY677" s="551">
        <v>19.294337200000001</v>
      </c>
    </row>
    <row r="678" spans="1:51" customFormat="1" x14ac:dyDescent="0.35">
      <c r="A678" s="547" t="s">
        <v>988</v>
      </c>
      <c r="B678" s="547" t="s">
        <v>694</v>
      </c>
      <c r="C678">
        <v>2</v>
      </c>
      <c r="D678" s="547" t="s">
        <v>690</v>
      </c>
      <c r="E678">
        <v>61</v>
      </c>
      <c r="F678" s="216">
        <v>2011</v>
      </c>
      <c r="G678" s="549">
        <v>929.78125000000011</v>
      </c>
      <c r="H678" s="550">
        <v>3.4594500899001774</v>
      </c>
      <c r="I678" s="550">
        <v>6.586387092662922</v>
      </c>
      <c r="J678" s="550">
        <v>0.27526566490774035</v>
      </c>
      <c r="K678" s="550">
        <v>6.1788785268577937E-2</v>
      </c>
      <c r="L678" s="550">
        <v>1.9012829953282018E-2</v>
      </c>
      <c r="M678" s="550">
        <v>4.611455221322217E-3</v>
      </c>
      <c r="N678" s="550">
        <v>5.6845466876214154E-2</v>
      </c>
      <c r="O678" s="550">
        <v>0.15210269512318084</v>
      </c>
      <c r="P678" s="550">
        <v>3.0743214062447483E-2</v>
      </c>
      <c r="Q678" s="551">
        <v>3216.5318288999997</v>
      </c>
      <c r="R678" s="551">
        <v>6123.899223999998</v>
      </c>
      <c r="S678" s="551">
        <v>255.93685400000001</v>
      </c>
      <c r="T678" s="551">
        <v>57.450054002999984</v>
      </c>
      <c r="U678" s="551">
        <v>17.6777728</v>
      </c>
      <c r="V678" s="551">
        <v>4.2876445999999984</v>
      </c>
      <c r="W678" s="551">
        <v>52.853849249</v>
      </c>
      <c r="X678" s="551">
        <v>141.422234</v>
      </c>
      <c r="Y678" s="551">
        <v>28.584464000000001</v>
      </c>
      <c r="AA678" s="547" t="s">
        <v>988</v>
      </c>
      <c r="AB678" s="547" t="s">
        <v>694</v>
      </c>
      <c r="AC678">
        <v>2</v>
      </c>
      <c r="AD678" s="547" t="s">
        <v>690</v>
      </c>
      <c r="AE678">
        <v>61</v>
      </c>
      <c r="AF678" s="216">
        <v>2011</v>
      </c>
      <c r="AG678" s="549">
        <v>929.78125000000011</v>
      </c>
      <c r="AH678" s="550">
        <v>3.4594500899001774</v>
      </c>
      <c r="AI678" s="550">
        <v>6.586387092662922</v>
      </c>
      <c r="AJ678" s="550">
        <v>0.27526566490774035</v>
      </c>
      <c r="AK678" s="550">
        <v>6.1788785268577937E-2</v>
      </c>
      <c r="AL678" s="550">
        <v>1.9012829953282018E-2</v>
      </c>
      <c r="AM678" s="550">
        <v>4.611455221322217E-3</v>
      </c>
      <c r="AN678" s="550">
        <v>5.6845466876214154E-2</v>
      </c>
      <c r="AO678" s="550">
        <v>0.15210269512318084</v>
      </c>
      <c r="AP678" s="550">
        <v>3.0743214062447483E-2</v>
      </c>
      <c r="AQ678" s="551">
        <v>3216.5318288999997</v>
      </c>
      <c r="AR678" s="551">
        <v>6123.899223999998</v>
      </c>
      <c r="AS678" s="551">
        <v>255.93685400000001</v>
      </c>
      <c r="AT678" s="551">
        <v>57.450054002999984</v>
      </c>
      <c r="AU678" s="551">
        <v>17.6777728</v>
      </c>
      <c r="AV678" s="551">
        <v>4.2876445999999984</v>
      </c>
      <c r="AW678" s="551">
        <v>52.853849249</v>
      </c>
      <c r="AX678" s="551">
        <v>141.422234</v>
      </c>
      <c r="AY678" s="551">
        <v>28.584464000000001</v>
      </c>
    </row>
    <row r="679" spans="1:51" customFormat="1" x14ac:dyDescent="0.35">
      <c r="A679" s="547" t="s">
        <v>989</v>
      </c>
      <c r="B679" s="547" t="s">
        <v>694</v>
      </c>
      <c r="C679">
        <v>2</v>
      </c>
      <c r="D679" s="547" t="s">
        <v>690</v>
      </c>
      <c r="E679">
        <v>61</v>
      </c>
      <c r="F679" s="216">
        <v>2012</v>
      </c>
      <c r="G679" s="549">
        <v>695.9290299999999</v>
      </c>
      <c r="H679" s="550">
        <v>3.4832595810811351</v>
      </c>
      <c r="I679" s="550">
        <v>6.2668812666142131</v>
      </c>
      <c r="J679" s="550">
        <v>0.24926329772448202</v>
      </c>
      <c r="K679" s="550">
        <v>4.8476795745968526E-2</v>
      </c>
      <c r="L679" s="550">
        <v>1.906972927972268E-2</v>
      </c>
      <c r="M679" s="550">
        <v>4.6274833512836792E-3</v>
      </c>
      <c r="N679" s="550">
        <v>4.4598496833793536E-2</v>
      </c>
      <c r="O679" s="550">
        <v>0.15255766812888957</v>
      </c>
      <c r="P679" s="550">
        <v>3.0850011961708217E-2</v>
      </c>
      <c r="Q679" s="551">
        <v>2424.1014615000004</v>
      </c>
      <c r="R679" s="551">
        <v>4361.3046009999998</v>
      </c>
      <c r="S679" s="551">
        <v>173.46956499999996</v>
      </c>
      <c r="T679" s="551">
        <v>33.736409440999999</v>
      </c>
      <c r="U679" s="551">
        <v>13.271178200000001</v>
      </c>
      <c r="V679" s="551">
        <v>3.2203999999999997</v>
      </c>
      <c r="W679" s="551">
        <v>31.037388641000003</v>
      </c>
      <c r="X679" s="551">
        <v>106.16931000000002</v>
      </c>
      <c r="Y679" s="551">
        <v>21.469418899999994</v>
      </c>
      <c r="AA679" s="547" t="s">
        <v>989</v>
      </c>
      <c r="AB679" s="547" t="s">
        <v>694</v>
      </c>
      <c r="AC679">
        <v>2</v>
      </c>
      <c r="AD679" s="547" t="s">
        <v>690</v>
      </c>
      <c r="AE679">
        <v>61</v>
      </c>
      <c r="AF679" s="216">
        <v>2012</v>
      </c>
      <c r="AG679" s="549">
        <v>695.9290299999999</v>
      </c>
      <c r="AH679" s="550">
        <v>3.4832595810811351</v>
      </c>
      <c r="AI679" s="550">
        <v>6.2668812666142131</v>
      </c>
      <c r="AJ679" s="550">
        <v>0.24926329772448202</v>
      </c>
      <c r="AK679" s="550">
        <v>4.8476795745968526E-2</v>
      </c>
      <c r="AL679" s="550">
        <v>1.906972927972268E-2</v>
      </c>
      <c r="AM679" s="550">
        <v>4.6274833512836792E-3</v>
      </c>
      <c r="AN679" s="550">
        <v>4.4598496833793536E-2</v>
      </c>
      <c r="AO679" s="550">
        <v>0.15255766812888957</v>
      </c>
      <c r="AP679" s="550">
        <v>3.0850011961708217E-2</v>
      </c>
      <c r="AQ679" s="551">
        <v>2424.1014615000004</v>
      </c>
      <c r="AR679" s="551">
        <v>4361.3046009999998</v>
      </c>
      <c r="AS679" s="551">
        <v>173.46956499999996</v>
      </c>
      <c r="AT679" s="551">
        <v>33.736409440999999</v>
      </c>
      <c r="AU679" s="551">
        <v>13.271178200000001</v>
      </c>
      <c r="AV679" s="551">
        <v>3.2203999999999997</v>
      </c>
      <c r="AW679" s="551">
        <v>31.037388641000003</v>
      </c>
      <c r="AX679" s="551">
        <v>106.16931000000002</v>
      </c>
      <c r="AY679" s="551">
        <v>21.469418899999994</v>
      </c>
    </row>
    <row r="680" spans="1:51" customFormat="1" x14ac:dyDescent="0.35">
      <c r="A680" s="547" t="s">
        <v>990</v>
      </c>
      <c r="B680" s="547" t="s">
        <v>694</v>
      </c>
      <c r="C680">
        <v>2</v>
      </c>
      <c r="D680" s="547" t="s">
        <v>690</v>
      </c>
      <c r="E680">
        <v>61</v>
      </c>
      <c r="F680" s="216">
        <v>2013</v>
      </c>
      <c r="G680" s="549">
        <v>1018.6564400000002</v>
      </c>
      <c r="H680" s="550">
        <v>3.4302436130477898</v>
      </c>
      <c r="I680" s="550">
        <v>5.3364771276565044</v>
      </c>
      <c r="J680" s="550">
        <v>0.22793036482447415</v>
      </c>
      <c r="K680" s="550">
        <v>5.3533334461616879E-2</v>
      </c>
      <c r="L680" s="550">
        <v>1.911403996032264E-2</v>
      </c>
      <c r="M680" s="550">
        <v>4.6386728777761408E-3</v>
      </c>
      <c r="N680" s="550">
        <v>4.9250509060738842E-2</v>
      </c>
      <c r="O680" s="550">
        <v>0.15291237151556217</v>
      </c>
      <c r="P680" s="550">
        <v>3.0924664845784509E-2</v>
      </c>
      <c r="Q680" s="551">
        <v>3494.2397471999998</v>
      </c>
      <c r="R680" s="551">
        <v>5436.0367930000011</v>
      </c>
      <c r="S680" s="551">
        <v>232.18273400000012</v>
      </c>
      <c r="T680" s="551">
        <v>54.532075903999974</v>
      </c>
      <c r="U680" s="551">
        <v>19.470639900000005</v>
      </c>
      <c r="V680" s="551">
        <v>4.7252139999999994</v>
      </c>
      <c r="W680" s="551">
        <v>50.169348227999983</v>
      </c>
      <c r="X680" s="551">
        <v>155.76517200000001</v>
      </c>
      <c r="Y680" s="551">
        <v>31.501609000000002</v>
      </c>
      <c r="AA680" s="547" t="s">
        <v>990</v>
      </c>
      <c r="AB680" s="547" t="s">
        <v>694</v>
      </c>
      <c r="AC680">
        <v>2</v>
      </c>
      <c r="AD680" s="547" t="s">
        <v>690</v>
      </c>
      <c r="AE680">
        <v>61</v>
      </c>
      <c r="AF680" s="216">
        <v>2013</v>
      </c>
      <c r="AG680" s="549">
        <v>1018.6564400000002</v>
      </c>
      <c r="AH680" s="550">
        <v>3.4302436130477898</v>
      </c>
      <c r="AI680" s="550">
        <v>5.3364771276565044</v>
      </c>
      <c r="AJ680" s="550">
        <v>0.22793036482447415</v>
      </c>
      <c r="AK680" s="550">
        <v>5.3533334461616879E-2</v>
      </c>
      <c r="AL680" s="550">
        <v>1.911403996032264E-2</v>
      </c>
      <c r="AM680" s="550">
        <v>4.6386728777761408E-3</v>
      </c>
      <c r="AN680" s="550">
        <v>4.9250509060738842E-2</v>
      </c>
      <c r="AO680" s="550">
        <v>0.15291237151556217</v>
      </c>
      <c r="AP680" s="550">
        <v>3.0924664845784509E-2</v>
      </c>
      <c r="AQ680" s="551">
        <v>3494.2397471999998</v>
      </c>
      <c r="AR680" s="551">
        <v>5436.0367930000011</v>
      </c>
      <c r="AS680" s="551">
        <v>232.18273400000012</v>
      </c>
      <c r="AT680" s="551">
        <v>54.532075903999974</v>
      </c>
      <c r="AU680" s="551">
        <v>19.470639900000005</v>
      </c>
      <c r="AV680" s="551">
        <v>4.7252139999999994</v>
      </c>
      <c r="AW680" s="551">
        <v>50.169348227999983</v>
      </c>
      <c r="AX680" s="551">
        <v>155.76517200000001</v>
      </c>
      <c r="AY680" s="551">
        <v>31.501609000000002</v>
      </c>
    </row>
    <row r="681" spans="1:51" customFormat="1" x14ac:dyDescent="0.35">
      <c r="A681" s="547" t="s">
        <v>991</v>
      </c>
      <c r="B681" s="547" t="s">
        <v>694</v>
      </c>
      <c r="C681">
        <v>2</v>
      </c>
      <c r="D681" s="547" t="s">
        <v>690</v>
      </c>
      <c r="E681">
        <v>61</v>
      </c>
      <c r="F681" s="216">
        <v>2014</v>
      </c>
      <c r="G681" s="549">
        <v>2169.0632999999998</v>
      </c>
      <c r="H681" s="550">
        <v>2.4737560812540598</v>
      </c>
      <c r="I681" s="550">
        <v>5.1846726146719648</v>
      </c>
      <c r="J681" s="550">
        <v>0.21090925977125702</v>
      </c>
      <c r="K681" s="550">
        <v>5.9050237353607926E-2</v>
      </c>
      <c r="L681" s="550">
        <v>1.9247310578718473E-2</v>
      </c>
      <c r="M681" s="550">
        <v>4.5735245716434373E-3</v>
      </c>
      <c r="N681" s="550">
        <v>5.4326030724875581E-2</v>
      </c>
      <c r="O681" s="550">
        <v>0.15397843391661278</v>
      </c>
      <c r="P681" s="550">
        <v>3.0490308420229144E-2</v>
      </c>
      <c r="Q681" s="551">
        <v>5365.7335289999983</v>
      </c>
      <c r="R681" s="551">
        <v>11245.883091</v>
      </c>
      <c r="S681" s="551">
        <v>457.47553499999998</v>
      </c>
      <c r="T681" s="551">
        <v>128.08370270000006</v>
      </c>
      <c r="U681" s="551">
        <v>41.748634999999993</v>
      </c>
      <c r="V681" s="551">
        <v>9.9202642999999995</v>
      </c>
      <c r="W681" s="551">
        <v>117.83659948</v>
      </c>
      <c r="X681" s="551">
        <v>333.98896999999999</v>
      </c>
      <c r="Y681" s="551">
        <v>66.13540900000001</v>
      </c>
      <c r="AA681" s="547" t="s">
        <v>991</v>
      </c>
      <c r="AB681" s="547" t="s">
        <v>694</v>
      </c>
      <c r="AC681">
        <v>2</v>
      </c>
      <c r="AD681" s="547" t="s">
        <v>690</v>
      </c>
      <c r="AE681">
        <v>61</v>
      </c>
      <c r="AF681" s="216">
        <v>2014</v>
      </c>
      <c r="AG681" s="549">
        <v>2169.0632999999998</v>
      </c>
      <c r="AH681" s="550">
        <v>2.4737560812540598</v>
      </c>
      <c r="AI681" s="550">
        <v>5.1846726146719648</v>
      </c>
      <c r="AJ681" s="550">
        <v>0.21090925977125702</v>
      </c>
      <c r="AK681" s="550">
        <v>5.9050237353607926E-2</v>
      </c>
      <c r="AL681" s="550">
        <v>1.9247310578718473E-2</v>
      </c>
      <c r="AM681" s="550">
        <v>4.5735245716434373E-3</v>
      </c>
      <c r="AN681" s="550">
        <v>5.4326030724875581E-2</v>
      </c>
      <c r="AO681" s="550">
        <v>0.15397843391661278</v>
      </c>
      <c r="AP681" s="550">
        <v>3.0490308420229144E-2</v>
      </c>
      <c r="AQ681" s="551">
        <v>5365.7335289999983</v>
      </c>
      <c r="AR681" s="551">
        <v>11245.883091</v>
      </c>
      <c r="AS681" s="551">
        <v>457.47553499999998</v>
      </c>
      <c r="AT681" s="551">
        <v>128.08370270000006</v>
      </c>
      <c r="AU681" s="551">
        <v>41.748634999999993</v>
      </c>
      <c r="AV681" s="551">
        <v>9.9202642999999995</v>
      </c>
      <c r="AW681" s="551">
        <v>117.83659948</v>
      </c>
      <c r="AX681" s="551">
        <v>333.98896999999999</v>
      </c>
      <c r="AY681" s="551">
        <v>66.13540900000001</v>
      </c>
    </row>
    <row r="682" spans="1:51" customFormat="1" x14ac:dyDescent="0.35">
      <c r="A682" s="547" t="s">
        <v>992</v>
      </c>
      <c r="B682" s="547" t="s">
        <v>694</v>
      </c>
      <c r="C682">
        <v>2</v>
      </c>
      <c r="D682" s="547" t="s">
        <v>690</v>
      </c>
      <c r="E682">
        <v>61</v>
      </c>
      <c r="F682" s="216">
        <v>2015</v>
      </c>
      <c r="G682" s="549">
        <v>3700.7597000000001</v>
      </c>
      <c r="H682" s="550">
        <v>2.5719857552491172</v>
      </c>
      <c r="I682" s="550">
        <v>5.4610042689342952</v>
      </c>
      <c r="J682" s="550">
        <v>0.23286183455791531</v>
      </c>
      <c r="K682" s="550">
        <v>7.5434132780898999E-2</v>
      </c>
      <c r="L682" s="550">
        <v>1.9252461055496248E-2</v>
      </c>
      <c r="M682" s="550">
        <v>4.5735233498138232E-3</v>
      </c>
      <c r="N682" s="550">
        <v>6.9399177614801633E-2</v>
      </c>
      <c r="O682" s="550">
        <v>0.15401969763127282</v>
      </c>
      <c r="P682" s="550">
        <v>3.0490310138212965E-2</v>
      </c>
      <c r="Q682" s="551">
        <v>9518.3012319999962</v>
      </c>
      <c r="R682" s="551">
        <v>20209.864520000003</v>
      </c>
      <c r="S682" s="551">
        <v>861.76569300000028</v>
      </c>
      <c r="T682" s="551">
        <v>279.16359859999994</v>
      </c>
      <c r="U682" s="551">
        <v>71.248731999999976</v>
      </c>
      <c r="V682" s="551">
        <v>16.925510899999999</v>
      </c>
      <c r="W682" s="551">
        <v>256.82967973000001</v>
      </c>
      <c r="X682" s="551">
        <v>569.98988999999995</v>
      </c>
      <c r="Y682" s="551">
        <v>112.83731099999997</v>
      </c>
      <c r="AA682" s="547" t="s">
        <v>992</v>
      </c>
      <c r="AB682" s="547" t="s">
        <v>694</v>
      </c>
      <c r="AC682">
        <v>2</v>
      </c>
      <c r="AD682" s="547" t="s">
        <v>690</v>
      </c>
      <c r="AE682">
        <v>61</v>
      </c>
      <c r="AF682" s="216">
        <v>2015</v>
      </c>
      <c r="AG682" s="549">
        <v>3700.7597000000001</v>
      </c>
      <c r="AH682" s="550">
        <v>2.5719857552491172</v>
      </c>
      <c r="AI682" s="550">
        <v>5.4610042689342952</v>
      </c>
      <c r="AJ682" s="550">
        <v>0.23286183455791531</v>
      </c>
      <c r="AK682" s="550">
        <v>7.5434132780898999E-2</v>
      </c>
      <c r="AL682" s="550">
        <v>1.9252461055496248E-2</v>
      </c>
      <c r="AM682" s="550">
        <v>4.5735233498138232E-3</v>
      </c>
      <c r="AN682" s="550">
        <v>6.9399177614801633E-2</v>
      </c>
      <c r="AO682" s="550">
        <v>0.15401969763127282</v>
      </c>
      <c r="AP682" s="550">
        <v>3.0490310138212965E-2</v>
      </c>
      <c r="AQ682" s="551">
        <v>9518.3012319999962</v>
      </c>
      <c r="AR682" s="551">
        <v>20209.864520000003</v>
      </c>
      <c r="AS682" s="551">
        <v>861.76569300000028</v>
      </c>
      <c r="AT682" s="551">
        <v>279.16359859999994</v>
      </c>
      <c r="AU682" s="551">
        <v>71.248731999999976</v>
      </c>
      <c r="AV682" s="551">
        <v>16.925510899999999</v>
      </c>
      <c r="AW682" s="551">
        <v>256.82967973000001</v>
      </c>
      <c r="AX682" s="551">
        <v>569.98988999999995</v>
      </c>
      <c r="AY682" s="551">
        <v>112.83731099999997</v>
      </c>
    </row>
    <row r="683" spans="1:51" customFormat="1" x14ac:dyDescent="0.35">
      <c r="A683" s="547" t="s">
        <v>993</v>
      </c>
      <c r="B683" s="547" t="s">
        <v>694</v>
      </c>
      <c r="C683">
        <v>2</v>
      </c>
      <c r="D683" s="547" t="s">
        <v>690</v>
      </c>
      <c r="E683">
        <v>61</v>
      </c>
      <c r="F683" s="216">
        <v>2016</v>
      </c>
      <c r="G683" s="549">
        <v>5760.105599999999</v>
      </c>
      <c r="H683" s="550">
        <v>2.4475791343130937</v>
      </c>
      <c r="I683" s="550">
        <v>5.0744012922263098</v>
      </c>
      <c r="J683" s="550">
        <v>0.2056334927262444</v>
      </c>
      <c r="K683" s="550">
        <v>5.7856790163708156E-2</v>
      </c>
      <c r="L683" s="550">
        <v>1.9246882383545195E-2</v>
      </c>
      <c r="M683" s="550">
        <v>4.573514068908738E-3</v>
      </c>
      <c r="N683" s="550">
        <v>5.3228088278451026E-2</v>
      </c>
      <c r="O683" s="550">
        <v>0.15397507295699581</v>
      </c>
      <c r="P683" s="550">
        <v>3.0490241706679824E-2</v>
      </c>
      <c r="Q683" s="551">
        <v>14098.314278000002</v>
      </c>
      <c r="R683" s="551">
        <v>29229.087299999999</v>
      </c>
      <c r="S683" s="551">
        <v>1184.4706329999995</v>
      </c>
      <c r="T683" s="551">
        <v>333.26122102000022</v>
      </c>
      <c r="U683" s="551">
        <v>110.864075</v>
      </c>
      <c r="V683" s="551">
        <v>26.343924000000001</v>
      </c>
      <c r="W683" s="551">
        <v>306.59940937000005</v>
      </c>
      <c r="X683" s="551">
        <v>886.91267999999991</v>
      </c>
      <c r="Y683" s="551">
        <v>175.62701199999998</v>
      </c>
      <c r="AA683" s="547" t="s">
        <v>993</v>
      </c>
      <c r="AB683" s="547" t="s">
        <v>694</v>
      </c>
      <c r="AC683">
        <v>2</v>
      </c>
      <c r="AD683" s="547" t="s">
        <v>690</v>
      </c>
      <c r="AE683">
        <v>61</v>
      </c>
      <c r="AF683" s="216">
        <v>2016</v>
      </c>
      <c r="AG683" s="549">
        <v>5760.105599999999</v>
      </c>
      <c r="AH683" s="550">
        <v>2.4475791343130937</v>
      </c>
      <c r="AI683" s="550">
        <v>5.0744012922263098</v>
      </c>
      <c r="AJ683" s="550">
        <v>0.2056334927262444</v>
      </c>
      <c r="AK683" s="550">
        <v>5.7856790163708156E-2</v>
      </c>
      <c r="AL683" s="550">
        <v>1.9246882383545195E-2</v>
      </c>
      <c r="AM683" s="550">
        <v>4.573514068908738E-3</v>
      </c>
      <c r="AN683" s="550">
        <v>5.3228088278451026E-2</v>
      </c>
      <c r="AO683" s="550">
        <v>0.15397507295699581</v>
      </c>
      <c r="AP683" s="550">
        <v>3.0490241706679824E-2</v>
      </c>
      <c r="AQ683" s="551">
        <v>14098.314278000002</v>
      </c>
      <c r="AR683" s="551">
        <v>29229.087299999999</v>
      </c>
      <c r="AS683" s="551">
        <v>1184.4706329999995</v>
      </c>
      <c r="AT683" s="551">
        <v>333.26122102000022</v>
      </c>
      <c r="AU683" s="551">
        <v>110.864075</v>
      </c>
      <c r="AV683" s="551">
        <v>26.343924000000001</v>
      </c>
      <c r="AW683" s="551">
        <v>306.59940937000005</v>
      </c>
      <c r="AX683" s="551">
        <v>886.91267999999991</v>
      </c>
      <c r="AY683" s="551">
        <v>175.62701199999998</v>
      </c>
    </row>
    <row r="684" spans="1:51" customFormat="1" x14ac:dyDescent="0.35">
      <c r="A684" s="547" t="s">
        <v>994</v>
      </c>
      <c r="B684" s="547" t="s">
        <v>694</v>
      </c>
      <c r="C684">
        <v>2</v>
      </c>
      <c r="D684" s="547" t="s">
        <v>690</v>
      </c>
      <c r="E684">
        <v>61</v>
      </c>
      <c r="F684" s="216">
        <v>2017</v>
      </c>
      <c r="G684" s="549">
        <v>8484.6801999999989</v>
      </c>
      <c r="H684" s="550">
        <v>2.497273050314849</v>
      </c>
      <c r="I684" s="550">
        <v>5.2694496299341971</v>
      </c>
      <c r="J684" s="550">
        <v>0.24391594865296157</v>
      </c>
      <c r="K684" s="550">
        <v>8.5248061711271111E-2</v>
      </c>
      <c r="L684" s="550">
        <v>1.9255521970056109E-2</v>
      </c>
      <c r="M684" s="550">
        <v>4.5735158055809815E-3</v>
      </c>
      <c r="N684" s="550">
        <v>7.8427992620157941E-2</v>
      </c>
      <c r="O684" s="550">
        <v>0.15404419131790023</v>
      </c>
      <c r="P684" s="550">
        <v>3.0490219301370965E-2</v>
      </c>
      <c r="Q684" s="551">
        <v>21188.563204000002</v>
      </c>
      <c r="R684" s="551">
        <v>44709.594940000003</v>
      </c>
      <c r="S684" s="551">
        <v>2069.5488199999995</v>
      </c>
      <c r="T684" s="551">
        <v>723.30254129000002</v>
      </c>
      <c r="U684" s="551">
        <v>163.37694600000003</v>
      </c>
      <c r="V684" s="551">
        <v>38.804818999999995</v>
      </c>
      <c r="W684" s="551">
        <v>665.43643611000016</v>
      </c>
      <c r="X684" s="551">
        <v>1307.0156999999999</v>
      </c>
      <c r="Y684" s="551">
        <v>258.69976000000003</v>
      </c>
      <c r="AA684" s="547" t="s">
        <v>994</v>
      </c>
      <c r="AB684" s="547" t="s">
        <v>694</v>
      </c>
      <c r="AC684">
        <v>2</v>
      </c>
      <c r="AD684" s="547" t="s">
        <v>690</v>
      </c>
      <c r="AE684">
        <v>61</v>
      </c>
      <c r="AF684" s="216">
        <v>2017</v>
      </c>
      <c r="AG684" s="549">
        <v>8484.6801999999989</v>
      </c>
      <c r="AH684" s="550">
        <v>2.497273050314849</v>
      </c>
      <c r="AI684" s="550">
        <v>5.2694496299341971</v>
      </c>
      <c r="AJ684" s="550">
        <v>0.24391594865296157</v>
      </c>
      <c r="AK684" s="550">
        <v>8.5248061711271111E-2</v>
      </c>
      <c r="AL684" s="550">
        <v>1.9255521970056109E-2</v>
      </c>
      <c r="AM684" s="550">
        <v>4.5735158055809815E-3</v>
      </c>
      <c r="AN684" s="550">
        <v>7.8427992620157941E-2</v>
      </c>
      <c r="AO684" s="550">
        <v>0.15404419131790023</v>
      </c>
      <c r="AP684" s="550">
        <v>3.0490219301370965E-2</v>
      </c>
      <c r="AQ684" s="551">
        <v>21188.563204000002</v>
      </c>
      <c r="AR684" s="551">
        <v>44709.594940000003</v>
      </c>
      <c r="AS684" s="551">
        <v>2069.5488199999995</v>
      </c>
      <c r="AT684" s="551">
        <v>723.30254129000002</v>
      </c>
      <c r="AU684" s="551">
        <v>163.37694600000003</v>
      </c>
      <c r="AV684" s="551">
        <v>38.804818999999995</v>
      </c>
      <c r="AW684" s="551">
        <v>665.43643611000016</v>
      </c>
      <c r="AX684" s="551">
        <v>1307.0156999999999</v>
      </c>
      <c r="AY684" s="551">
        <v>258.69976000000003</v>
      </c>
    </row>
    <row r="685" spans="1:51" customFormat="1" x14ac:dyDescent="0.35">
      <c r="A685" s="547" t="s">
        <v>995</v>
      </c>
      <c r="B685" s="547" t="s">
        <v>694</v>
      </c>
      <c r="C685">
        <v>2</v>
      </c>
      <c r="D685" s="547" t="s">
        <v>690</v>
      </c>
      <c r="E685">
        <v>61</v>
      </c>
      <c r="F685" s="216">
        <v>2018</v>
      </c>
      <c r="G685" s="549">
        <v>9058.9604999999992</v>
      </c>
      <c r="H685" s="550">
        <v>2.3133764816614444</v>
      </c>
      <c r="I685" s="550">
        <v>4.5496996073666525</v>
      </c>
      <c r="J685" s="550">
        <v>0.18176542992984684</v>
      </c>
      <c r="K685" s="550">
        <v>4.4349564239738098E-2</v>
      </c>
      <c r="L685" s="550">
        <v>1.9508609183139718E-2</v>
      </c>
      <c r="M685" s="550">
        <v>4.5735113868749077E-3</v>
      </c>
      <c r="N685" s="550">
        <v>4.0801452035252837E-2</v>
      </c>
      <c r="O685" s="550">
        <v>0.15606897060650615</v>
      </c>
      <c r="P685" s="550">
        <v>3.0490234503175066E-2</v>
      </c>
      <c r="Q685" s="551">
        <v>20956.786168999999</v>
      </c>
      <c r="R685" s="551">
        <v>41215.549030000009</v>
      </c>
      <c r="S685" s="551">
        <v>1646.6058500000001</v>
      </c>
      <c r="T685" s="551">
        <v>401.76095063999992</v>
      </c>
      <c r="U685" s="551">
        <v>176.72771999999995</v>
      </c>
      <c r="V685" s="551">
        <v>41.431259000000004</v>
      </c>
      <c r="W685" s="551">
        <v>369.61874233000003</v>
      </c>
      <c r="X685" s="551">
        <v>1413.8226400000001</v>
      </c>
      <c r="Y685" s="551">
        <v>276.20983000000001</v>
      </c>
      <c r="AA685" s="547" t="s">
        <v>995</v>
      </c>
      <c r="AB685" s="547" t="s">
        <v>694</v>
      </c>
      <c r="AC685">
        <v>2</v>
      </c>
      <c r="AD685" s="547" t="s">
        <v>690</v>
      </c>
      <c r="AE685">
        <v>61</v>
      </c>
      <c r="AF685" s="216">
        <v>2018</v>
      </c>
      <c r="AG685" s="549">
        <v>9058.9604999999992</v>
      </c>
      <c r="AH685" s="550">
        <v>2.3133764816614444</v>
      </c>
      <c r="AI685" s="550">
        <v>4.5496996073666525</v>
      </c>
      <c r="AJ685" s="550">
        <v>0.18176542992984684</v>
      </c>
      <c r="AK685" s="550">
        <v>4.4349564239738098E-2</v>
      </c>
      <c r="AL685" s="550">
        <v>1.9508609183139718E-2</v>
      </c>
      <c r="AM685" s="550">
        <v>4.5735113868749077E-3</v>
      </c>
      <c r="AN685" s="550">
        <v>4.0801452035252837E-2</v>
      </c>
      <c r="AO685" s="550">
        <v>0.15606897060650615</v>
      </c>
      <c r="AP685" s="550">
        <v>3.0490234503175066E-2</v>
      </c>
      <c r="AQ685" s="551">
        <v>20956.786168999999</v>
      </c>
      <c r="AR685" s="551">
        <v>41215.549030000009</v>
      </c>
      <c r="AS685" s="551">
        <v>1646.6058500000001</v>
      </c>
      <c r="AT685" s="551">
        <v>401.76095063999992</v>
      </c>
      <c r="AU685" s="551">
        <v>176.72771999999995</v>
      </c>
      <c r="AV685" s="551">
        <v>41.431259000000004</v>
      </c>
      <c r="AW685" s="551">
        <v>369.61874233000003</v>
      </c>
      <c r="AX685" s="551">
        <v>1413.8226400000001</v>
      </c>
      <c r="AY685" s="551">
        <v>276.20983000000001</v>
      </c>
    </row>
    <row r="686" spans="1:51" customFormat="1" x14ac:dyDescent="0.35">
      <c r="A686" s="547" t="s">
        <v>996</v>
      </c>
      <c r="B686" s="547" t="s">
        <v>694</v>
      </c>
      <c r="C686">
        <v>2</v>
      </c>
      <c r="D686" s="547" t="s">
        <v>690</v>
      </c>
      <c r="E686">
        <v>61</v>
      </c>
      <c r="F686" s="216">
        <v>2019</v>
      </c>
      <c r="G686" s="549">
        <v>11067.039800000002</v>
      </c>
      <c r="H686" s="550">
        <v>2.3044893184535216</v>
      </c>
      <c r="I686" s="550">
        <v>4.5158671436240772</v>
      </c>
      <c r="J686" s="550">
        <v>0.17868393768675153</v>
      </c>
      <c r="K686" s="550">
        <v>4.2307207262415367E-2</v>
      </c>
      <c r="L686" s="550">
        <v>1.9507934994505031E-2</v>
      </c>
      <c r="M686" s="550">
        <v>4.5735135062946099E-3</v>
      </c>
      <c r="N686" s="550">
        <v>3.8922533805290906E-2</v>
      </c>
      <c r="O686" s="550">
        <v>0.15606342176523116</v>
      </c>
      <c r="P686" s="550">
        <v>3.0490260819338519E-2</v>
      </c>
      <c r="Q686" s="551">
        <v>25503.875006000002</v>
      </c>
      <c r="R686" s="551">
        <v>49977.281409999989</v>
      </c>
      <c r="S686" s="551">
        <v>1977.5022499999995</v>
      </c>
      <c r="T686" s="551">
        <v>468.21554659999998</v>
      </c>
      <c r="U686" s="551">
        <v>215.895093</v>
      </c>
      <c r="V686" s="551">
        <v>50.615256000000009</v>
      </c>
      <c r="W686" s="551">
        <v>430.75723073999995</v>
      </c>
      <c r="X686" s="551">
        <v>1727.1601000000001</v>
      </c>
      <c r="Y686" s="551">
        <v>337.43693000000007</v>
      </c>
      <c r="AA686" s="547" t="s">
        <v>996</v>
      </c>
      <c r="AB686" s="547" t="s">
        <v>694</v>
      </c>
      <c r="AC686">
        <v>2</v>
      </c>
      <c r="AD686" s="547" t="s">
        <v>690</v>
      </c>
      <c r="AE686">
        <v>61</v>
      </c>
      <c r="AF686" s="216">
        <v>2019</v>
      </c>
      <c r="AG686" s="549">
        <v>11067.039800000002</v>
      </c>
      <c r="AH686" s="550">
        <v>2.3044893184535216</v>
      </c>
      <c r="AI686" s="550">
        <v>4.5158671436240772</v>
      </c>
      <c r="AJ686" s="550">
        <v>0.17868393768675153</v>
      </c>
      <c r="AK686" s="550">
        <v>4.2307207262415367E-2</v>
      </c>
      <c r="AL686" s="550">
        <v>1.9507934994505031E-2</v>
      </c>
      <c r="AM686" s="550">
        <v>4.5735135062946099E-3</v>
      </c>
      <c r="AN686" s="550">
        <v>3.8922533805290906E-2</v>
      </c>
      <c r="AO686" s="550">
        <v>0.15606342176523116</v>
      </c>
      <c r="AP686" s="550">
        <v>3.0490260819338519E-2</v>
      </c>
      <c r="AQ686" s="551">
        <v>25503.875006000002</v>
      </c>
      <c r="AR686" s="551">
        <v>49977.281409999989</v>
      </c>
      <c r="AS686" s="551">
        <v>1977.5022499999995</v>
      </c>
      <c r="AT686" s="551">
        <v>468.21554659999998</v>
      </c>
      <c r="AU686" s="551">
        <v>215.895093</v>
      </c>
      <c r="AV686" s="551">
        <v>50.615256000000009</v>
      </c>
      <c r="AW686" s="551">
        <v>430.75723073999995</v>
      </c>
      <c r="AX686" s="551">
        <v>1727.1601000000001</v>
      </c>
      <c r="AY686" s="551">
        <v>337.43693000000007</v>
      </c>
    </row>
    <row r="687" spans="1:51" customFormat="1" x14ac:dyDescent="0.35">
      <c r="A687" s="547" t="s">
        <v>997</v>
      </c>
      <c r="B687" s="547" t="s">
        <v>694</v>
      </c>
      <c r="C687">
        <v>2</v>
      </c>
      <c r="D687" s="547" t="s">
        <v>690</v>
      </c>
      <c r="E687">
        <v>61</v>
      </c>
      <c r="F687" s="216">
        <v>2020</v>
      </c>
      <c r="G687" s="549">
        <v>14890.966999999997</v>
      </c>
      <c r="H687" s="550">
        <v>2.3058993328640121</v>
      </c>
      <c r="I687" s="550">
        <v>4.5212401974969136</v>
      </c>
      <c r="J687" s="550">
        <v>0.1791734284281202</v>
      </c>
      <c r="K687" s="550">
        <v>4.2631652517932543E-2</v>
      </c>
      <c r="L687" s="550">
        <v>1.9508062841049882E-2</v>
      </c>
      <c r="M687" s="550">
        <v>4.5735136609999887E-3</v>
      </c>
      <c r="N687" s="550">
        <v>3.9220965045453395E-2</v>
      </c>
      <c r="O687" s="550">
        <v>0.15606435364472976</v>
      </c>
      <c r="P687" s="550">
        <v>3.0490241500098682E-2</v>
      </c>
      <c r="Q687" s="551">
        <v>34337.070871000011</v>
      </c>
      <c r="R687" s="551">
        <v>67325.638580000013</v>
      </c>
      <c r="S687" s="551">
        <v>2668.0656099999992</v>
      </c>
      <c r="T687" s="551">
        <v>634.82653080000023</v>
      </c>
      <c r="U687" s="551">
        <v>290.49392</v>
      </c>
      <c r="V687" s="551">
        <v>68.104041000000009</v>
      </c>
      <c r="W687" s="551">
        <v>584.03809619999993</v>
      </c>
      <c r="X687" s="551">
        <v>2323.9491400000002</v>
      </c>
      <c r="Y687" s="551">
        <v>454.02917999999988</v>
      </c>
      <c r="AA687" s="547" t="s">
        <v>997</v>
      </c>
      <c r="AB687" s="547" t="s">
        <v>694</v>
      </c>
      <c r="AC687">
        <v>2</v>
      </c>
      <c r="AD687" s="547" t="s">
        <v>690</v>
      </c>
      <c r="AE687">
        <v>61</v>
      </c>
      <c r="AF687" s="216">
        <v>2020</v>
      </c>
      <c r="AG687" s="549">
        <v>14890.966999999997</v>
      </c>
      <c r="AH687" s="550">
        <v>2.3058993328640121</v>
      </c>
      <c r="AI687" s="550">
        <v>4.5212401974969136</v>
      </c>
      <c r="AJ687" s="550">
        <v>0.1791734284281202</v>
      </c>
      <c r="AK687" s="550">
        <v>4.2631652517932543E-2</v>
      </c>
      <c r="AL687" s="550">
        <v>1.9508062841049882E-2</v>
      </c>
      <c r="AM687" s="550">
        <v>4.5735136609999887E-3</v>
      </c>
      <c r="AN687" s="550">
        <v>3.9220965045453395E-2</v>
      </c>
      <c r="AO687" s="550">
        <v>0.15606435364472976</v>
      </c>
      <c r="AP687" s="550">
        <v>3.0490241500098682E-2</v>
      </c>
      <c r="AQ687" s="551">
        <v>34337.070871000011</v>
      </c>
      <c r="AR687" s="551">
        <v>67325.638580000013</v>
      </c>
      <c r="AS687" s="551">
        <v>2668.0656099999992</v>
      </c>
      <c r="AT687" s="551">
        <v>634.82653080000023</v>
      </c>
      <c r="AU687" s="551">
        <v>290.49392</v>
      </c>
      <c r="AV687" s="551">
        <v>68.104041000000009</v>
      </c>
      <c r="AW687" s="551">
        <v>584.03809619999993</v>
      </c>
      <c r="AX687" s="551">
        <v>2323.9491400000002</v>
      </c>
      <c r="AY687" s="551">
        <v>454.02917999999988</v>
      </c>
    </row>
    <row r="688" spans="1:51" customFormat="1" x14ac:dyDescent="0.35">
      <c r="A688" s="547" t="s">
        <v>998</v>
      </c>
      <c r="B688" s="547" t="s">
        <v>694</v>
      </c>
      <c r="C688">
        <v>2</v>
      </c>
      <c r="D688" s="547" t="s">
        <v>690</v>
      </c>
      <c r="E688">
        <v>61</v>
      </c>
      <c r="F688" s="216">
        <v>2021</v>
      </c>
      <c r="G688" s="549">
        <v>18414.959799999997</v>
      </c>
      <c r="H688" s="550">
        <v>2.2875612580484703</v>
      </c>
      <c r="I688" s="550">
        <v>4.4712152621696211</v>
      </c>
      <c r="J688" s="550">
        <v>0.17617790726863275</v>
      </c>
      <c r="K688" s="550">
        <v>4.3516937577023677E-2</v>
      </c>
      <c r="L688" s="550">
        <v>1.9820851848940779E-2</v>
      </c>
      <c r="M688" s="550">
        <v>4.5735196228883449E-3</v>
      </c>
      <c r="N688" s="550">
        <v>4.0035470167032343E-2</v>
      </c>
      <c r="O688" s="550">
        <v>0.15856688973059829</v>
      </c>
      <c r="P688" s="550">
        <v>3.04902680265422E-2</v>
      </c>
      <c r="Q688" s="551">
        <v>42125.348607</v>
      </c>
      <c r="R688" s="551">
        <v>82337.249310000014</v>
      </c>
      <c r="S688" s="551">
        <v>3244.3090799999995</v>
      </c>
      <c r="T688" s="551">
        <v>801.36265610000032</v>
      </c>
      <c r="U688" s="551">
        <v>365.00019000000003</v>
      </c>
      <c r="V688" s="551">
        <v>84.221180000000018</v>
      </c>
      <c r="W688" s="551">
        <v>737.25157369999977</v>
      </c>
      <c r="X688" s="551">
        <v>2920.0029</v>
      </c>
      <c r="Y688" s="551">
        <v>561.47705999999982</v>
      </c>
      <c r="AA688" s="547" t="s">
        <v>998</v>
      </c>
      <c r="AB688" s="547" t="s">
        <v>694</v>
      </c>
      <c r="AC688">
        <v>2</v>
      </c>
      <c r="AD688" s="547" t="s">
        <v>690</v>
      </c>
      <c r="AE688">
        <v>61</v>
      </c>
      <c r="AF688" s="216">
        <v>2021</v>
      </c>
      <c r="AG688" s="549">
        <v>18414.959799999997</v>
      </c>
      <c r="AH688" s="550">
        <v>2.2875612580484703</v>
      </c>
      <c r="AI688" s="550">
        <v>4.4712152621696211</v>
      </c>
      <c r="AJ688" s="550">
        <v>0.17617790726863275</v>
      </c>
      <c r="AK688" s="550">
        <v>4.3516937577023677E-2</v>
      </c>
      <c r="AL688" s="550">
        <v>1.9820851848940779E-2</v>
      </c>
      <c r="AM688" s="550">
        <v>4.5735196228883449E-3</v>
      </c>
      <c r="AN688" s="550">
        <v>4.0035470167032343E-2</v>
      </c>
      <c r="AO688" s="550">
        <v>0.15856688973059829</v>
      </c>
      <c r="AP688" s="550">
        <v>3.04902680265422E-2</v>
      </c>
      <c r="AQ688" s="551">
        <v>42125.348607</v>
      </c>
      <c r="AR688" s="551">
        <v>82337.249310000014</v>
      </c>
      <c r="AS688" s="551">
        <v>3244.3090799999995</v>
      </c>
      <c r="AT688" s="551">
        <v>801.36265610000032</v>
      </c>
      <c r="AU688" s="551">
        <v>365.00019000000003</v>
      </c>
      <c r="AV688" s="551">
        <v>84.221180000000018</v>
      </c>
      <c r="AW688" s="551">
        <v>737.25157369999977</v>
      </c>
      <c r="AX688" s="551">
        <v>2920.0029</v>
      </c>
      <c r="AY688" s="551">
        <v>561.47705999999982</v>
      </c>
    </row>
    <row r="689" spans="1:51" customFormat="1" x14ac:dyDescent="0.35">
      <c r="A689" s="547" t="s">
        <v>999</v>
      </c>
      <c r="B689" s="547" t="s">
        <v>694</v>
      </c>
      <c r="C689">
        <v>2</v>
      </c>
      <c r="D689" s="547" t="s">
        <v>690</v>
      </c>
      <c r="E689">
        <v>61</v>
      </c>
      <c r="F689" s="216">
        <v>2022</v>
      </c>
      <c r="G689" s="549">
        <v>19603.014899999998</v>
      </c>
      <c r="H689" s="550">
        <v>2.2834657745426683</v>
      </c>
      <c r="I689" s="550">
        <v>4.455865365893283</v>
      </c>
      <c r="J689" s="550">
        <v>0.17474341000475388</v>
      </c>
      <c r="K689" s="550">
        <v>4.2581139419528784E-2</v>
      </c>
      <c r="L689" s="550">
        <v>1.9820490979680885E-2</v>
      </c>
      <c r="M689" s="550">
        <v>4.5735077720111313E-3</v>
      </c>
      <c r="N689" s="550">
        <v>3.9174517400382129E-2</v>
      </c>
      <c r="O689" s="550">
        <v>0.15856412984719001</v>
      </c>
      <c r="P689" s="550">
        <v>3.0490209442222076E-2</v>
      </c>
      <c r="Q689" s="551">
        <v>44762.813601999966</v>
      </c>
      <c r="R689" s="551">
        <v>87348.395159999971</v>
      </c>
      <c r="S689" s="551">
        <v>3425.4976699999988</v>
      </c>
      <c r="T689" s="551">
        <v>834.71871050000004</v>
      </c>
      <c r="U689" s="551">
        <v>388.54137999999995</v>
      </c>
      <c r="V689" s="551">
        <v>89.654541000000009</v>
      </c>
      <c r="W689" s="551">
        <v>767.93864830000007</v>
      </c>
      <c r="X689" s="551">
        <v>3108.335</v>
      </c>
      <c r="Y689" s="551">
        <v>597.70002999999997</v>
      </c>
      <c r="AA689" s="547" t="s">
        <v>999</v>
      </c>
      <c r="AB689" s="547" t="s">
        <v>694</v>
      </c>
      <c r="AC689">
        <v>2</v>
      </c>
      <c r="AD689" s="547" t="s">
        <v>690</v>
      </c>
      <c r="AE689">
        <v>61</v>
      </c>
      <c r="AF689" s="216">
        <v>2022</v>
      </c>
      <c r="AG689" s="549">
        <v>19603.014899999998</v>
      </c>
      <c r="AH689" s="550">
        <v>2.2834657745426683</v>
      </c>
      <c r="AI689" s="550">
        <v>4.455865365893283</v>
      </c>
      <c r="AJ689" s="550">
        <v>0.17474341000475388</v>
      </c>
      <c r="AK689" s="550">
        <v>4.2581139419528784E-2</v>
      </c>
      <c r="AL689" s="550">
        <v>1.9820490979680885E-2</v>
      </c>
      <c r="AM689" s="550">
        <v>4.5735077720111313E-3</v>
      </c>
      <c r="AN689" s="550">
        <v>3.9174517400382129E-2</v>
      </c>
      <c r="AO689" s="550">
        <v>0.15856412984719001</v>
      </c>
      <c r="AP689" s="550">
        <v>3.0490209442222076E-2</v>
      </c>
      <c r="AQ689" s="551">
        <v>44762.813601999966</v>
      </c>
      <c r="AR689" s="551">
        <v>87348.395159999971</v>
      </c>
      <c r="AS689" s="551">
        <v>3425.4976699999988</v>
      </c>
      <c r="AT689" s="551">
        <v>834.71871050000004</v>
      </c>
      <c r="AU689" s="551">
        <v>388.54137999999995</v>
      </c>
      <c r="AV689" s="551">
        <v>89.654541000000009</v>
      </c>
      <c r="AW689" s="551">
        <v>767.93864830000007</v>
      </c>
      <c r="AX689" s="551">
        <v>3108.335</v>
      </c>
      <c r="AY689" s="551">
        <v>597.70002999999997</v>
      </c>
    </row>
    <row r="690" spans="1:51" customFormat="1" x14ac:dyDescent="0.35">
      <c r="A690" s="547" t="s">
        <v>1000</v>
      </c>
      <c r="B690" s="547" t="s">
        <v>694</v>
      </c>
      <c r="C690">
        <v>2</v>
      </c>
      <c r="D690" s="547" t="s">
        <v>690</v>
      </c>
      <c r="E690">
        <v>61</v>
      </c>
      <c r="F690" s="216">
        <v>2023</v>
      </c>
      <c r="G690" s="549">
        <v>21136.703000000001</v>
      </c>
      <c r="H690" s="550">
        <v>2.2878524798309376</v>
      </c>
      <c r="I690" s="550">
        <v>4.4723086949748021</v>
      </c>
      <c r="J690" s="550">
        <v>0.1762802968845236</v>
      </c>
      <c r="K690" s="550">
        <v>4.3583824099718851E-2</v>
      </c>
      <c r="L690" s="550">
        <v>1.9820878402842673E-2</v>
      </c>
      <c r="M690" s="550">
        <v>4.5735165034963103E-3</v>
      </c>
      <c r="N690" s="550">
        <v>4.0096974173313593E-2</v>
      </c>
      <c r="O690" s="550">
        <v>0.15856692503083381</v>
      </c>
      <c r="P690" s="550">
        <v>3.0490261891838091E-2</v>
      </c>
      <c r="Q690" s="551">
        <v>48357.658374000021</v>
      </c>
      <c r="R690" s="551">
        <v>94529.860609999989</v>
      </c>
      <c r="S690" s="551">
        <v>3725.9842800000006</v>
      </c>
      <c r="T690" s="551">
        <v>921.21834559999979</v>
      </c>
      <c r="U690" s="551">
        <v>418.94801999999999</v>
      </c>
      <c r="V690" s="551">
        <v>96.669059999999973</v>
      </c>
      <c r="W690" s="551">
        <v>847.5178343</v>
      </c>
      <c r="X690" s="551">
        <v>3351.5820000000003</v>
      </c>
      <c r="Y690" s="551">
        <v>644.4636099999999</v>
      </c>
      <c r="AA690" s="547" t="s">
        <v>1000</v>
      </c>
      <c r="AB690" s="547" t="s">
        <v>694</v>
      </c>
      <c r="AC690">
        <v>2</v>
      </c>
      <c r="AD690" s="547" t="s">
        <v>690</v>
      </c>
      <c r="AE690">
        <v>61</v>
      </c>
      <c r="AF690" s="216">
        <v>2023</v>
      </c>
      <c r="AG690" s="549">
        <v>21136.703000000001</v>
      </c>
      <c r="AH690" s="550">
        <v>2.2878524798309376</v>
      </c>
      <c r="AI690" s="550">
        <v>4.4723086949748021</v>
      </c>
      <c r="AJ690" s="550">
        <v>0.1762802968845236</v>
      </c>
      <c r="AK690" s="550">
        <v>4.3583824099718851E-2</v>
      </c>
      <c r="AL690" s="550">
        <v>1.9820878402842673E-2</v>
      </c>
      <c r="AM690" s="550">
        <v>4.5735165034963103E-3</v>
      </c>
      <c r="AN690" s="550">
        <v>4.0096974173313593E-2</v>
      </c>
      <c r="AO690" s="550">
        <v>0.15856692503083381</v>
      </c>
      <c r="AP690" s="550">
        <v>3.0490261891838091E-2</v>
      </c>
      <c r="AQ690" s="551">
        <v>48357.658374000021</v>
      </c>
      <c r="AR690" s="551">
        <v>94529.860609999989</v>
      </c>
      <c r="AS690" s="551">
        <v>3725.9842800000006</v>
      </c>
      <c r="AT690" s="551">
        <v>921.21834559999979</v>
      </c>
      <c r="AU690" s="551">
        <v>418.94801999999999</v>
      </c>
      <c r="AV690" s="551">
        <v>96.669059999999973</v>
      </c>
      <c r="AW690" s="551">
        <v>847.5178343</v>
      </c>
      <c r="AX690" s="551">
        <v>3351.5820000000003</v>
      </c>
      <c r="AY690" s="551">
        <v>644.4636099999999</v>
      </c>
    </row>
    <row r="691" spans="1:51" customFormat="1" x14ac:dyDescent="0.35">
      <c r="A691" s="547" t="s">
        <v>1001</v>
      </c>
      <c r="B691" s="547" t="s">
        <v>694</v>
      </c>
      <c r="C691">
        <v>2</v>
      </c>
      <c r="D691" s="547" t="s">
        <v>690</v>
      </c>
      <c r="E691">
        <v>61</v>
      </c>
      <c r="F691" s="216">
        <v>2024</v>
      </c>
      <c r="G691" s="549">
        <v>25163.594000000001</v>
      </c>
      <c r="H691" s="550">
        <v>2.2766006052235621</v>
      </c>
      <c r="I691" s="550">
        <v>4.4489908321521954</v>
      </c>
      <c r="J691" s="550">
        <v>0.17467389515186113</v>
      </c>
      <c r="K691" s="550">
        <v>4.426304789768902E-2</v>
      </c>
      <c r="L691" s="550">
        <v>1.9987537153873965E-2</v>
      </c>
      <c r="M691" s="550">
        <v>4.5735193072976776E-3</v>
      </c>
      <c r="N691" s="550">
        <v>4.0721863442877045E-2</v>
      </c>
      <c r="O691" s="550">
        <v>0.15990025510664332</v>
      </c>
      <c r="P691" s="550">
        <v>3.0490287277723512E-2</v>
      </c>
      <c r="Q691" s="551">
        <v>57287.453329999997</v>
      </c>
      <c r="R691" s="551">
        <v>111952.59901000001</v>
      </c>
      <c r="S691" s="551">
        <v>4395.4229800000021</v>
      </c>
      <c r="T691" s="551">
        <v>1113.8173665000002</v>
      </c>
      <c r="U691" s="551">
        <v>502.95826999999997</v>
      </c>
      <c r="V691" s="551">
        <v>115.08618299999999</v>
      </c>
      <c r="W691" s="551">
        <v>1024.7084386000001</v>
      </c>
      <c r="X691" s="551">
        <v>4023.6650999999997</v>
      </c>
      <c r="Y691" s="551">
        <v>767.2452099999997</v>
      </c>
      <c r="AA691" s="547" t="s">
        <v>1001</v>
      </c>
      <c r="AB691" s="547" t="s">
        <v>694</v>
      </c>
      <c r="AC691">
        <v>2</v>
      </c>
      <c r="AD691" s="547" t="s">
        <v>690</v>
      </c>
      <c r="AE691">
        <v>61</v>
      </c>
      <c r="AF691" s="216">
        <v>2024</v>
      </c>
      <c r="AG691" s="549">
        <v>25163.594000000001</v>
      </c>
      <c r="AH691" s="550">
        <v>2.2766006052235621</v>
      </c>
      <c r="AI691" s="550">
        <v>4.4489908321521954</v>
      </c>
      <c r="AJ691" s="550">
        <v>0.17467389515186113</v>
      </c>
      <c r="AK691" s="550">
        <v>4.426304789768902E-2</v>
      </c>
      <c r="AL691" s="550">
        <v>1.9987537153873965E-2</v>
      </c>
      <c r="AM691" s="550">
        <v>4.5735193072976776E-3</v>
      </c>
      <c r="AN691" s="550">
        <v>4.0721863442877045E-2</v>
      </c>
      <c r="AO691" s="550">
        <v>0.15990025510664332</v>
      </c>
      <c r="AP691" s="550">
        <v>3.0490287277723512E-2</v>
      </c>
      <c r="AQ691" s="551">
        <v>57287.453329999997</v>
      </c>
      <c r="AR691" s="551">
        <v>111952.59901000001</v>
      </c>
      <c r="AS691" s="551">
        <v>4395.4229800000021</v>
      </c>
      <c r="AT691" s="551">
        <v>1113.8173665000002</v>
      </c>
      <c r="AU691" s="551">
        <v>502.95826999999997</v>
      </c>
      <c r="AV691" s="551">
        <v>115.08618299999999</v>
      </c>
      <c r="AW691" s="551">
        <v>1024.7084386000001</v>
      </c>
      <c r="AX691" s="551">
        <v>4023.6650999999997</v>
      </c>
      <c r="AY691" s="551">
        <v>767.2452099999997</v>
      </c>
    </row>
    <row r="692" spans="1:51" customFormat="1" x14ac:dyDescent="0.35">
      <c r="A692" s="547" t="s">
        <v>1002</v>
      </c>
      <c r="B692" s="547" t="s">
        <v>694</v>
      </c>
      <c r="C692">
        <v>2</v>
      </c>
      <c r="D692" s="547" t="s">
        <v>690</v>
      </c>
      <c r="E692">
        <v>61</v>
      </c>
      <c r="F692" s="216">
        <v>2025</v>
      </c>
      <c r="G692" s="549">
        <v>27157.411000000007</v>
      </c>
      <c r="H692" s="550">
        <v>2.2747711893449631</v>
      </c>
      <c r="I692" s="550">
        <v>4.4359705746619191</v>
      </c>
      <c r="J692" s="550">
        <v>0.17575530929660413</v>
      </c>
      <c r="K692" s="550">
        <v>4.4807656698202913E-2</v>
      </c>
      <c r="L692" s="550">
        <v>1.9987818794656078E-2</v>
      </c>
      <c r="M692" s="550">
        <v>4.573524110969192E-3</v>
      </c>
      <c r="N692" s="550">
        <v>4.1222904937440435E-2</v>
      </c>
      <c r="O692" s="550">
        <v>0.15990252900027915</v>
      </c>
      <c r="P692" s="550">
        <v>3.0490298209943496E-2</v>
      </c>
      <c r="Q692" s="551">
        <v>61776.896120000005</v>
      </c>
      <c r="R692" s="551">
        <v>120469.47607999996</v>
      </c>
      <c r="S692" s="551">
        <v>4773.0591700000004</v>
      </c>
      <c r="T692" s="551">
        <v>1216.8599488999998</v>
      </c>
      <c r="U692" s="551">
        <v>542.81740999999988</v>
      </c>
      <c r="V692" s="551">
        <v>124.205074</v>
      </c>
      <c r="W692" s="551">
        <v>1119.5073719999996</v>
      </c>
      <c r="X692" s="551">
        <v>4342.538700000001</v>
      </c>
      <c r="Y692" s="551">
        <v>828.03755999999998</v>
      </c>
      <c r="AA692" s="547" t="s">
        <v>1002</v>
      </c>
      <c r="AB692" s="547" t="s">
        <v>694</v>
      </c>
      <c r="AC692">
        <v>2</v>
      </c>
      <c r="AD692" s="547" t="s">
        <v>690</v>
      </c>
      <c r="AE692">
        <v>61</v>
      </c>
      <c r="AF692" s="216">
        <v>2025</v>
      </c>
      <c r="AG692" s="549">
        <v>27157.411000000007</v>
      </c>
      <c r="AH692" s="550">
        <v>2.2747711893449631</v>
      </c>
      <c r="AI692" s="550">
        <v>4.4359705746619191</v>
      </c>
      <c r="AJ692" s="550">
        <v>0.17575530929660413</v>
      </c>
      <c r="AK692" s="550">
        <v>4.4807656698202913E-2</v>
      </c>
      <c r="AL692" s="550">
        <v>1.9987818794656078E-2</v>
      </c>
      <c r="AM692" s="550">
        <v>4.573524110969192E-3</v>
      </c>
      <c r="AN692" s="550">
        <v>4.1222904937440435E-2</v>
      </c>
      <c r="AO692" s="550">
        <v>0.15990252900027915</v>
      </c>
      <c r="AP692" s="550">
        <v>3.0490298209943496E-2</v>
      </c>
      <c r="AQ692" s="551">
        <v>61776.896120000005</v>
      </c>
      <c r="AR692" s="551">
        <v>120469.47607999996</v>
      </c>
      <c r="AS692" s="551">
        <v>4773.0591700000004</v>
      </c>
      <c r="AT692" s="551">
        <v>1216.8599488999998</v>
      </c>
      <c r="AU692" s="551">
        <v>542.81740999999988</v>
      </c>
      <c r="AV692" s="551">
        <v>124.205074</v>
      </c>
      <c r="AW692" s="551">
        <v>1119.5073719999996</v>
      </c>
      <c r="AX692" s="551">
        <v>4342.538700000001</v>
      </c>
      <c r="AY692" s="551">
        <v>828.03755999999998</v>
      </c>
    </row>
    <row r="693" spans="1:51" customFormat="1" x14ac:dyDescent="0.35">
      <c r="A693" s="547" t="s">
        <v>1003</v>
      </c>
      <c r="B693" s="547" t="s">
        <v>694</v>
      </c>
      <c r="C693">
        <v>2</v>
      </c>
      <c r="D693" s="547" t="s">
        <v>690</v>
      </c>
      <c r="E693">
        <v>61</v>
      </c>
      <c r="F693" s="216">
        <v>2026</v>
      </c>
      <c r="G693" s="549">
        <v>28252.880000000005</v>
      </c>
      <c r="H693" s="550">
        <v>2.2737535316753554</v>
      </c>
      <c r="I693" s="550">
        <v>4.432191134850676</v>
      </c>
      <c r="J693" s="550">
        <v>0.17539867723219729</v>
      </c>
      <c r="K693" s="550">
        <v>4.457664723030004E-2</v>
      </c>
      <c r="L693" s="550">
        <v>1.9987702492630838E-2</v>
      </c>
      <c r="M693" s="550">
        <v>4.5735083998516253E-3</v>
      </c>
      <c r="N693" s="550">
        <v>4.1010389861139807E-2</v>
      </c>
      <c r="O693" s="550">
        <v>0.15990162772786345</v>
      </c>
      <c r="P693" s="550">
        <v>3.04902133870954E-2</v>
      </c>
      <c r="Q693" s="551">
        <v>64240.085680000026</v>
      </c>
      <c r="R693" s="551">
        <v>125222.16426999999</v>
      </c>
      <c r="S693" s="551">
        <v>4955.5177800000029</v>
      </c>
      <c r="T693" s="551">
        <v>1259.4186649999997</v>
      </c>
      <c r="U693" s="551">
        <v>564.71016000000009</v>
      </c>
      <c r="V693" s="551">
        <v>129.21478400000001</v>
      </c>
      <c r="W693" s="551">
        <v>1158.6616234999999</v>
      </c>
      <c r="X693" s="551">
        <v>4517.6814999999997</v>
      </c>
      <c r="Y693" s="551">
        <v>861.43633999999997</v>
      </c>
      <c r="AA693" s="547" t="s">
        <v>1003</v>
      </c>
      <c r="AB693" s="547" t="s">
        <v>694</v>
      </c>
      <c r="AC693">
        <v>2</v>
      </c>
      <c r="AD693" s="547" t="s">
        <v>690</v>
      </c>
      <c r="AE693">
        <v>61</v>
      </c>
      <c r="AF693" s="216">
        <v>2026</v>
      </c>
      <c r="AG693" s="549">
        <v>28252.880000000005</v>
      </c>
      <c r="AH693" s="550">
        <v>2.2737535316753554</v>
      </c>
      <c r="AI693" s="550">
        <v>4.432191134850676</v>
      </c>
      <c r="AJ693" s="550">
        <v>0.17539867723219729</v>
      </c>
      <c r="AK693" s="550">
        <v>4.457664723030004E-2</v>
      </c>
      <c r="AL693" s="550">
        <v>1.9987702492630838E-2</v>
      </c>
      <c r="AM693" s="550">
        <v>4.5735083998516253E-3</v>
      </c>
      <c r="AN693" s="550">
        <v>4.1010389861139807E-2</v>
      </c>
      <c r="AO693" s="550">
        <v>0.15990162772786345</v>
      </c>
      <c r="AP693" s="550">
        <v>3.04902133870954E-2</v>
      </c>
      <c r="AQ693" s="551">
        <v>64240.085680000026</v>
      </c>
      <c r="AR693" s="551">
        <v>125222.16426999999</v>
      </c>
      <c r="AS693" s="551">
        <v>4955.5177800000029</v>
      </c>
      <c r="AT693" s="551">
        <v>1259.4186649999997</v>
      </c>
      <c r="AU693" s="551">
        <v>564.71016000000009</v>
      </c>
      <c r="AV693" s="551">
        <v>129.21478400000001</v>
      </c>
      <c r="AW693" s="551">
        <v>1158.6616234999999</v>
      </c>
      <c r="AX693" s="551">
        <v>4517.6814999999997</v>
      </c>
      <c r="AY693" s="551">
        <v>861.43633999999997</v>
      </c>
    </row>
    <row r="694" spans="1:51" customFormat="1" x14ac:dyDescent="0.35">
      <c r="A694" s="547" t="s">
        <v>1287</v>
      </c>
      <c r="B694" s="547" t="s">
        <v>694</v>
      </c>
      <c r="C694">
        <v>2</v>
      </c>
      <c r="D694" s="547" t="s">
        <v>690</v>
      </c>
      <c r="E694">
        <v>61</v>
      </c>
      <c r="F694" s="216">
        <v>2027</v>
      </c>
      <c r="G694" s="549">
        <v>29433.085999999996</v>
      </c>
      <c r="H694" s="550">
        <v>1.862050338010768</v>
      </c>
      <c r="I694" s="550">
        <v>3.3879824613022236</v>
      </c>
      <c r="J694" s="550">
        <v>0.1353879015608489</v>
      </c>
      <c r="K694" s="550">
        <v>2.9893897659932771E-2</v>
      </c>
      <c r="L694" s="550">
        <v>2.0034674583562194E-2</v>
      </c>
      <c r="M694" s="550">
        <v>4.5735203233531144E-3</v>
      </c>
      <c r="N694" s="550">
        <v>2.7502293181217909E-2</v>
      </c>
      <c r="O694" s="550">
        <v>0.16027745102909025</v>
      </c>
      <c r="P694" s="550">
        <v>3.0490306724887777E-2</v>
      </c>
      <c r="Q694" s="551">
        <v>54805.887734999997</v>
      </c>
      <c r="R694" s="551">
        <v>99718.779150000002</v>
      </c>
      <c r="S694" s="551">
        <v>3984.8837499999991</v>
      </c>
      <c r="T694" s="551">
        <v>879.86966069999983</v>
      </c>
      <c r="U694" s="551">
        <v>589.68230000000017</v>
      </c>
      <c r="V694" s="551">
        <v>134.61281700000001</v>
      </c>
      <c r="W694" s="551">
        <v>809.47736040000018</v>
      </c>
      <c r="X694" s="551">
        <v>4717.4600000000009</v>
      </c>
      <c r="Y694" s="551">
        <v>897.42382000000009</v>
      </c>
      <c r="AA694" s="547" t="s">
        <v>1287</v>
      </c>
      <c r="AB694" s="547" t="s">
        <v>694</v>
      </c>
      <c r="AC694">
        <v>2</v>
      </c>
      <c r="AD694" s="547" t="s">
        <v>690</v>
      </c>
      <c r="AE694">
        <v>61</v>
      </c>
      <c r="AF694" s="216">
        <v>2027</v>
      </c>
      <c r="AG694" s="549">
        <v>29433.085999999996</v>
      </c>
      <c r="AH694" s="550">
        <v>1.862050338010768</v>
      </c>
      <c r="AI694" s="550">
        <v>3.3879824613022236</v>
      </c>
      <c r="AJ694" s="550">
        <v>0.1353879015608489</v>
      </c>
      <c r="AK694" s="550">
        <v>2.9893897659932771E-2</v>
      </c>
      <c r="AL694" s="550">
        <v>2.0034674583562194E-2</v>
      </c>
      <c r="AM694" s="550">
        <v>4.5735203233531144E-3</v>
      </c>
      <c r="AN694" s="550">
        <v>2.7502293181217909E-2</v>
      </c>
      <c r="AO694" s="550">
        <v>0.16027745102909025</v>
      </c>
      <c r="AP694" s="550">
        <v>3.0490306724887777E-2</v>
      </c>
      <c r="AQ694" s="551">
        <v>54805.887734999997</v>
      </c>
      <c r="AR694" s="551">
        <v>99718.779150000002</v>
      </c>
      <c r="AS694" s="551">
        <v>3984.8837499999991</v>
      </c>
      <c r="AT694" s="551">
        <v>879.86966069999983</v>
      </c>
      <c r="AU694" s="551">
        <v>589.68230000000017</v>
      </c>
      <c r="AV694" s="551">
        <v>134.61281700000001</v>
      </c>
      <c r="AW694" s="551">
        <v>809.47736040000018</v>
      </c>
      <c r="AX694" s="551">
        <v>4717.4600000000009</v>
      </c>
      <c r="AY694" s="551">
        <v>897.42382000000009</v>
      </c>
    </row>
    <row r="695" spans="1:51" customFormat="1" x14ac:dyDescent="0.35">
      <c r="A695" s="547" t="s">
        <v>1288</v>
      </c>
      <c r="B695" s="547" t="s">
        <v>694</v>
      </c>
      <c r="C695">
        <v>2</v>
      </c>
      <c r="D695" s="547" t="s">
        <v>690</v>
      </c>
      <c r="E695">
        <v>61</v>
      </c>
      <c r="F695" s="216">
        <v>2028</v>
      </c>
      <c r="G695" s="549">
        <v>28941.530999999999</v>
      </c>
      <c r="H695" s="550">
        <v>1.8609574204972092</v>
      </c>
      <c r="I695" s="550">
        <v>3.3698115179186612</v>
      </c>
      <c r="J695" s="550">
        <v>0.13467965637339643</v>
      </c>
      <c r="K695" s="550">
        <v>2.9180771784326126E-2</v>
      </c>
      <c r="L695" s="550">
        <v>2.003420931670823E-2</v>
      </c>
      <c r="M695" s="550">
        <v>4.5735185191135893E-3</v>
      </c>
      <c r="N695" s="550">
        <v>2.6846230339369392E-2</v>
      </c>
      <c r="O695" s="550">
        <v>0.16027364965592178</v>
      </c>
      <c r="P695" s="550">
        <v>3.0490272612046683E-2</v>
      </c>
      <c r="Q695" s="551">
        <v>53858.956875000018</v>
      </c>
      <c r="R695" s="551">
        <v>97527.504509999984</v>
      </c>
      <c r="S695" s="551">
        <v>3897.8354500000005</v>
      </c>
      <c r="T695" s="551">
        <v>844.53621119999991</v>
      </c>
      <c r="U695" s="551">
        <v>579.82069000000001</v>
      </c>
      <c r="V695" s="551">
        <v>132.36462800000004</v>
      </c>
      <c r="W695" s="551">
        <v>776.97100759999978</v>
      </c>
      <c r="X695" s="551">
        <v>4638.5647999999992</v>
      </c>
      <c r="Y695" s="551">
        <v>882.43516999999997</v>
      </c>
      <c r="AA695" s="547" t="s">
        <v>1288</v>
      </c>
      <c r="AB695" s="547" t="s">
        <v>694</v>
      </c>
      <c r="AC695">
        <v>2</v>
      </c>
      <c r="AD695" s="547" t="s">
        <v>690</v>
      </c>
      <c r="AE695">
        <v>61</v>
      </c>
      <c r="AF695" s="216">
        <v>2028</v>
      </c>
      <c r="AG695" s="549">
        <v>28941.530999999999</v>
      </c>
      <c r="AH695" s="550">
        <v>1.8609574204972092</v>
      </c>
      <c r="AI695" s="550">
        <v>3.3698115179186612</v>
      </c>
      <c r="AJ695" s="550">
        <v>0.13467965637339643</v>
      </c>
      <c r="AK695" s="550">
        <v>2.9180771784326126E-2</v>
      </c>
      <c r="AL695" s="550">
        <v>2.003420931670823E-2</v>
      </c>
      <c r="AM695" s="550">
        <v>4.5735185191135893E-3</v>
      </c>
      <c r="AN695" s="550">
        <v>2.6846230339369392E-2</v>
      </c>
      <c r="AO695" s="550">
        <v>0.16027364965592178</v>
      </c>
      <c r="AP695" s="550">
        <v>3.0490272612046683E-2</v>
      </c>
      <c r="AQ695" s="551">
        <v>53858.956875000018</v>
      </c>
      <c r="AR695" s="551">
        <v>97527.504509999984</v>
      </c>
      <c r="AS695" s="551">
        <v>3897.8354500000005</v>
      </c>
      <c r="AT695" s="551">
        <v>844.53621119999991</v>
      </c>
      <c r="AU695" s="551">
        <v>579.82069000000001</v>
      </c>
      <c r="AV695" s="551">
        <v>132.36462800000004</v>
      </c>
      <c r="AW695" s="551">
        <v>776.97100759999978</v>
      </c>
      <c r="AX695" s="551">
        <v>4638.5647999999992</v>
      </c>
      <c r="AY695" s="551">
        <v>882.43516999999997</v>
      </c>
    </row>
    <row r="696" spans="1:51" customFormat="1" x14ac:dyDescent="0.35">
      <c r="A696" s="547" t="s">
        <v>1533</v>
      </c>
      <c r="B696" s="547" t="s">
        <v>694</v>
      </c>
      <c r="C696">
        <v>2</v>
      </c>
      <c r="D696" s="547" t="s">
        <v>690</v>
      </c>
      <c r="E696">
        <v>61</v>
      </c>
      <c r="F696" s="216">
        <v>2029</v>
      </c>
      <c r="G696" s="549">
        <v>28423.357</v>
      </c>
      <c r="H696" s="550">
        <v>1.8599408075196744</v>
      </c>
      <c r="I696" s="550">
        <v>3.3527760419010315</v>
      </c>
      <c r="J696" s="550">
        <v>0.13401574486785639</v>
      </c>
      <c r="K696" s="550">
        <v>2.8511708159595642E-2</v>
      </c>
      <c r="L696" s="550">
        <v>2.0033880938131268E-2</v>
      </c>
      <c r="M696" s="550">
        <v>4.5735289466335739E-3</v>
      </c>
      <c r="N696" s="550">
        <v>2.623068047873444E-2</v>
      </c>
      <c r="O696" s="550">
        <v>0.16027109676031581</v>
      </c>
      <c r="P696" s="550">
        <v>3.0490338632414186E-2</v>
      </c>
      <c r="Q696" s="551">
        <v>52865.761570999988</v>
      </c>
      <c r="R696" s="551">
        <v>95297.150379999977</v>
      </c>
      <c r="S696" s="551">
        <v>3809.1773600000001</v>
      </c>
      <c r="T696" s="551">
        <v>810.39845969999988</v>
      </c>
      <c r="U696" s="551">
        <v>569.43014999999991</v>
      </c>
      <c r="V696" s="551">
        <v>129.99504600000003</v>
      </c>
      <c r="W696" s="551">
        <v>745.56399559999988</v>
      </c>
      <c r="X696" s="551">
        <v>4555.4425999999994</v>
      </c>
      <c r="Y696" s="551">
        <v>866.63778000000013</v>
      </c>
      <c r="AA696" s="547" t="s">
        <v>1533</v>
      </c>
      <c r="AB696" s="547" t="s">
        <v>694</v>
      </c>
      <c r="AC696">
        <v>2</v>
      </c>
      <c r="AD696" s="547" t="s">
        <v>690</v>
      </c>
      <c r="AE696">
        <v>61</v>
      </c>
      <c r="AF696" s="216">
        <v>2029</v>
      </c>
      <c r="AG696" s="549">
        <v>28423.357</v>
      </c>
      <c r="AH696" s="550">
        <v>1.8599408075196744</v>
      </c>
      <c r="AI696" s="550">
        <v>3.3527760419010315</v>
      </c>
      <c r="AJ696" s="550">
        <v>0.13401574486785639</v>
      </c>
      <c r="AK696" s="550">
        <v>2.8511708159595642E-2</v>
      </c>
      <c r="AL696" s="550">
        <v>2.0033880938131268E-2</v>
      </c>
      <c r="AM696" s="550">
        <v>4.5735289466335739E-3</v>
      </c>
      <c r="AN696" s="550">
        <v>2.623068047873444E-2</v>
      </c>
      <c r="AO696" s="550">
        <v>0.16027109676031581</v>
      </c>
      <c r="AP696" s="550">
        <v>3.0490338632414186E-2</v>
      </c>
      <c r="AQ696" s="551">
        <v>52865.761570999988</v>
      </c>
      <c r="AR696" s="551">
        <v>95297.150379999977</v>
      </c>
      <c r="AS696" s="551">
        <v>3809.1773600000001</v>
      </c>
      <c r="AT696" s="551">
        <v>810.39845969999988</v>
      </c>
      <c r="AU696" s="551">
        <v>569.43014999999991</v>
      </c>
      <c r="AV696" s="551">
        <v>129.99504600000003</v>
      </c>
      <c r="AW696" s="551">
        <v>745.56399559999988</v>
      </c>
      <c r="AX696" s="551">
        <v>4555.4425999999994</v>
      </c>
      <c r="AY696" s="551">
        <v>866.63778000000013</v>
      </c>
    </row>
    <row r="697" spans="1:51" customFormat="1" x14ac:dyDescent="0.35">
      <c r="A697" s="547" t="s">
        <v>1534</v>
      </c>
      <c r="B697" s="547" t="s">
        <v>694</v>
      </c>
      <c r="C697">
        <v>2</v>
      </c>
      <c r="D697" s="547" t="s">
        <v>690</v>
      </c>
      <c r="E697">
        <v>61</v>
      </c>
      <c r="F697" s="216">
        <v>2030</v>
      </c>
      <c r="G697" s="549">
        <v>27770.904000000002</v>
      </c>
      <c r="H697" s="550">
        <v>1.8593245386250299</v>
      </c>
      <c r="I697" s="550">
        <v>3.3424968243741713</v>
      </c>
      <c r="J697" s="550">
        <v>0.13361500367434925</v>
      </c>
      <c r="K697" s="550">
        <v>2.8108154055770027E-2</v>
      </c>
      <c r="L697" s="550">
        <v>2.0033663290183135E-2</v>
      </c>
      <c r="M697" s="550">
        <v>4.5735116148901732E-3</v>
      </c>
      <c r="N697" s="550">
        <v>2.5859411116037127E-2</v>
      </c>
      <c r="O697" s="550">
        <v>0.16026933440841534</v>
      </c>
      <c r="P697" s="550">
        <v>3.0490245834273167E-2</v>
      </c>
      <c r="Q697" s="551">
        <v>51635.123267000003</v>
      </c>
      <c r="R697" s="551">
        <v>92824.158429999981</v>
      </c>
      <c r="S697" s="551">
        <v>3710.6094400000006</v>
      </c>
      <c r="T697" s="551">
        <v>780.58884790000013</v>
      </c>
      <c r="U697" s="551">
        <v>556.35293999999999</v>
      </c>
      <c r="V697" s="551">
        <v>127.01055199999999</v>
      </c>
      <c r="W697" s="551">
        <v>718.13922359999992</v>
      </c>
      <c r="X697" s="551">
        <v>4450.8242999999993</v>
      </c>
      <c r="Y697" s="551">
        <v>846.74169000000006</v>
      </c>
      <c r="AA697" s="547" t="s">
        <v>1534</v>
      </c>
      <c r="AB697" s="547" t="s">
        <v>694</v>
      </c>
      <c r="AC697">
        <v>2</v>
      </c>
      <c r="AD697" s="547" t="s">
        <v>690</v>
      </c>
      <c r="AE697">
        <v>61</v>
      </c>
      <c r="AF697" s="216">
        <v>2030</v>
      </c>
      <c r="AG697" s="549">
        <v>27770.904000000002</v>
      </c>
      <c r="AH697" s="550">
        <v>1.8593245386250299</v>
      </c>
      <c r="AI697" s="550">
        <v>3.3424968243741713</v>
      </c>
      <c r="AJ697" s="550">
        <v>0.13361500367434925</v>
      </c>
      <c r="AK697" s="550">
        <v>2.8108154055770027E-2</v>
      </c>
      <c r="AL697" s="550">
        <v>2.0033663290183135E-2</v>
      </c>
      <c r="AM697" s="550">
        <v>4.5735116148901732E-3</v>
      </c>
      <c r="AN697" s="550">
        <v>2.5859411116037127E-2</v>
      </c>
      <c r="AO697" s="550">
        <v>0.16026933440841534</v>
      </c>
      <c r="AP697" s="550">
        <v>3.0490245834273167E-2</v>
      </c>
      <c r="AQ697" s="551">
        <v>51635.123267000003</v>
      </c>
      <c r="AR697" s="551">
        <v>92824.158429999981</v>
      </c>
      <c r="AS697" s="551">
        <v>3710.6094400000006</v>
      </c>
      <c r="AT697" s="551">
        <v>780.58884790000013</v>
      </c>
      <c r="AU697" s="551">
        <v>556.35293999999999</v>
      </c>
      <c r="AV697" s="551">
        <v>127.01055199999999</v>
      </c>
      <c r="AW697" s="551">
        <v>718.13922359999992</v>
      </c>
      <c r="AX697" s="551">
        <v>4450.8242999999993</v>
      </c>
      <c r="AY697" s="551">
        <v>846.74169000000006</v>
      </c>
    </row>
    <row r="698" spans="1:51" customFormat="1" x14ac:dyDescent="0.35">
      <c r="A698" s="547" t="s">
        <v>1004</v>
      </c>
      <c r="B698" s="547" t="s">
        <v>694</v>
      </c>
      <c r="C698">
        <v>2</v>
      </c>
      <c r="D698" s="547" t="s">
        <v>1005</v>
      </c>
      <c r="E698">
        <v>62</v>
      </c>
      <c r="F698" s="216">
        <v>62</v>
      </c>
      <c r="G698" s="549">
        <v>783272.72626999998</v>
      </c>
      <c r="H698" s="550">
        <v>2.3899003384437991</v>
      </c>
      <c r="I698" s="550">
        <v>4.4532037112800662</v>
      </c>
      <c r="J698" s="550">
        <v>0.14828022529277285</v>
      </c>
      <c r="K698" s="550">
        <v>4.7474887078682443E-2</v>
      </c>
      <c r="L698" s="550">
        <v>2.1907200488154178E-2</v>
      </c>
      <c r="M698" s="550">
        <v>5.1320523521131084E-3</v>
      </c>
      <c r="N698" s="550">
        <v>4.367676473719484E-2</v>
      </c>
      <c r="O698" s="550">
        <v>0.17525761428935605</v>
      </c>
      <c r="P698" s="550">
        <v>3.4213867763043061E-2</v>
      </c>
      <c r="Q698" s="551">
        <v>1871943.7536064701</v>
      </c>
      <c r="R698" s="551">
        <v>3488073.0115700196</v>
      </c>
      <c r="S698" s="551">
        <v>116143.856317</v>
      </c>
      <c r="T698" s="551">
        <v>37185.784231479993</v>
      </c>
      <c r="U698" s="551">
        <v>17159.312651299999</v>
      </c>
      <c r="V698" s="551">
        <v>4019.7966372000001</v>
      </c>
      <c r="W698" s="551">
        <v>34210.818590356001</v>
      </c>
      <c r="X698" s="551">
        <v>137274.50934400002</v>
      </c>
      <c r="Y698" s="551">
        <v>26798.789479000003</v>
      </c>
      <c r="AA698" s="547" t="s">
        <v>1004</v>
      </c>
      <c r="AB698" s="547" t="s">
        <v>694</v>
      </c>
      <c r="AC698">
        <v>2</v>
      </c>
      <c r="AD698" s="547" t="s">
        <v>1005</v>
      </c>
      <c r="AE698">
        <v>62</v>
      </c>
      <c r="AF698" s="216">
        <v>62</v>
      </c>
      <c r="AG698" s="549">
        <v>783272.72626999998</v>
      </c>
      <c r="AH698" s="550">
        <v>2.3899003384437991</v>
      </c>
      <c r="AI698" s="550">
        <v>4.4532037112800662</v>
      </c>
      <c r="AJ698" s="550">
        <v>0.14828022529277285</v>
      </c>
      <c r="AK698" s="550">
        <v>4.7474887078682443E-2</v>
      </c>
      <c r="AL698" s="550">
        <v>2.1907200488154178E-2</v>
      </c>
      <c r="AM698" s="550">
        <v>5.1320523521131084E-3</v>
      </c>
      <c r="AN698" s="550">
        <v>4.367676473719484E-2</v>
      </c>
      <c r="AO698" s="550">
        <v>0.17525761428935605</v>
      </c>
      <c r="AP698" s="550">
        <v>3.4213867763043061E-2</v>
      </c>
      <c r="AQ698" s="551">
        <v>1871943.7536064701</v>
      </c>
      <c r="AR698" s="551">
        <v>3488073.0115700196</v>
      </c>
      <c r="AS698" s="551">
        <v>116143.856317</v>
      </c>
      <c r="AT698" s="551">
        <v>37185.784231479993</v>
      </c>
      <c r="AU698" s="551">
        <v>17159.312651299999</v>
      </c>
      <c r="AV698" s="551">
        <v>4019.7966372000001</v>
      </c>
      <c r="AW698" s="551">
        <v>34210.818590356001</v>
      </c>
      <c r="AX698" s="551">
        <v>137274.50934400002</v>
      </c>
      <c r="AY698" s="551">
        <v>26798.789479000003</v>
      </c>
    </row>
    <row r="699" spans="1:51" customFormat="1" x14ac:dyDescent="0.35">
      <c r="A699" s="547" t="s">
        <v>1006</v>
      </c>
      <c r="B699" s="547" t="s">
        <v>694</v>
      </c>
      <c r="C699">
        <v>2</v>
      </c>
      <c r="D699" s="547" t="s">
        <v>1005</v>
      </c>
      <c r="E699">
        <v>62</v>
      </c>
      <c r="F699" s="216">
        <v>2000</v>
      </c>
      <c r="G699" s="549">
        <v>901.46525999999983</v>
      </c>
      <c r="H699" s="550">
        <v>7.0068921008115197</v>
      </c>
      <c r="I699" s="550">
        <v>22.874661518814392</v>
      </c>
      <c r="J699" s="550">
        <v>1.2067350268495101</v>
      </c>
      <c r="K699" s="550">
        <v>1.0957874901712799</v>
      </c>
      <c r="L699" s="550">
        <v>2.0904502520707233E-2</v>
      </c>
      <c r="M699" s="550">
        <v>5.1320564477437556E-3</v>
      </c>
      <c r="N699" s="550">
        <v>1.0081214316234439</v>
      </c>
      <c r="O699" s="550">
        <v>0.16723604190803762</v>
      </c>
      <c r="P699" s="550">
        <v>3.4213834263563309E-2</v>
      </c>
      <c r="Q699" s="551">
        <v>6316.4698094500018</v>
      </c>
      <c r="R699" s="551">
        <v>20620.712693470006</v>
      </c>
      <c r="S699" s="551">
        <v>1087.8297047300005</v>
      </c>
      <c r="T699" s="551">
        <v>987.81435473199997</v>
      </c>
      <c r="U699" s="551">
        <v>18.844682799999998</v>
      </c>
      <c r="V699" s="551">
        <v>4.6263706000000004</v>
      </c>
      <c r="W699" s="551">
        <v>908.78644846999987</v>
      </c>
      <c r="X699" s="551">
        <v>150.75748200000001</v>
      </c>
      <c r="Y699" s="551">
        <v>30.842583000000001</v>
      </c>
      <c r="AA699" s="547" t="s">
        <v>1006</v>
      </c>
      <c r="AB699" s="547" t="s">
        <v>694</v>
      </c>
      <c r="AC699">
        <v>2</v>
      </c>
      <c r="AD699" s="547" t="s">
        <v>1005</v>
      </c>
      <c r="AE699">
        <v>62</v>
      </c>
      <c r="AF699" s="216">
        <v>2000</v>
      </c>
      <c r="AG699" s="549">
        <v>901.46525999999983</v>
      </c>
      <c r="AH699" s="550">
        <v>7.0068921008115197</v>
      </c>
      <c r="AI699" s="550">
        <v>22.874661518814392</v>
      </c>
      <c r="AJ699" s="550">
        <v>1.2067350268495101</v>
      </c>
      <c r="AK699" s="550">
        <v>1.0957874901712799</v>
      </c>
      <c r="AL699" s="550">
        <v>2.0904502520707233E-2</v>
      </c>
      <c r="AM699" s="550">
        <v>5.1320564477437556E-3</v>
      </c>
      <c r="AN699" s="550">
        <v>1.0081214316234439</v>
      </c>
      <c r="AO699" s="550">
        <v>0.16723604190803762</v>
      </c>
      <c r="AP699" s="550">
        <v>3.4213834263563309E-2</v>
      </c>
      <c r="AQ699" s="551">
        <v>6316.4698094500018</v>
      </c>
      <c r="AR699" s="551">
        <v>20620.712693470006</v>
      </c>
      <c r="AS699" s="551">
        <v>1087.8297047300005</v>
      </c>
      <c r="AT699" s="551">
        <v>987.81435473199997</v>
      </c>
      <c r="AU699" s="551">
        <v>18.844682799999998</v>
      </c>
      <c r="AV699" s="551">
        <v>4.6263706000000004</v>
      </c>
      <c r="AW699" s="551">
        <v>908.78644846999987</v>
      </c>
      <c r="AX699" s="551">
        <v>150.75748200000001</v>
      </c>
      <c r="AY699" s="551">
        <v>30.842583000000001</v>
      </c>
    </row>
    <row r="700" spans="1:51" customFormat="1" x14ac:dyDescent="0.35">
      <c r="A700" s="547" t="s">
        <v>1007</v>
      </c>
      <c r="B700" s="547" t="s">
        <v>694</v>
      </c>
      <c r="C700">
        <v>2</v>
      </c>
      <c r="D700" s="547" t="s">
        <v>1005</v>
      </c>
      <c r="E700">
        <v>62</v>
      </c>
      <c r="F700" s="216">
        <v>2001</v>
      </c>
      <c r="G700" s="549">
        <v>752.08887000000004</v>
      </c>
      <c r="H700" s="550">
        <v>7.0039167042453379</v>
      </c>
      <c r="I700" s="550">
        <v>22.861296978733382</v>
      </c>
      <c r="J700" s="550">
        <v>1.2083423877287269</v>
      </c>
      <c r="K700" s="550">
        <v>1.0950368103173764</v>
      </c>
      <c r="L700" s="550">
        <v>2.0887516391513674E-2</v>
      </c>
      <c r="M700" s="550">
        <v>5.1274327460795951E-3</v>
      </c>
      <c r="N700" s="550">
        <v>1.007430821791047</v>
      </c>
      <c r="O700" s="550">
        <v>0.16710013804618593</v>
      </c>
      <c r="P700" s="550">
        <v>3.4183077327018536E-2</v>
      </c>
      <c r="Q700" s="551">
        <v>5267.5677996700006</v>
      </c>
      <c r="R700" s="551">
        <v>17193.727011470004</v>
      </c>
      <c r="S700" s="551">
        <v>908.78086096000015</v>
      </c>
      <c r="T700" s="551">
        <v>823.56499728000006</v>
      </c>
      <c r="U700" s="551">
        <v>15.709268599999998</v>
      </c>
      <c r="V700" s="551">
        <v>3.8562850999999996</v>
      </c>
      <c r="W700" s="551">
        <v>757.677508364</v>
      </c>
      <c r="X700" s="551">
        <v>125.67415399999999</v>
      </c>
      <c r="Y700" s="551">
        <v>25.708711999999995</v>
      </c>
      <c r="AA700" s="547" t="s">
        <v>1007</v>
      </c>
      <c r="AB700" s="547" t="s">
        <v>694</v>
      </c>
      <c r="AC700">
        <v>2</v>
      </c>
      <c r="AD700" s="547" t="s">
        <v>1005</v>
      </c>
      <c r="AE700">
        <v>62</v>
      </c>
      <c r="AF700" s="216">
        <v>2001</v>
      </c>
      <c r="AG700" s="549">
        <v>752.08887000000004</v>
      </c>
      <c r="AH700" s="550">
        <v>7.0039167042453379</v>
      </c>
      <c r="AI700" s="550">
        <v>22.861296978733382</v>
      </c>
      <c r="AJ700" s="550">
        <v>1.2083423877287269</v>
      </c>
      <c r="AK700" s="550">
        <v>1.0950368103173764</v>
      </c>
      <c r="AL700" s="550">
        <v>2.0887516391513674E-2</v>
      </c>
      <c r="AM700" s="550">
        <v>5.1274327460795951E-3</v>
      </c>
      <c r="AN700" s="550">
        <v>1.007430821791047</v>
      </c>
      <c r="AO700" s="550">
        <v>0.16710013804618593</v>
      </c>
      <c r="AP700" s="550">
        <v>3.4183077327018536E-2</v>
      </c>
      <c r="AQ700" s="551">
        <v>5267.5677996700006</v>
      </c>
      <c r="AR700" s="551">
        <v>17193.727011470004</v>
      </c>
      <c r="AS700" s="551">
        <v>908.78086096000015</v>
      </c>
      <c r="AT700" s="551">
        <v>823.56499728000006</v>
      </c>
      <c r="AU700" s="551">
        <v>15.709268599999998</v>
      </c>
      <c r="AV700" s="551">
        <v>3.8562850999999996</v>
      </c>
      <c r="AW700" s="551">
        <v>757.677508364</v>
      </c>
      <c r="AX700" s="551">
        <v>125.67415399999999</v>
      </c>
      <c r="AY700" s="551">
        <v>25.708711999999995</v>
      </c>
    </row>
    <row r="701" spans="1:51" customFormat="1" x14ac:dyDescent="0.35">
      <c r="A701" s="547" t="s">
        <v>1008</v>
      </c>
      <c r="B701" s="547" t="s">
        <v>694</v>
      </c>
      <c r="C701">
        <v>2</v>
      </c>
      <c r="D701" s="547" t="s">
        <v>1005</v>
      </c>
      <c r="E701">
        <v>62</v>
      </c>
      <c r="F701" s="216">
        <v>2002</v>
      </c>
      <c r="G701" s="549">
        <v>1239.53448</v>
      </c>
      <c r="H701" s="550">
        <v>7.0066399583575896</v>
      </c>
      <c r="I701" s="550">
        <v>22.873529144465586</v>
      </c>
      <c r="J701" s="550">
        <v>1.2068752119586055</v>
      </c>
      <c r="K701" s="550">
        <v>1.0957228492812887</v>
      </c>
      <c r="L701" s="550">
        <v>2.0903050474239331E-2</v>
      </c>
      <c r="M701" s="550">
        <v>5.1316628965416104E-3</v>
      </c>
      <c r="N701" s="550">
        <v>1.0080620145580783</v>
      </c>
      <c r="O701" s="550">
        <v>0.16722441960630249</v>
      </c>
      <c r="P701" s="550">
        <v>3.4211245176495618E-2</v>
      </c>
      <c r="Q701" s="551">
        <v>8684.9718173299971</v>
      </c>
      <c r="R701" s="551">
        <v>28352.528053849997</v>
      </c>
      <c r="S701" s="551">
        <v>1495.96343828</v>
      </c>
      <c r="T701" s="551">
        <v>1358.1862522080005</v>
      </c>
      <c r="U701" s="551">
        <v>25.910051800000005</v>
      </c>
      <c r="V701" s="551">
        <v>6.3608730999999992</v>
      </c>
      <c r="W701" s="551">
        <v>1249.5276250229999</v>
      </c>
      <c r="X701" s="551">
        <v>207.28043399999999</v>
      </c>
      <c r="Y701" s="551">
        <v>42.406018000000003</v>
      </c>
      <c r="AA701" s="547" t="s">
        <v>1008</v>
      </c>
      <c r="AB701" s="547" t="s">
        <v>694</v>
      </c>
      <c r="AC701">
        <v>2</v>
      </c>
      <c r="AD701" s="547" t="s">
        <v>1005</v>
      </c>
      <c r="AE701">
        <v>62</v>
      </c>
      <c r="AF701" s="216">
        <v>2002</v>
      </c>
      <c r="AG701" s="549">
        <v>1239.53448</v>
      </c>
      <c r="AH701" s="550">
        <v>7.0066399583575896</v>
      </c>
      <c r="AI701" s="550">
        <v>22.873529144465586</v>
      </c>
      <c r="AJ701" s="550">
        <v>1.2068752119586055</v>
      </c>
      <c r="AK701" s="550">
        <v>1.0957228492812887</v>
      </c>
      <c r="AL701" s="550">
        <v>2.0903050474239331E-2</v>
      </c>
      <c r="AM701" s="550">
        <v>5.1316628965416104E-3</v>
      </c>
      <c r="AN701" s="550">
        <v>1.0080620145580783</v>
      </c>
      <c r="AO701" s="550">
        <v>0.16722441960630249</v>
      </c>
      <c r="AP701" s="550">
        <v>3.4211245176495618E-2</v>
      </c>
      <c r="AQ701" s="551">
        <v>8684.9718173299971</v>
      </c>
      <c r="AR701" s="551">
        <v>28352.528053849997</v>
      </c>
      <c r="AS701" s="551">
        <v>1495.96343828</v>
      </c>
      <c r="AT701" s="551">
        <v>1358.1862522080005</v>
      </c>
      <c r="AU701" s="551">
        <v>25.910051800000005</v>
      </c>
      <c r="AV701" s="551">
        <v>6.3608730999999992</v>
      </c>
      <c r="AW701" s="551">
        <v>1249.5276250229999</v>
      </c>
      <c r="AX701" s="551">
        <v>207.28043399999999</v>
      </c>
      <c r="AY701" s="551">
        <v>42.406018000000003</v>
      </c>
    </row>
    <row r="702" spans="1:51" customFormat="1" x14ac:dyDescent="0.35">
      <c r="A702" s="547" t="s">
        <v>1009</v>
      </c>
      <c r="B702" s="547" t="s">
        <v>694</v>
      </c>
      <c r="C702">
        <v>2</v>
      </c>
      <c r="D702" s="547" t="s">
        <v>1005</v>
      </c>
      <c r="E702">
        <v>62</v>
      </c>
      <c r="F702" s="216">
        <v>2003</v>
      </c>
      <c r="G702" s="549">
        <v>1015.0670300000002</v>
      </c>
      <c r="H702" s="550">
        <v>3.2141630759891777</v>
      </c>
      <c r="I702" s="550">
        <v>11.871184348939002</v>
      </c>
      <c r="J702" s="550">
        <v>0.9893612320065206</v>
      </c>
      <c r="K702" s="550">
        <v>0.990318556482915</v>
      </c>
      <c r="L702" s="550">
        <v>2.0904479480532437E-2</v>
      </c>
      <c r="M702" s="550">
        <v>5.1320489642935193E-3</v>
      </c>
      <c r="N702" s="550">
        <v>0.91109022065665946</v>
      </c>
      <c r="O702" s="550">
        <v>0.16723581791440906</v>
      </c>
      <c r="P702" s="550">
        <v>3.4213855808123333E-2</v>
      </c>
      <c r="Q702" s="551">
        <v>3262.5909674799996</v>
      </c>
      <c r="R702" s="551">
        <v>12050.047839659997</v>
      </c>
      <c r="S702" s="551">
        <v>1004.26796737</v>
      </c>
      <c r="T702" s="551">
        <v>1005.2397158829999</v>
      </c>
      <c r="U702" s="551">
        <v>21.219447900000006</v>
      </c>
      <c r="V702" s="551">
        <v>5.2093736999999996</v>
      </c>
      <c r="W702" s="551">
        <v>924.81764434400009</v>
      </c>
      <c r="X702" s="551">
        <v>169.75556500000002</v>
      </c>
      <c r="Y702" s="551">
        <v>34.729357000000007</v>
      </c>
      <c r="AA702" s="547" t="s">
        <v>1009</v>
      </c>
      <c r="AB702" s="547" t="s">
        <v>694</v>
      </c>
      <c r="AC702">
        <v>2</v>
      </c>
      <c r="AD702" s="547" t="s">
        <v>1005</v>
      </c>
      <c r="AE702">
        <v>62</v>
      </c>
      <c r="AF702" s="216">
        <v>2003</v>
      </c>
      <c r="AG702" s="549">
        <v>1015.0670300000002</v>
      </c>
      <c r="AH702" s="550">
        <v>3.2141630759891777</v>
      </c>
      <c r="AI702" s="550">
        <v>11.871184348939002</v>
      </c>
      <c r="AJ702" s="550">
        <v>0.9893612320065206</v>
      </c>
      <c r="AK702" s="550">
        <v>0.990318556482915</v>
      </c>
      <c r="AL702" s="550">
        <v>2.0904479480532437E-2</v>
      </c>
      <c r="AM702" s="550">
        <v>5.1320489642935193E-3</v>
      </c>
      <c r="AN702" s="550">
        <v>0.91109022065665946</v>
      </c>
      <c r="AO702" s="550">
        <v>0.16723581791440906</v>
      </c>
      <c r="AP702" s="550">
        <v>3.4213855808123333E-2</v>
      </c>
      <c r="AQ702" s="551">
        <v>3262.5909674799996</v>
      </c>
      <c r="AR702" s="551">
        <v>12050.047839659997</v>
      </c>
      <c r="AS702" s="551">
        <v>1004.26796737</v>
      </c>
      <c r="AT702" s="551">
        <v>1005.2397158829999</v>
      </c>
      <c r="AU702" s="551">
        <v>21.219447900000006</v>
      </c>
      <c r="AV702" s="551">
        <v>5.2093736999999996</v>
      </c>
      <c r="AW702" s="551">
        <v>924.81764434400009</v>
      </c>
      <c r="AX702" s="551">
        <v>169.75556500000002</v>
      </c>
      <c r="AY702" s="551">
        <v>34.729357000000007</v>
      </c>
    </row>
    <row r="703" spans="1:51" customFormat="1" x14ac:dyDescent="0.35">
      <c r="A703" s="547" t="s">
        <v>1010</v>
      </c>
      <c r="B703" s="547" t="s">
        <v>694</v>
      </c>
      <c r="C703">
        <v>2</v>
      </c>
      <c r="D703" s="547" t="s">
        <v>1005</v>
      </c>
      <c r="E703">
        <v>62</v>
      </c>
      <c r="F703" s="216">
        <v>2004</v>
      </c>
      <c r="G703" s="549">
        <v>762.90659000000005</v>
      </c>
      <c r="H703" s="550">
        <v>3.2141971830915743</v>
      </c>
      <c r="I703" s="550">
        <v>11.871171169421928</v>
      </c>
      <c r="J703" s="550">
        <v>0.98936905586305135</v>
      </c>
      <c r="K703" s="550">
        <v>0.99030485735874951</v>
      </c>
      <c r="L703" s="550">
        <v>2.0904112520511844E-2</v>
      </c>
      <c r="M703" s="550">
        <v>5.1319610438808764E-3</v>
      </c>
      <c r="N703" s="550">
        <v>0.91107821653631271</v>
      </c>
      <c r="O703" s="550">
        <v>0.16723308812943929</v>
      </c>
      <c r="P703" s="550">
        <v>3.4213280291627839E-2</v>
      </c>
      <c r="Q703" s="551">
        <v>2452.1322125399988</v>
      </c>
      <c r="R703" s="551">
        <v>9056.5947161699951</v>
      </c>
      <c r="S703" s="551">
        <v>754.79617266000002</v>
      </c>
      <c r="T703" s="551">
        <v>755.51010178800004</v>
      </c>
      <c r="U703" s="551">
        <v>15.947885199999996</v>
      </c>
      <c r="V703" s="551">
        <v>3.9152068999999998</v>
      </c>
      <c r="W703" s="551">
        <v>695.067575401</v>
      </c>
      <c r="X703" s="551">
        <v>127.58322500000001</v>
      </c>
      <c r="Y703" s="551">
        <v>26.101537</v>
      </c>
      <c r="AA703" s="547" t="s">
        <v>1010</v>
      </c>
      <c r="AB703" s="547" t="s">
        <v>694</v>
      </c>
      <c r="AC703">
        <v>2</v>
      </c>
      <c r="AD703" s="547" t="s">
        <v>1005</v>
      </c>
      <c r="AE703">
        <v>62</v>
      </c>
      <c r="AF703" s="216">
        <v>2004</v>
      </c>
      <c r="AG703" s="549">
        <v>762.90659000000005</v>
      </c>
      <c r="AH703" s="550">
        <v>3.2141971830915743</v>
      </c>
      <c r="AI703" s="550">
        <v>11.871171169421928</v>
      </c>
      <c r="AJ703" s="550">
        <v>0.98936905586305135</v>
      </c>
      <c r="AK703" s="550">
        <v>0.99030485735874951</v>
      </c>
      <c r="AL703" s="550">
        <v>2.0904112520511844E-2</v>
      </c>
      <c r="AM703" s="550">
        <v>5.1319610438808764E-3</v>
      </c>
      <c r="AN703" s="550">
        <v>0.91107821653631271</v>
      </c>
      <c r="AO703" s="550">
        <v>0.16723308812943929</v>
      </c>
      <c r="AP703" s="550">
        <v>3.4213280291627839E-2</v>
      </c>
      <c r="AQ703" s="551">
        <v>2452.1322125399988</v>
      </c>
      <c r="AR703" s="551">
        <v>9056.5947161699951</v>
      </c>
      <c r="AS703" s="551">
        <v>754.79617266000002</v>
      </c>
      <c r="AT703" s="551">
        <v>755.51010178800004</v>
      </c>
      <c r="AU703" s="551">
        <v>15.947885199999996</v>
      </c>
      <c r="AV703" s="551">
        <v>3.9152068999999998</v>
      </c>
      <c r="AW703" s="551">
        <v>695.067575401</v>
      </c>
      <c r="AX703" s="551">
        <v>127.58322500000001</v>
      </c>
      <c r="AY703" s="551">
        <v>26.101537</v>
      </c>
    </row>
    <row r="704" spans="1:51" customFormat="1" x14ac:dyDescent="0.35">
      <c r="A704" s="547" t="s">
        <v>1011</v>
      </c>
      <c r="B704" s="547" t="s">
        <v>694</v>
      </c>
      <c r="C704">
        <v>2</v>
      </c>
      <c r="D704" s="547" t="s">
        <v>1005</v>
      </c>
      <c r="E704">
        <v>62</v>
      </c>
      <c r="F704" s="216">
        <v>2005</v>
      </c>
      <c r="G704" s="549">
        <v>1440.4489999999996</v>
      </c>
      <c r="H704" s="550">
        <v>3.2141728761656974</v>
      </c>
      <c r="I704" s="550">
        <v>11.87118075523674</v>
      </c>
      <c r="J704" s="550">
        <v>0.98936269574972824</v>
      </c>
      <c r="K704" s="550">
        <v>0.9903149755381826</v>
      </c>
      <c r="L704" s="550">
        <v>2.0904402030200313E-2</v>
      </c>
      <c r="M704" s="550">
        <v>5.1320239730806164E-3</v>
      </c>
      <c r="N704" s="550">
        <v>0.91108710200361132</v>
      </c>
      <c r="O704" s="550">
        <v>0.16723510794203755</v>
      </c>
      <c r="P704" s="550">
        <v>3.4213662545497979E-2</v>
      </c>
      <c r="Q704" s="551">
        <v>4629.8521053000013</v>
      </c>
      <c r="R704" s="551">
        <v>17099.830447700002</v>
      </c>
      <c r="S704" s="551">
        <v>1425.12650573</v>
      </c>
      <c r="T704" s="551">
        <v>1426.4982161989992</v>
      </c>
      <c r="U704" s="551">
        <v>30.111725000000003</v>
      </c>
      <c r="V704" s="551">
        <v>7.3924187999999988</v>
      </c>
      <c r="W704" s="551">
        <v>1312.3745049939996</v>
      </c>
      <c r="X704" s="551">
        <v>240.89364399999999</v>
      </c>
      <c r="Y704" s="551">
        <v>49.28303600000001</v>
      </c>
      <c r="AA704" s="547" t="s">
        <v>1011</v>
      </c>
      <c r="AB704" s="547" t="s">
        <v>694</v>
      </c>
      <c r="AC704">
        <v>2</v>
      </c>
      <c r="AD704" s="547" t="s">
        <v>1005</v>
      </c>
      <c r="AE704">
        <v>62</v>
      </c>
      <c r="AF704" s="216">
        <v>2005</v>
      </c>
      <c r="AG704" s="549">
        <v>1440.4489999999996</v>
      </c>
      <c r="AH704" s="550">
        <v>3.2141728761656974</v>
      </c>
      <c r="AI704" s="550">
        <v>11.87118075523674</v>
      </c>
      <c r="AJ704" s="550">
        <v>0.98936269574972824</v>
      </c>
      <c r="AK704" s="550">
        <v>0.9903149755381826</v>
      </c>
      <c r="AL704" s="550">
        <v>2.0904402030200313E-2</v>
      </c>
      <c r="AM704" s="550">
        <v>5.1320239730806164E-3</v>
      </c>
      <c r="AN704" s="550">
        <v>0.91108710200361132</v>
      </c>
      <c r="AO704" s="550">
        <v>0.16723510794203755</v>
      </c>
      <c r="AP704" s="550">
        <v>3.4213662545497979E-2</v>
      </c>
      <c r="AQ704" s="551">
        <v>4629.8521053000013</v>
      </c>
      <c r="AR704" s="551">
        <v>17099.830447700002</v>
      </c>
      <c r="AS704" s="551">
        <v>1425.12650573</v>
      </c>
      <c r="AT704" s="551">
        <v>1426.4982161989992</v>
      </c>
      <c r="AU704" s="551">
        <v>30.111725000000003</v>
      </c>
      <c r="AV704" s="551">
        <v>7.3924187999999988</v>
      </c>
      <c r="AW704" s="551">
        <v>1312.3745049939996</v>
      </c>
      <c r="AX704" s="551">
        <v>240.89364399999999</v>
      </c>
      <c r="AY704" s="551">
        <v>49.28303600000001</v>
      </c>
    </row>
    <row r="705" spans="1:51" customFormat="1" x14ac:dyDescent="0.35">
      <c r="A705" s="547" t="s">
        <v>1012</v>
      </c>
      <c r="B705" s="547" t="s">
        <v>694</v>
      </c>
      <c r="C705">
        <v>2</v>
      </c>
      <c r="D705" s="547" t="s">
        <v>1005</v>
      </c>
      <c r="E705">
        <v>62</v>
      </c>
      <c r="F705" s="216">
        <v>2006</v>
      </c>
      <c r="G705" s="549">
        <v>1903.9726400000004</v>
      </c>
      <c r="H705" s="550">
        <v>3.2141649858476948</v>
      </c>
      <c r="I705" s="550">
        <v>11.871195402996962</v>
      </c>
      <c r="J705" s="550">
        <v>0.98936166675693371</v>
      </c>
      <c r="K705" s="550">
        <v>0.99031894902649453</v>
      </c>
      <c r="L705" s="550">
        <v>2.0904509951361488E-2</v>
      </c>
      <c r="M705" s="550">
        <v>5.132054576162396E-3</v>
      </c>
      <c r="N705" s="550">
        <v>0.91109081624198118</v>
      </c>
      <c r="O705" s="550">
        <v>0.16723592204560248</v>
      </c>
      <c r="P705" s="550">
        <v>3.4213866119420698E-2</v>
      </c>
      <c r="Q705" s="551">
        <v>6119.6821934999998</v>
      </c>
      <c r="R705" s="551">
        <v>22602.431251399994</v>
      </c>
      <c r="S705" s="551">
        <v>1883.7175445699997</v>
      </c>
      <c r="T705" s="551">
        <v>1885.5401838200007</v>
      </c>
      <c r="U705" s="551">
        <v>39.801615000000012</v>
      </c>
      <c r="V705" s="551">
        <v>9.7712915000000002</v>
      </c>
      <c r="W705" s="551">
        <v>1734.6919866800001</v>
      </c>
      <c r="X705" s="551">
        <v>318.41262</v>
      </c>
      <c r="Y705" s="551">
        <v>65.142264999999995</v>
      </c>
      <c r="AA705" s="547" t="s">
        <v>1012</v>
      </c>
      <c r="AB705" s="547" t="s">
        <v>694</v>
      </c>
      <c r="AC705">
        <v>2</v>
      </c>
      <c r="AD705" s="547" t="s">
        <v>1005</v>
      </c>
      <c r="AE705">
        <v>62</v>
      </c>
      <c r="AF705" s="216">
        <v>2006</v>
      </c>
      <c r="AG705" s="549">
        <v>1903.9726400000004</v>
      </c>
      <c r="AH705" s="550">
        <v>3.2141649858476948</v>
      </c>
      <c r="AI705" s="550">
        <v>11.871195402996962</v>
      </c>
      <c r="AJ705" s="550">
        <v>0.98936166675693371</v>
      </c>
      <c r="AK705" s="550">
        <v>0.99031894902649453</v>
      </c>
      <c r="AL705" s="550">
        <v>2.0904509951361488E-2</v>
      </c>
      <c r="AM705" s="550">
        <v>5.132054576162396E-3</v>
      </c>
      <c r="AN705" s="550">
        <v>0.91109081624198118</v>
      </c>
      <c r="AO705" s="550">
        <v>0.16723592204560248</v>
      </c>
      <c r="AP705" s="550">
        <v>3.4213866119420698E-2</v>
      </c>
      <c r="AQ705" s="551">
        <v>6119.6821934999998</v>
      </c>
      <c r="AR705" s="551">
        <v>22602.431251399994</v>
      </c>
      <c r="AS705" s="551">
        <v>1883.7175445699997</v>
      </c>
      <c r="AT705" s="551">
        <v>1885.5401838200007</v>
      </c>
      <c r="AU705" s="551">
        <v>39.801615000000012</v>
      </c>
      <c r="AV705" s="551">
        <v>9.7712915000000002</v>
      </c>
      <c r="AW705" s="551">
        <v>1734.6919866800001</v>
      </c>
      <c r="AX705" s="551">
        <v>318.41262</v>
      </c>
      <c r="AY705" s="551">
        <v>65.142264999999995</v>
      </c>
    </row>
    <row r="706" spans="1:51" customFormat="1" x14ac:dyDescent="0.35">
      <c r="A706" s="547" t="s">
        <v>1013</v>
      </c>
      <c r="B706" s="547" t="s">
        <v>694</v>
      </c>
      <c r="C706">
        <v>2</v>
      </c>
      <c r="D706" s="547" t="s">
        <v>1005</v>
      </c>
      <c r="E706">
        <v>62</v>
      </c>
      <c r="F706" s="216">
        <v>2007</v>
      </c>
      <c r="G706" s="549">
        <v>4068.0748000000003</v>
      </c>
      <c r="H706" s="550">
        <v>1.0433800922244598</v>
      </c>
      <c r="I706" s="550">
        <v>8.6346770757509219</v>
      </c>
      <c r="J706" s="550">
        <v>0.21506547667215958</v>
      </c>
      <c r="K706" s="550">
        <v>3.9365176896452352E-2</v>
      </c>
      <c r="L706" s="550">
        <v>2.090439782474009E-2</v>
      </c>
      <c r="M706" s="550">
        <v>5.1320343716393805E-3</v>
      </c>
      <c r="N706" s="550">
        <v>3.6215855224687614E-2</v>
      </c>
      <c r="O706" s="550">
        <v>0.16723518948078334</v>
      </c>
      <c r="P706" s="550">
        <v>3.421373274650702E-2</v>
      </c>
      <c r="Q706" s="551">
        <v>4244.5482600000014</v>
      </c>
      <c r="R706" s="551">
        <v>35126.512218000018</v>
      </c>
      <c r="S706" s="551">
        <v>874.90244600000028</v>
      </c>
      <c r="T706" s="551">
        <v>160.14048413000003</v>
      </c>
      <c r="U706" s="551">
        <v>85.040653999999989</v>
      </c>
      <c r="V706" s="551">
        <v>20.877499700000001</v>
      </c>
      <c r="W706" s="551">
        <v>147.32880800000004</v>
      </c>
      <c r="X706" s="551">
        <v>680.32525999999984</v>
      </c>
      <c r="Y706" s="551">
        <v>139.18402399999999</v>
      </c>
      <c r="AA706" s="547" t="s">
        <v>1013</v>
      </c>
      <c r="AB706" s="547" t="s">
        <v>694</v>
      </c>
      <c r="AC706">
        <v>2</v>
      </c>
      <c r="AD706" s="547" t="s">
        <v>1005</v>
      </c>
      <c r="AE706">
        <v>62</v>
      </c>
      <c r="AF706" s="216">
        <v>2007</v>
      </c>
      <c r="AG706" s="549">
        <v>4068.0748000000003</v>
      </c>
      <c r="AH706" s="550">
        <v>1.0433800922244598</v>
      </c>
      <c r="AI706" s="550">
        <v>8.6346770757509219</v>
      </c>
      <c r="AJ706" s="550">
        <v>0.21506547667215958</v>
      </c>
      <c r="AK706" s="550">
        <v>3.9365176896452352E-2</v>
      </c>
      <c r="AL706" s="550">
        <v>2.090439782474009E-2</v>
      </c>
      <c r="AM706" s="550">
        <v>5.1320343716393805E-3</v>
      </c>
      <c r="AN706" s="550">
        <v>3.6215855224687614E-2</v>
      </c>
      <c r="AO706" s="550">
        <v>0.16723518948078334</v>
      </c>
      <c r="AP706" s="550">
        <v>3.421373274650702E-2</v>
      </c>
      <c r="AQ706" s="551">
        <v>4244.5482600000014</v>
      </c>
      <c r="AR706" s="551">
        <v>35126.512218000018</v>
      </c>
      <c r="AS706" s="551">
        <v>874.90244600000028</v>
      </c>
      <c r="AT706" s="551">
        <v>160.14048413000003</v>
      </c>
      <c r="AU706" s="551">
        <v>85.040653999999989</v>
      </c>
      <c r="AV706" s="551">
        <v>20.877499700000001</v>
      </c>
      <c r="AW706" s="551">
        <v>147.32880800000004</v>
      </c>
      <c r="AX706" s="551">
        <v>680.32525999999984</v>
      </c>
      <c r="AY706" s="551">
        <v>139.18402399999999</v>
      </c>
    </row>
    <row r="707" spans="1:51" customFormat="1" x14ac:dyDescent="0.35">
      <c r="A707" s="547" t="s">
        <v>1014</v>
      </c>
      <c r="B707" s="547" t="s">
        <v>694</v>
      </c>
      <c r="C707">
        <v>2</v>
      </c>
      <c r="D707" s="547" t="s">
        <v>1005</v>
      </c>
      <c r="E707">
        <v>62</v>
      </c>
      <c r="F707" s="216">
        <v>2008</v>
      </c>
      <c r="G707" s="549">
        <v>5207.828300000001</v>
      </c>
      <c r="H707" s="550">
        <v>1.1277207641427041</v>
      </c>
      <c r="I707" s="550">
        <v>8.7421922485424464</v>
      </c>
      <c r="J707" s="550">
        <v>0.23112542823272406</v>
      </c>
      <c r="K707" s="550">
        <v>4.7106407899430935E-2</v>
      </c>
      <c r="L707" s="550">
        <v>2.0936698700300849E-2</v>
      </c>
      <c r="M707" s="550">
        <v>5.1320572531164278E-3</v>
      </c>
      <c r="N707" s="550">
        <v>4.33377488232475E-2</v>
      </c>
      <c r="O707" s="550">
        <v>0.16749345403726151</v>
      </c>
      <c r="P707" s="550">
        <v>3.4213870491851657E-2</v>
      </c>
      <c r="Q707" s="551">
        <v>5872.9761100000005</v>
      </c>
      <c r="R707" s="551">
        <v>45527.836195999997</v>
      </c>
      <c r="S707" s="551">
        <v>1203.6615459999996</v>
      </c>
      <c r="T707" s="551">
        <v>245.32208417000001</v>
      </c>
      <c r="U707" s="551">
        <v>109.03473200000001</v>
      </c>
      <c r="V707" s="551">
        <v>26.726873000000001</v>
      </c>
      <c r="W707" s="551">
        <v>225.69555478000007</v>
      </c>
      <c r="X707" s="551">
        <v>872.27714999999989</v>
      </c>
      <c r="Y707" s="551">
        <v>178.17996300000001</v>
      </c>
      <c r="AA707" s="547" t="s">
        <v>1014</v>
      </c>
      <c r="AB707" s="547" t="s">
        <v>694</v>
      </c>
      <c r="AC707">
        <v>2</v>
      </c>
      <c r="AD707" s="547" t="s">
        <v>1005</v>
      </c>
      <c r="AE707">
        <v>62</v>
      </c>
      <c r="AF707" s="216">
        <v>2008</v>
      </c>
      <c r="AG707" s="549">
        <v>5207.828300000001</v>
      </c>
      <c r="AH707" s="550">
        <v>1.1277207641427041</v>
      </c>
      <c r="AI707" s="550">
        <v>8.7421922485424464</v>
      </c>
      <c r="AJ707" s="550">
        <v>0.23112542823272406</v>
      </c>
      <c r="AK707" s="550">
        <v>4.7106407899430935E-2</v>
      </c>
      <c r="AL707" s="550">
        <v>2.0936698700300849E-2</v>
      </c>
      <c r="AM707" s="550">
        <v>5.1320572531164278E-3</v>
      </c>
      <c r="AN707" s="550">
        <v>4.33377488232475E-2</v>
      </c>
      <c r="AO707" s="550">
        <v>0.16749345403726151</v>
      </c>
      <c r="AP707" s="550">
        <v>3.4213870491851657E-2</v>
      </c>
      <c r="AQ707" s="551">
        <v>5872.9761100000005</v>
      </c>
      <c r="AR707" s="551">
        <v>45527.836195999997</v>
      </c>
      <c r="AS707" s="551">
        <v>1203.6615459999996</v>
      </c>
      <c r="AT707" s="551">
        <v>245.32208417000001</v>
      </c>
      <c r="AU707" s="551">
        <v>109.03473200000001</v>
      </c>
      <c r="AV707" s="551">
        <v>26.726873000000001</v>
      </c>
      <c r="AW707" s="551">
        <v>225.69555478000007</v>
      </c>
      <c r="AX707" s="551">
        <v>872.27714999999989</v>
      </c>
      <c r="AY707" s="551">
        <v>178.17996300000001</v>
      </c>
    </row>
    <row r="708" spans="1:51" customFormat="1" x14ac:dyDescent="0.35">
      <c r="A708" s="547" t="s">
        <v>1015</v>
      </c>
      <c r="B708" s="547" t="s">
        <v>694</v>
      </c>
      <c r="C708">
        <v>2</v>
      </c>
      <c r="D708" s="547" t="s">
        <v>1005</v>
      </c>
      <c r="E708">
        <v>62</v>
      </c>
      <c r="F708" s="216">
        <v>2009</v>
      </c>
      <c r="G708" s="549">
        <v>8203.7294000000002</v>
      </c>
      <c r="H708" s="550">
        <v>1.1025861701386683</v>
      </c>
      <c r="I708" s="550">
        <v>8.7042482423908378</v>
      </c>
      <c r="J708" s="550">
        <v>0.22627492223232035</v>
      </c>
      <c r="K708" s="550">
        <v>4.4769944775360337E-2</v>
      </c>
      <c r="L708" s="550">
        <v>2.0936725436116889E-2</v>
      </c>
      <c r="M708" s="550">
        <v>5.1320585976421893E-3</v>
      </c>
      <c r="N708" s="550">
        <v>4.1188228931588106E-2</v>
      </c>
      <c r="O708" s="550">
        <v>0.16749377910977897</v>
      </c>
      <c r="P708" s="550">
        <v>3.421388935622377E-2</v>
      </c>
      <c r="Q708" s="551">
        <v>9045.3185799999956</v>
      </c>
      <c r="R708" s="551">
        <v>71407.297211000041</v>
      </c>
      <c r="S708" s="551">
        <v>1856.2982320000001</v>
      </c>
      <c r="T708" s="551">
        <v>367.28051219000002</v>
      </c>
      <c r="U708" s="551">
        <v>171.75922999999995</v>
      </c>
      <c r="V708" s="551">
        <v>42.102020000000003</v>
      </c>
      <c r="W708" s="551">
        <v>337.89708461999993</v>
      </c>
      <c r="X708" s="551">
        <v>1374.0736399999996</v>
      </c>
      <c r="Y708" s="551">
        <v>280.68149</v>
      </c>
      <c r="AA708" s="547" t="s">
        <v>1015</v>
      </c>
      <c r="AB708" s="547" t="s">
        <v>694</v>
      </c>
      <c r="AC708">
        <v>2</v>
      </c>
      <c r="AD708" s="547" t="s">
        <v>1005</v>
      </c>
      <c r="AE708">
        <v>62</v>
      </c>
      <c r="AF708" s="216">
        <v>2009</v>
      </c>
      <c r="AG708" s="549">
        <v>8203.7294000000002</v>
      </c>
      <c r="AH708" s="550">
        <v>1.1025861701386683</v>
      </c>
      <c r="AI708" s="550">
        <v>8.7042482423908378</v>
      </c>
      <c r="AJ708" s="550">
        <v>0.22627492223232035</v>
      </c>
      <c r="AK708" s="550">
        <v>4.4769944775360337E-2</v>
      </c>
      <c r="AL708" s="550">
        <v>2.0936725436116889E-2</v>
      </c>
      <c r="AM708" s="550">
        <v>5.1320585976421893E-3</v>
      </c>
      <c r="AN708" s="550">
        <v>4.1188228931588106E-2</v>
      </c>
      <c r="AO708" s="550">
        <v>0.16749377910977897</v>
      </c>
      <c r="AP708" s="550">
        <v>3.421388935622377E-2</v>
      </c>
      <c r="AQ708" s="551">
        <v>9045.3185799999956</v>
      </c>
      <c r="AR708" s="551">
        <v>71407.297211000041</v>
      </c>
      <c r="AS708" s="551">
        <v>1856.2982320000001</v>
      </c>
      <c r="AT708" s="551">
        <v>367.28051219000002</v>
      </c>
      <c r="AU708" s="551">
        <v>171.75922999999995</v>
      </c>
      <c r="AV708" s="551">
        <v>42.102020000000003</v>
      </c>
      <c r="AW708" s="551">
        <v>337.89708461999993</v>
      </c>
      <c r="AX708" s="551">
        <v>1374.0736399999996</v>
      </c>
      <c r="AY708" s="551">
        <v>280.68149</v>
      </c>
    </row>
    <row r="709" spans="1:51" customFormat="1" x14ac:dyDescent="0.35">
      <c r="A709" s="547" t="s">
        <v>1016</v>
      </c>
      <c r="B709" s="547" t="s">
        <v>694</v>
      </c>
      <c r="C709">
        <v>2</v>
      </c>
      <c r="D709" s="547" t="s">
        <v>1005</v>
      </c>
      <c r="E709">
        <v>62</v>
      </c>
      <c r="F709" s="216">
        <v>2010</v>
      </c>
      <c r="G709" s="549">
        <v>2479.6084000000005</v>
      </c>
      <c r="H709" s="550">
        <v>3.036146027332379</v>
      </c>
      <c r="I709" s="550">
        <v>7.0685197353340126</v>
      </c>
      <c r="J709" s="550">
        <v>0.32208805479123237</v>
      </c>
      <c r="K709" s="550">
        <v>2.5895119447086883E-2</v>
      </c>
      <c r="L709" s="550">
        <v>2.0664199637329829E-2</v>
      </c>
      <c r="M709" s="550">
        <v>5.1320550051370999E-3</v>
      </c>
      <c r="N709" s="550">
        <v>2.3823446674079644E-2</v>
      </c>
      <c r="O709" s="550">
        <v>0.1653135793539012</v>
      </c>
      <c r="P709" s="550">
        <v>3.4213852477673487E-2</v>
      </c>
      <c r="Q709" s="551">
        <v>7528.4531929999985</v>
      </c>
      <c r="R709" s="551">
        <v>17527.160911299998</v>
      </c>
      <c r="S709" s="551">
        <v>798.65224620000015</v>
      </c>
      <c r="T709" s="551">
        <v>64.209755700000002</v>
      </c>
      <c r="U709" s="551">
        <v>51.239123000000006</v>
      </c>
      <c r="V709" s="551">
        <v>12.725486699999999</v>
      </c>
      <c r="W709" s="551">
        <v>59.07281848999996</v>
      </c>
      <c r="X709" s="551">
        <v>409.91294000000005</v>
      </c>
      <c r="Y709" s="551">
        <v>84.836956000000015</v>
      </c>
      <c r="AA709" s="547" t="s">
        <v>1016</v>
      </c>
      <c r="AB709" s="547" t="s">
        <v>694</v>
      </c>
      <c r="AC709">
        <v>2</v>
      </c>
      <c r="AD709" s="547" t="s">
        <v>1005</v>
      </c>
      <c r="AE709">
        <v>62</v>
      </c>
      <c r="AF709" s="216">
        <v>2010</v>
      </c>
      <c r="AG709" s="549">
        <v>2479.6084000000005</v>
      </c>
      <c r="AH709" s="550">
        <v>3.036146027332379</v>
      </c>
      <c r="AI709" s="550">
        <v>7.0685197353340126</v>
      </c>
      <c r="AJ709" s="550">
        <v>0.32208805479123237</v>
      </c>
      <c r="AK709" s="550">
        <v>2.5895119447086883E-2</v>
      </c>
      <c r="AL709" s="550">
        <v>2.0664199637329829E-2</v>
      </c>
      <c r="AM709" s="550">
        <v>5.1320550051370999E-3</v>
      </c>
      <c r="AN709" s="550">
        <v>2.3823446674079644E-2</v>
      </c>
      <c r="AO709" s="550">
        <v>0.1653135793539012</v>
      </c>
      <c r="AP709" s="550">
        <v>3.4213852477673487E-2</v>
      </c>
      <c r="AQ709" s="551">
        <v>7528.4531929999985</v>
      </c>
      <c r="AR709" s="551">
        <v>17527.160911299998</v>
      </c>
      <c r="AS709" s="551">
        <v>798.65224620000015</v>
      </c>
      <c r="AT709" s="551">
        <v>64.209755700000002</v>
      </c>
      <c r="AU709" s="551">
        <v>51.239123000000006</v>
      </c>
      <c r="AV709" s="551">
        <v>12.725486699999999</v>
      </c>
      <c r="AW709" s="551">
        <v>59.07281848999996</v>
      </c>
      <c r="AX709" s="551">
        <v>409.91294000000005</v>
      </c>
      <c r="AY709" s="551">
        <v>84.836956000000015</v>
      </c>
    </row>
    <row r="710" spans="1:51" customFormat="1" x14ac:dyDescent="0.35">
      <c r="A710" s="547" t="s">
        <v>1017</v>
      </c>
      <c r="B710" s="547" t="s">
        <v>694</v>
      </c>
      <c r="C710">
        <v>2</v>
      </c>
      <c r="D710" s="547" t="s">
        <v>1005</v>
      </c>
      <c r="E710">
        <v>62</v>
      </c>
      <c r="F710" s="216">
        <v>2011</v>
      </c>
      <c r="G710" s="549">
        <v>4562.6860999999999</v>
      </c>
      <c r="H710" s="550">
        <v>3.7504400314981137</v>
      </c>
      <c r="I710" s="550">
        <v>6.7878307026205436</v>
      </c>
      <c r="J710" s="550">
        <v>0.24303075874538044</v>
      </c>
      <c r="K710" s="550">
        <v>5.0624092847412851E-2</v>
      </c>
      <c r="L710" s="550">
        <v>2.0670689355553086E-2</v>
      </c>
      <c r="M710" s="550">
        <v>5.1320547779957933E-3</v>
      </c>
      <c r="N710" s="550">
        <v>4.6574027132833019E-2</v>
      </c>
      <c r="O710" s="550">
        <v>0.16536560119706681</v>
      </c>
      <c r="P710" s="550">
        <v>3.4213891023535462E-2</v>
      </c>
      <c r="Q710" s="551">
        <v>17112.080600600006</v>
      </c>
      <c r="R710" s="551">
        <v>30970.740795999987</v>
      </c>
      <c r="S710" s="551">
        <v>1108.8730648000007</v>
      </c>
      <c r="T710" s="551">
        <v>230.98184476000003</v>
      </c>
      <c r="U710" s="551">
        <v>94.313867000000016</v>
      </c>
      <c r="V710" s="551">
        <v>23.415954999999993</v>
      </c>
      <c r="W710" s="551">
        <v>212.50266622000007</v>
      </c>
      <c r="X710" s="551">
        <v>754.51133000000004</v>
      </c>
      <c r="Y710" s="551">
        <v>156.10724500000001</v>
      </c>
      <c r="AA710" s="547" t="s">
        <v>1017</v>
      </c>
      <c r="AB710" s="547" t="s">
        <v>694</v>
      </c>
      <c r="AC710">
        <v>2</v>
      </c>
      <c r="AD710" s="547" t="s">
        <v>1005</v>
      </c>
      <c r="AE710">
        <v>62</v>
      </c>
      <c r="AF710" s="216">
        <v>2011</v>
      </c>
      <c r="AG710" s="549">
        <v>4562.6860999999999</v>
      </c>
      <c r="AH710" s="550">
        <v>3.7504400314981137</v>
      </c>
      <c r="AI710" s="550">
        <v>6.7878307026205436</v>
      </c>
      <c r="AJ710" s="550">
        <v>0.24303075874538044</v>
      </c>
      <c r="AK710" s="550">
        <v>5.0624092847412851E-2</v>
      </c>
      <c r="AL710" s="550">
        <v>2.0670689355553086E-2</v>
      </c>
      <c r="AM710" s="550">
        <v>5.1320547779957933E-3</v>
      </c>
      <c r="AN710" s="550">
        <v>4.6574027132833019E-2</v>
      </c>
      <c r="AO710" s="550">
        <v>0.16536560119706681</v>
      </c>
      <c r="AP710" s="550">
        <v>3.4213891023535462E-2</v>
      </c>
      <c r="AQ710" s="551">
        <v>17112.080600600006</v>
      </c>
      <c r="AR710" s="551">
        <v>30970.740795999987</v>
      </c>
      <c r="AS710" s="551">
        <v>1108.8730648000007</v>
      </c>
      <c r="AT710" s="551">
        <v>230.98184476000003</v>
      </c>
      <c r="AU710" s="551">
        <v>94.313867000000016</v>
      </c>
      <c r="AV710" s="551">
        <v>23.415954999999993</v>
      </c>
      <c r="AW710" s="551">
        <v>212.50266622000007</v>
      </c>
      <c r="AX710" s="551">
        <v>754.51133000000004</v>
      </c>
      <c r="AY710" s="551">
        <v>156.10724500000001</v>
      </c>
    </row>
    <row r="711" spans="1:51" customFormat="1" x14ac:dyDescent="0.35">
      <c r="A711" s="547" t="s">
        <v>1018</v>
      </c>
      <c r="B711" s="547" t="s">
        <v>694</v>
      </c>
      <c r="C711">
        <v>2</v>
      </c>
      <c r="D711" s="547" t="s">
        <v>1005</v>
      </c>
      <c r="E711">
        <v>62</v>
      </c>
      <c r="F711" s="216">
        <v>2012</v>
      </c>
      <c r="G711" s="549">
        <v>4222.6266000000005</v>
      </c>
      <c r="H711" s="550">
        <v>3.798317796723961</v>
      </c>
      <c r="I711" s="550">
        <v>6.4367009543301776</v>
      </c>
      <c r="J711" s="550">
        <v>0.21576735759680946</v>
      </c>
      <c r="K711" s="550">
        <v>3.8083919305107378E-2</v>
      </c>
      <c r="L711" s="550">
        <v>2.0667421789082645E-2</v>
      </c>
      <c r="M711" s="550">
        <v>5.1320590601120156E-3</v>
      </c>
      <c r="N711" s="550">
        <v>3.5037086933047808E-2</v>
      </c>
      <c r="O711" s="550">
        <v>0.16533937431266121</v>
      </c>
      <c r="P711" s="550">
        <v>3.4213883841872239E-2</v>
      </c>
      <c r="Q711" s="551">
        <v>16038.877763699993</v>
      </c>
      <c r="R711" s="551">
        <v>27179.784665999996</v>
      </c>
      <c r="S711" s="551">
        <v>911.10498359999974</v>
      </c>
      <c r="T711" s="551">
        <v>160.81417068999994</v>
      </c>
      <c r="U711" s="551">
        <v>87.270804999999982</v>
      </c>
      <c r="V711" s="551">
        <v>21.670769099999998</v>
      </c>
      <c r="W711" s="551">
        <v>147.94853527000012</v>
      </c>
      <c r="X711" s="551">
        <v>698.16644000000008</v>
      </c>
      <c r="Y711" s="551">
        <v>144.47245599999994</v>
      </c>
      <c r="AA711" s="547" t="s">
        <v>1018</v>
      </c>
      <c r="AB711" s="547" t="s">
        <v>694</v>
      </c>
      <c r="AC711">
        <v>2</v>
      </c>
      <c r="AD711" s="547" t="s">
        <v>1005</v>
      </c>
      <c r="AE711">
        <v>62</v>
      </c>
      <c r="AF711" s="216">
        <v>2012</v>
      </c>
      <c r="AG711" s="549">
        <v>4222.6266000000005</v>
      </c>
      <c r="AH711" s="550">
        <v>3.798317796723961</v>
      </c>
      <c r="AI711" s="550">
        <v>6.4367009543301776</v>
      </c>
      <c r="AJ711" s="550">
        <v>0.21576735759680946</v>
      </c>
      <c r="AK711" s="550">
        <v>3.8083919305107378E-2</v>
      </c>
      <c r="AL711" s="550">
        <v>2.0667421789082645E-2</v>
      </c>
      <c r="AM711" s="550">
        <v>5.1320590601120156E-3</v>
      </c>
      <c r="AN711" s="550">
        <v>3.5037086933047808E-2</v>
      </c>
      <c r="AO711" s="550">
        <v>0.16533937431266121</v>
      </c>
      <c r="AP711" s="550">
        <v>3.4213883841872239E-2</v>
      </c>
      <c r="AQ711" s="551">
        <v>16038.877763699993</v>
      </c>
      <c r="AR711" s="551">
        <v>27179.784665999996</v>
      </c>
      <c r="AS711" s="551">
        <v>911.10498359999974</v>
      </c>
      <c r="AT711" s="551">
        <v>160.81417068999994</v>
      </c>
      <c r="AU711" s="551">
        <v>87.270804999999982</v>
      </c>
      <c r="AV711" s="551">
        <v>21.670769099999998</v>
      </c>
      <c r="AW711" s="551">
        <v>147.94853527000012</v>
      </c>
      <c r="AX711" s="551">
        <v>698.16644000000008</v>
      </c>
      <c r="AY711" s="551">
        <v>144.47245599999994</v>
      </c>
    </row>
    <row r="712" spans="1:51" customFormat="1" x14ac:dyDescent="0.35">
      <c r="A712" s="547" t="s">
        <v>1019</v>
      </c>
      <c r="B712" s="547" t="s">
        <v>694</v>
      </c>
      <c r="C712">
        <v>2</v>
      </c>
      <c r="D712" s="547" t="s">
        <v>1005</v>
      </c>
      <c r="E712">
        <v>62</v>
      </c>
      <c r="F712" s="216">
        <v>2013</v>
      </c>
      <c r="G712" s="549">
        <v>5866.8982000000005</v>
      </c>
      <c r="H712" s="550">
        <v>3.8556768361346401</v>
      </c>
      <c r="I712" s="550">
        <v>5.5758290687573204</v>
      </c>
      <c r="J712" s="550">
        <v>0.1932342449541736</v>
      </c>
      <c r="K712" s="550">
        <v>4.4445434914824292E-2</v>
      </c>
      <c r="L712" s="550">
        <v>2.0669279893078759E-2</v>
      </c>
      <c r="M712" s="550">
        <v>5.1320493340075331E-3</v>
      </c>
      <c r="N712" s="550">
        <v>4.0889614974059033E-2</v>
      </c>
      <c r="O712" s="550">
        <v>0.16535422073626568</v>
      </c>
      <c r="P712" s="550">
        <v>3.4213857162205395E-2</v>
      </c>
      <c r="Q712" s="551">
        <v>22620.863489700016</v>
      </c>
      <c r="R712" s="551">
        <v>32712.821527</v>
      </c>
      <c r="S712" s="551">
        <v>1133.6856439000003</v>
      </c>
      <c r="T712" s="551">
        <v>260.7568420999998</v>
      </c>
      <c r="U712" s="551">
        <v>121.26456099999997</v>
      </c>
      <c r="V712" s="551">
        <v>30.109210999999998</v>
      </c>
      <c r="W712" s="551">
        <v>239.89520848999999</v>
      </c>
      <c r="X712" s="551">
        <v>970.11637999999994</v>
      </c>
      <c r="Y712" s="551">
        <v>200.72921699999995</v>
      </c>
      <c r="AA712" s="547" t="s">
        <v>1019</v>
      </c>
      <c r="AB712" s="547" t="s">
        <v>694</v>
      </c>
      <c r="AC712">
        <v>2</v>
      </c>
      <c r="AD712" s="547" t="s">
        <v>1005</v>
      </c>
      <c r="AE712">
        <v>62</v>
      </c>
      <c r="AF712" s="216">
        <v>2013</v>
      </c>
      <c r="AG712" s="549">
        <v>5866.8982000000005</v>
      </c>
      <c r="AH712" s="550">
        <v>3.8556768361346401</v>
      </c>
      <c r="AI712" s="550">
        <v>5.5758290687573204</v>
      </c>
      <c r="AJ712" s="550">
        <v>0.1932342449541736</v>
      </c>
      <c r="AK712" s="550">
        <v>4.4445434914824292E-2</v>
      </c>
      <c r="AL712" s="550">
        <v>2.0669279893078759E-2</v>
      </c>
      <c r="AM712" s="550">
        <v>5.1320493340075331E-3</v>
      </c>
      <c r="AN712" s="550">
        <v>4.0889614974059033E-2</v>
      </c>
      <c r="AO712" s="550">
        <v>0.16535422073626568</v>
      </c>
      <c r="AP712" s="550">
        <v>3.4213857162205395E-2</v>
      </c>
      <c r="AQ712" s="551">
        <v>22620.863489700016</v>
      </c>
      <c r="AR712" s="551">
        <v>32712.821527</v>
      </c>
      <c r="AS712" s="551">
        <v>1133.6856439000003</v>
      </c>
      <c r="AT712" s="551">
        <v>260.7568420999998</v>
      </c>
      <c r="AU712" s="551">
        <v>121.26456099999997</v>
      </c>
      <c r="AV712" s="551">
        <v>30.109210999999998</v>
      </c>
      <c r="AW712" s="551">
        <v>239.89520848999999</v>
      </c>
      <c r="AX712" s="551">
        <v>970.11637999999994</v>
      </c>
      <c r="AY712" s="551">
        <v>200.72921699999995</v>
      </c>
    </row>
    <row r="713" spans="1:51" customFormat="1" x14ac:dyDescent="0.35">
      <c r="A713" s="547" t="s">
        <v>1020</v>
      </c>
      <c r="B713" s="547" t="s">
        <v>694</v>
      </c>
      <c r="C713">
        <v>2</v>
      </c>
      <c r="D713" s="547" t="s">
        <v>1005</v>
      </c>
      <c r="E713">
        <v>62</v>
      </c>
      <c r="F713" s="216">
        <v>2014</v>
      </c>
      <c r="G713" s="549">
        <v>12379.563200000004</v>
      </c>
      <c r="H713" s="550">
        <v>2.7505606087297139</v>
      </c>
      <c r="I713" s="550">
        <v>5.3206638784315095</v>
      </c>
      <c r="J713" s="550">
        <v>0.17405966784837773</v>
      </c>
      <c r="K713" s="550">
        <v>5.2812495189652538E-2</v>
      </c>
      <c r="L713" s="550">
        <v>2.1335100336981192E-2</v>
      </c>
      <c r="M713" s="550">
        <v>5.1320549015816622E-3</v>
      </c>
      <c r="N713" s="550">
        <v>4.8587373594086117E-2</v>
      </c>
      <c r="O713" s="550">
        <v>0.17068077167698451</v>
      </c>
      <c r="P713" s="550">
        <v>3.4213890519174367E-2</v>
      </c>
      <c r="Q713" s="551">
        <v>34050.738891199973</v>
      </c>
      <c r="R713" s="551">
        <v>65867.494749000005</v>
      </c>
      <c r="S713" s="551">
        <v>2154.7826587000009</v>
      </c>
      <c r="T713" s="551">
        <v>653.79562194999983</v>
      </c>
      <c r="U713" s="551">
        <v>264.11922300000003</v>
      </c>
      <c r="V713" s="551">
        <v>63.532597999999986</v>
      </c>
      <c r="W713" s="551">
        <v>601.49046213000042</v>
      </c>
      <c r="X713" s="551">
        <v>2112.9534000000003</v>
      </c>
      <c r="Y713" s="551">
        <v>423.55302</v>
      </c>
      <c r="AA713" s="547" t="s">
        <v>1020</v>
      </c>
      <c r="AB713" s="547" t="s">
        <v>694</v>
      </c>
      <c r="AC713">
        <v>2</v>
      </c>
      <c r="AD713" s="547" t="s">
        <v>1005</v>
      </c>
      <c r="AE713">
        <v>62</v>
      </c>
      <c r="AF713" s="216">
        <v>2014</v>
      </c>
      <c r="AG713" s="549">
        <v>12379.563200000004</v>
      </c>
      <c r="AH713" s="550">
        <v>2.7505606087297139</v>
      </c>
      <c r="AI713" s="550">
        <v>5.3206638784315095</v>
      </c>
      <c r="AJ713" s="550">
        <v>0.17405966784837773</v>
      </c>
      <c r="AK713" s="550">
        <v>5.2812495189652538E-2</v>
      </c>
      <c r="AL713" s="550">
        <v>2.1335100336981192E-2</v>
      </c>
      <c r="AM713" s="550">
        <v>5.1320549015816622E-3</v>
      </c>
      <c r="AN713" s="550">
        <v>4.8587373594086117E-2</v>
      </c>
      <c r="AO713" s="550">
        <v>0.17068077167698451</v>
      </c>
      <c r="AP713" s="550">
        <v>3.4213890519174367E-2</v>
      </c>
      <c r="AQ713" s="551">
        <v>34050.738891199973</v>
      </c>
      <c r="AR713" s="551">
        <v>65867.494749000005</v>
      </c>
      <c r="AS713" s="551">
        <v>2154.7826587000009</v>
      </c>
      <c r="AT713" s="551">
        <v>653.79562194999983</v>
      </c>
      <c r="AU713" s="551">
        <v>264.11922300000003</v>
      </c>
      <c r="AV713" s="551">
        <v>63.532597999999986</v>
      </c>
      <c r="AW713" s="551">
        <v>601.49046213000042</v>
      </c>
      <c r="AX713" s="551">
        <v>2112.9534000000003</v>
      </c>
      <c r="AY713" s="551">
        <v>423.55302</v>
      </c>
    </row>
    <row r="714" spans="1:51" customFormat="1" x14ac:dyDescent="0.35">
      <c r="A714" s="547" t="s">
        <v>1021</v>
      </c>
      <c r="B714" s="547" t="s">
        <v>694</v>
      </c>
      <c r="C714">
        <v>2</v>
      </c>
      <c r="D714" s="547" t="s">
        <v>1005</v>
      </c>
      <c r="E714">
        <v>62</v>
      </c>
      <c r="F714" s="216">
        <v>2015</v>
      </c>
      <c r="G714" s="549">
        <v>15139.3734</v>
      </c>
      <c r="H714" s="550">
        <v>2.8214689613904365</v>
      </c>
      <c r="I714" s="550">
        <v>5.598046997506513</v>
      </c>
      <c r="J714" s="550">
        <v>0.19561224591369147</v>
      </c>
      <c r="K714" s="550">
        <v>6.8169889632288191E-2</v>
      </c>
      <c r="L714" s="550">
        <v>2.1340003411237613E-2</v>
      </c>
      <c r="M714" s="550">
        <v>5.1320563901277446E-3</v>
      </c>
      <c r="N714" s="550">
        <v>6.2716108989028588E-2</v>
      </c>
      <c r="O714" s="550">
        <v>0.17072001672143181</v>
      </c>
      <c r="P714" s="550">
        <v>3.4213884968317114E-2</v>
      </c>
      <c r="Q714" s="551">
        <v>42715.272143000002</v>
      </c>
      <c r="R714" s="551">
        <v>84750.923805999977</v>
      </c>
      <c r="S714" s="551">
        <v>2961.4468324999993</v>
      </c>
      <c r="T714" s="551">
        <v>1032.0494137799997</v>
      </c>
      <c r="U714" s="551">
        <v>323.07427999999999</v>
      </c>
      <c r="V714" s="551">
        <v>77.696117999999998</v>
      </c>
      <c r="W714" s="551">
        <v>949.48259218000032</v>
      </c>
      <c r="X714" s="551">
        <v>2584.5940799999998</v>
      </c>
      <c r="Y714" s="551">
        <v>517.97677999999996</v>
      </c>
      <c r="AA714" s="547" t="s">
        <v>1021</v>
      </c>
      <c r="AB714" s="547" t="s">
        <v>694</v>
      </c>
      <c r="AC714">
        <v>2</v>
      </c>
      <c r="AD714" s="547" t="s">
        <v>1005</v>
      </c>
      <c r="AE714">
        <v>62</v>
      </c>
      <c r="AF714" s="216">
        <v>2015</v>
      </c>
      <c r="AG714" s="549">
        <v>15139.3734</v>
      </c>
      <c r="AH714" s="550">
        <v>2.8214689613904365</v>
      </c>
      <c r="AI714" s="550">
        <v>5.598046997506513</v>
      </c>
      <c r="AJ714" s="550">
        <v>0.19561224591369147</v>
      </c>
      <c r="AK714" s="550">
        <v>6.8169889632288191E-2</v>
      </c>
      <c r="AL714" s="550">
        <v>2.1340003411237613E-2</v>
      </c>
      <c r="AM714" s="550">
        <v>5.1320563901277446E-3</v>
      </c>
      <c r="AN714" s="550">
        <v>6.2716108989028588E-2</v>
      </c>
      <c r="AO714" s="550">
        <v>0.17072001672143181</v>
      </c>
      <c r="AP714" s="550">
        <v>3.4213884968317114E-2</v>
      </c>
      <c r="AQ714" s="551">
        <v>42715.272143000002</v>
      </c>
      <c r="AR714" s="551">
        <v>84750.923805999977</v>
      </c>
      <c r="AS714" s="551">
        <v>2961.4468324999993</v>
      </c>
      <c r="AT714" s="551">
        <v>1032.0494137799997</v>
      </c>
      <c r="AU714" s="551">
        <v>323.07427999999999</v>
      </c>
      <c r="AV714" s="551">
        <v>77.696117999999998</v>
      </c>
      <c r="AW714" s="551">
        <v>949.48259218000032</v>
      </c>
      <c r="AX714" s="551">
        <v>2584.5940799999998</v>
      </c>
      <c r="AY714" s="551">
        <v>517.97677999999996</v>
      </c>
    </row>
    <row r="715" spans="1:51" customFormat="1" x14ac:dyDescent="0.35">
      <c r="A715" s="547" t="s">
        <v>1022</v>
      </c>
      <c r="B715" s="547" t="s">
        <v>694</v>
      </c>
      <c r="C715">
        <v>2</v>
      </c>
      <c r="D715" s="547" t="s">
        <v>1005</v>
      </c>
      <c r="E715">
        <v>62</v>
      </c>
      <c r="F715" s="216">
        <v>2016</v>
      </c>
      <c r="G715" s="549">
        <v>24935.373000000003</v>
      </c>
      <c r="H715" s="550">
        <v>2.7264905645486031</v>
      </c>
      <c r="I715" s="550">
        <v>5.2340895099102784</v>
      </c>
      <c r="J715" s="550">
        <v>0.17219700960559128</v>
      </c>
      <c r="K715" s="550">
        <v>5.1693879979256792E-2</v>
      </c>
      <c r="L715" s="550">
        <v>2.13347608636133E-2</v>
      </c>
      <c r="M715" s="550">
        <v>5.1320528471741735E-3</v>
      </c>
      <c r="N715" s="550">
        <v>4.7558207270450667E-2</v>
      </c>
      <c r="O715" s="550">
        <v>0.17067792809836851</v>
      </c>
      <c r="P715" s="550">
        <v>3.4213878412807375E-2</v>
      </c>
      <c r="Q715" s="551">
        <v>67986.059208000006</v>
      </c>
      <c r="R715" s="551">
        <v>130513.974245</v>
      </c>
      <c r="S715" s="551">
        <v>4293.7966640000022</v>
      </c>
      <c r="T715" s="551">
        <v>1289.0061791000005</v>
      </c>
      <c r="U715" s="551">
        <v>531.99021999999979</v>
      </c>
      <c r="V715" s="551">
        <v>127.96965200000002</v>
      </c>
      <c r="W715" s="551">
        <v>1185.8816374999994</v>
      </c>
      <c r="X715" s="551">
        <v>4255.9178000000002</v>
      </c>
      <c r="Y715" s="551">
        <v>853.13581999999997</v>
      </c>
      <c r="AA715" s="547" t="s">
        <v>1022</v>
      </c>
      <c r="AB715" s="547" t="s">
        <v>694</v>
      </c>
      <c r="AC715">
        <v>2</v>
      </c>
      <c r="AD715" s="547" t="s">
        <v>1005</v>
      </c>
      <c r="AE715">
        <v>62</v>
      </c>
      <c r="AF715" s="216">
        <v>2016</v>
      </c>
      <c r="AG715" s="549">
        <v>24935.373000000003</v>
      </c>
      <c r="AH715" s="550">
        <v>2.7264905645486031</v>
      </c>
      <c r="AI715" s="550">
        <v>5.2340895099102784</v>
      </c>
      <c r="AJ715" s="550">
        <v>0.17219700960559128</v>
      </c>
      <c r="AK715" s="550">
        <v>5.1693879979256792E-2</v>
      </c>
      <c r="AL715" s="550">
        <v>2.13347608636133E-2</v>
      </c>
      <c r="AM715" s="550">
        <v>5.1320528471741735E-3</v>
      </c>
      <c r="AN715" s="550">
        <v>4.7558207270450667E-2</v>
      </c>
      <c r="AO715" s="550">
        <v>0.17067792809836851</v>
      </c>
      <c r="AP715" s="550">
        <v>3.4213878412807375E-2</v>
      </c>
      <c r="AQ715" s="551">
        <v>67986.059208000006</v>
      </c>
      <c r="AR715" s="551">
        <v>130513.974245</v>
      </c>
      <c r="AS715" s="551">
        <v>4293.7966640000022</v>
      </c>
      <c r="AT715" s="551">
        <v>1289.0061791000005</v>
      </c>
      <c r="AU715" s="551">
        <v>531.99021999999979</v>
      </c>
      <c r="AV715" s="551">
        <v>127.96965200000002</v>
      </c>
      <c r="AW715" s="551">
        <v>1185.8816374999994</v>
      </c>
      <c r="AX715" s="551">
        <v>4255.9178000000002</v>
      </c>
      <c r="AY715" s="551">
        <v>853.13581999999997</v>
      </c>
    </row>
    <row r="716" spans="1:51" customFormat="1" x14ac:dyDescent="0.35">
      <c r="A716" s="547" t="s">
        <v>1023</v>
      </c>
      <c r="B716" s="547" t="s">
        <v>694</v>
      </c>
      <c r="C716">
        <v>2</v>
      </c>
      <c r="D716" s="547" t="s">
        <v>1005</v>
      </c>
      <c r="E716">
        <v>62</v>
      </c>
      <c r="F716" s="216">
        <v>2017</v>
      </c>
      <c r="G716" s="549">
        <v>33835.861999999994</v>
      </c>
      <c r="H716" s="550">
        <v>2.7282594590024041</v>
      </c>
      <c r="I716" s="550">
        <v>5.2880120308151213</v>
      </c>
      <c r="J716" s="550">
        <v>0.20484390969557686</v>
      </c>
      <c r="K716" s="550">
        <v>7.7369100157696616E-2</v>
      </c>
      <c r="L716" s="550">
        <v>2.1342994896952829E-2</v>
      </c>
      <c r="M716" s="550">
        <v>5.1320674200645471E-3</v>
      </c>
      <c r="N716" s="550">
        <v>7.1179371673758512E-2</v>
      </c>
      <c r="O716" s="550">
        <v>0.17074399641421881</v>
      </c>
      <c r="P716" s="550">
        <v>3.4213944069165447E-2</v>
      </c>
      <c r="Q716" s="551">
        <v>92313.010554999986</v>
      </c>
      <c r="R716" s="551">
        <v>178924.44532900015</v>
      </c>
      <c r="S716" s="551">
        <v>6931.0702599999995</v>
      </c>
      <c r="T716" s="551">
        <v>2617.8501960000003</v>
      </c>
      <c r="U716" s="551">
        <v>722.15863000000002</v>
      </c>
      <c r="V716" s="551">
        <v>173.64792500000001</v>
      </c>
      <c r="W716" s="551">
        <v>2408.4153972000017</v>
      </c>
      <c r="X716" s="551">
        <v>5777.270300000001</v>
      </c>
      <c r="Y716" s="551">
        <v>1157.6582900000003</v>
      </c>
      <c r="AA716" s="547" t="s">
        <v>1023</v>
      </c>
      <c r="AB716" s="547" t="s">
        <v>694</v>
      </c>
      <c r="AC716">
        <v>2</v>
      </c>
      <c r="AD716" s="547" t="s">
        <v>1005</v>
      </c>
      <c r="AE716">
        <v>62</v>
      </c>
      <c r="AF716" s="216">
        <v>2017</v>
      </c>
      <c r="AG716" s="549">
        <v>33835.861999999994</v>
      </c>
      <c r="AH716" s="550">
        <v>2.7282594590024041</v>
      </c>
      <c r="AI716" s="550">
        <v>5.2880120308151213</v>
      </c>
      <c r="AJ716" s="550">
        <v>0.20484390969557686</v>
      </c>
      <c r="AK716" s="550">
        <v>7.7369100157696616E-2</v>
      </c>
      <c r="AL716" s="550">
        <v>2.1342994896952829E-2</v>
      </c>
      <c r="AM716" s="550">
        <v>5.1320674200645471E-3</v>
      </c>
      <c r="AN716" s="550">
        <v>7.1179371673758512E-2</v>
      </c>
      <c r="AO716" s="550">
        <v>0.17074399641421881</v>
      </c>
      <c r="AP716" s="550">
        <v>3.4213944069165447E-2</v>
      </c>
      <c r="AQ716" s="551">
        <v>92313.010554999986</v>
      </c>
      <c r="AR716" s="551">
        <v>178924.44532900015</v>
      </c>
      <c r="AS716" s="551">
        <v>6931.0702599999995</v>
      </c>
      <c r="AT716" s="551">
        <v>2617.8501960000003</v>
      </c>
      <c r="AU716" s="551">
        <v>722.15863000000002</v>
      </c>
      <c r="AV716" s="551">
        <v>173.64792500000001</v>
      </c>
      <c r="AW716" s="551">
        <v>2408.4153972000017</v>
      </c>
      <c r="AX716" s="551">
        <v>5777.270300000001</v>
      </c>
      <c r="AY716" s="551">
        <v>1157.6582900000003</v>
      </c>
    </row>
    <row r="717" spans="1:51" customFormat="1" x14ac:dyDescent="0.35">
      <c r="A717" s="547" t="s">
        <v>1024</v>
      </c>
      <c r="B717" s="547" t="s">
        <v>694</v>
      </c>
      <c r="C717">
        <v>2</v>
      </c>
      <c r="D717" s="547" t="s">
        <v>1005</v>
      </c>
      <c r="E717">
        <v>62</v>
      </c>
      <c r="F717" s="216">
        <v>2018</v>
      </c>
      <c r="G717" s="549">
        <v>31160.044999999998</v>
      </c>
      <c r="H717" s="550">
        <v>2.5445055857589414</v>
      </c>
      <c r="I717" s="550">
        <v>4.5938725220711296</v>
      </c>
      <c r="J717" s="550">
        <v>0.14975647252755894</v>
      </c>
      <c r="K717" s="550">
        <v>3.9141474272582098E-2</v>
      </c>
      <c r="L717" s="550">
        <v>2.1514455771806489E-2</v>
      </c>
      <c r="M717" s="550">
        <v>5.1320611058167601E-3</v>
      </c>
      <c r="N717" s="550">
        <v>3.6010032061892065E-2</v>
      </c>
      <c r="O717" s="550">
        <v>0.17211576555810493</v>
      </c>
      <c r="P717" s="550">
        <v>3.4213903413810857E-2</v>
      </c>
      <c r="Q717" s="551">
        <v>79286.908554999973</v>
      </c>
      <c r="R717" s="551">
        <v>143145.27451199989</v>
      </c>
      <c r="S717" s="551">
        <v>4666.4184230000001</v>
      </c>
      <c r="T717" s="551">
        <v>1219.6500997000003</v>
      </c>
      <c r="U717" s="551">
        <v>670.39140999999984</v>
      </c>
      <c r="V717" s="551">
        <v>159.915255</v>
      </c>
      <c r="W717" s="551">
        <v>1122.0742194999996</v>
      </c>
      <c r="X717" s="551">
        <v>5363.1349999999993</v>
      </c>
      <c r="Y717" s="551">
        <v>1066.1067699999999</v>
      </c>
      <c r="AA717" s="547" t="s">
        <v>1024</v>
      </c>
      <c r="AB717" s="547" t="s">
        <v>694</v>
      </c>
      <c r="AC717">
        <v>2</v>
      </c>
      <c r="AD717" s="547" t="s">
        <v>1005</v>
      </c>
      <c r="AE717">
        <v>62</v>
      </c>
      <c r="AF717" s="216">
        <v>2018</v>
      </c>
      <c r="AG717" s="549">
        <v>31160.044999999998</v>
      </c>
      <c r="AH717" s="550">
        <v>2.5445055857589414</v>
      </c>
      <c r="AI717" s="550">
        <v>4.5938725220711296</v>
      </c>
      <c r="AJ717" s="550">
        <v>0.14975647252755894</v>
      </c>
      <c r="AK717" s="550">
        <v>3.9141474272582098E-2</v>
      </c>
      <c r="AL717" s="550">
        <v>2.1514455771806489E-2</v>
      </c>
      <c r="AM717" s="550">
        <v>5.1320611058167601E-3</v>
      </c>
      <c r="AN717" s="550">
        <v>3.6010032061892065E-2</v>
      </c>
      <c r="AO717" s="550">
        <v>0.17211576555810493</v>
      </c>
      <c r="AP717" s="550">
        <v>3.4213903413810857E-2</v>
      </c>
      <c r="AQ717" s="551">
        <v>79286.908554999973</v>
      </c>
      <c r="AR717" s="551">
        <v>143145.27451199989</v>
      </c>
      <c r="AS717" s="551">
        <v>4666.4184230000001</v>
      </c>
      <c r="AT717" s="551">
        <v>1219.6500997000003</v>
      </c>
      <c r="AU717" s="551">
        <v>670.39140999999984</v>
      </c>
      <c r="AV717" s="551">
        <v>159.915255</v>
      </c>
      <c r="AW717" s="551">
        <v>1122.0742194999996</v>
      </c>
      <c r="AX717" s="551">
        <v>5363.1349999999993</v>
      </c>
      <c r="AY717" s="551">
        <v>1066.1067699999999</v>
      </c>
    </row>
    <row r="718" spans="1:51" customFormat="1" x14ac:dyDescent="0.35">
      <c r="A718" s="547" t="s">
        <v>1025</v>
      </c>
      <c r="B718" s="547" t="s">
        <v>694</v>
      </c>
      <c r="C718">
        <v>2</v>
      </c>
      <c r="D718" s="547" t="s">
        <v>1005</v>
      </c>
      <c r="E718">
        <v>62</v>
      </c>
      <c r="F718" s="216">
        <v>2019</v>
      </c>
      <c r="G718" s="549">
        <v>35828.742999999995</v>
      </c>
      <c r="H718" s="550">
        <v>2.5364164597122469</v>
      </c>
      <c r="I718" s="550">
        <v>4.562260676072281</v>
      </c>
      <c r="J718" s="550">
        <v>0.14705659891556902</v>
      </c>
      <c r="K718" s="550">
        <v>3.7227297876456351E-2</v>
      </c>
      <c r="L718" s="550">
        <v>2.151383066941534E-2</v>
      </c>
      <c r="M718" s="550">
        <v>5.1320660063346353E-3</v>
      </c>
      <c r="N718" s="550">
        <v>3.4248995009397896E-2</v>
      </c>
      <c r="O718" s="550">
        <v>0.17211057613715336</v>
      </c>
      <c r="P718" s="550">
        <v>3.4213908927812522E-2</v>
      </c>
      <c r="Q718" s="551">
        <v>90876.61347599994</v>
      </c>
      <c r="R718" s="551">
        <v>163460.06526199999</v>
      </c>
      <c r="S718" s="551">
        <v>5268.8530890000002</v>
      </c>
      <c r="T718" s="551">
        <v>1333.8072882000001</v>
      </c>
      <c r="U718" s="551">
        <v>770.81351000000006</v>
      </c>
      <c r="V718" s="551">
        <v>183.875474</v>
      </c>
      <c r="W718" s="551">
        <v>1227.0984401999997</v>
      </c>
      <c r="X718" s="551">
        <v>6166.5055999999995</v>
      </c>
      <c r="Y718" s="551">
        <v>1225.8413500000001</v>
      </c>
      <c r="AA718" s="547" t="s">
        <v>1025</v>
      </c>
      <c r="AB718" s="547" t="s">
        <v>694</v>
      </c>
      <c r="AC718">
        <v>2</v>
      </c>
      <c r="AD718" s="547" t="s">
        <v>1005</v>
      </c>
      <c r="AE718">
        <v>62</v>
      </c>
      <c r="AF718" s="216">
        <v>2019</v>
      </c>
      <c r="AG718" s="549">
        <v>35828.742999999995</v>
      </c>
      <c r="AH718" s="550">
        <v>2.5364164597122469</v>
      </c>
      <c r="AI718" s="550">
        <v>4.562260676072281</v>
      </c>
      <c r="AJ718" s="550">
        <v>0.14705659891556902</v>
      </c>
      <c r="AK718" s="550">
        <v>3.7227297876456351E-2</v>
      </c>
      <c r="AL718" s="550">
        <v>2.151383066941534E-2</v>
      </c>
      <c r="AM718" s="550">
        <v>5.1320660063346353E-3</v>
      </c>
      <c r="AN718" s="550">
        <v>3.4248995009397896E-2</v>
      </c>
      <c r="AO718" s="550">
        <v>0.17211057613715336</v>
      </c>
      <c r="AP718" s="550">
        <v>3.4213908927812522E-2</v>
      </c>
      <c r="AQ718" s="551">
        <v>90876.61347599994</v>
      </c>
      <c r="AR718" s="551">
        <v>163460.06526199999</v>
      </c>
      <c r="AS718" s="551">
        <v>5268.8530890000002</v>
      </c>
      <c r="AT718" s="551">
        <v>1333.8072882000001</v>
      </c>
      <c r="AU718" s="551">
        <v>770.81351000000006</v>
      </c>
      <c r="AV718" s="551">
        <v>183.875474</v>
      </c>
      <c r="AW718" s="551">
        <v>1227.0984401999997</v>
      </c>
      <c r="AX718" s="551">
        <v>6166.5055999999995</v>
      </c>
      <c r="AY718" s="551">
        <v>1225.8413500000001</v>
      </c>
    </row>
    <row r="719" spans="1:51" customFormat="1" x14ac:dyDescent="0.35">
      <c r="A719" s="547" t="s">
        <v>1026</v>
      </c>
      <c r="B719" s="547" t="s">
        <v>694</v>
      </c>
      <c r="C719">
        <v>2</v>
      </c>
      <c r="D719" s="547" t="s">
        <v>1005</v>
      </c>
      <c r="E719">
        <v>62</v>
      </c>
      <c r="F719" s="216">
        <v>2020</v>
      </c>
      <c r="G719" s="549">
        <v>35520.098999999987</v>
      </c>
      <c r="H719" s="550">
        <v>2.5376998866754286</v>
      </c>
      <c r="I719" s="550">
        <v>4.5672811025949001</v>
      </c>
      <c r="J719" s="550">
        <v>0.14748556269508151</v>
      </c>
      <c r="K719" s="550">
        <v>3.7531379419860282E-2</v>
      </c>
      <c r="L719" s="550">
        <v>2.1513949890736517E-2</v>
      </c>
      <c r="M719" s="550">
        <v>5.1320549247343061E-3</v>
      </c>
      <c r="N719" s="550">
        <v>3.4528769224432633E-2</v>
      </c>
      <c r="O719" s="550">
        <v>0.17211157829261689</v>
      </c>
      <c r="P719" s="550">
        <v>3.4213896475907918E-2</v>
      </c>
      <c r="Q719" s="551">
        <v>90139.351206999971</v>
      </c>
      <c r="R719" s="551">
        <v>162230.27692499995</v>
      </c>
      <c r="S719" s="551">
        <v>5238.7017880000003</v>
      </c>
      <c r="T719" s="551">
        <v>1333.1183125999994</v>
      </c>
      <c r="U719" s="551">
        <v>764.17763000000002</v>
      </c>
      <c r="V719" s="551">
        <v>182.29109900000003</v>
      </c>
      <c r="W719" s="551">
        <v>1226.4653011999999</v>
      </c>
      <c r="X719" s="551">
        <v>6113.4203000000007</v>
      </c>
      <c r="Y719" s="551">
        <v>1215.28099</v>
      </c>
      <c r="AA719" s="547" t="s">
        <v>1026</v>
      </c>
      <c r="AB719" s="547" t="s">
        <v>694</v>
      </c>
      <c r="AC719">
        <v>2</v>
      </c>
      <c r="AD719" s="547" t="s">
        <v>1005</v>
      </c>
      <c r="AE719">
        <v>62</v>
      </c>
      <c r="AF719" s="216">
        <v>2020</v>
      </c>
      <c r="AG719" s="549">
        <v>35520.098999999987</v>
      </c>
      <c r="AH719" s="550">
        <v>2.5376998866754286</v>
      </c>
      <c r="AI719" s="550">
        <v>4.5672811025949001</v>
      </c>
      <c r="AJ719" s="550">
        <v>0.14748556269508151</v>
      </c>
      <c r="AK719" s="550">
        <v>3.7531379419860282E-2</v>
      </c>
      <c r="AL719" s="550">
        <v>2.1513949890736517E-2</v>
      </c>
      <c r="AM719" s="550">
        <v>5.1320549247343061E-3</v>
      </c>
      <c r="AN719" s="550">
        <v>3.4528769224432633E-2</v>
      </c>
      <c r="AO719" s="550">
        <v>0.17211157829261689</v>
      </c>
      <c r="AP719" s="550">
        <v>3.4213896475907918E-2</v>
      </c>
      <c r="AQ719" s="551">
        <v>90139.351206999971</v>
      </c>
      <c r="AR719" s="551">
        <v>162230.27692499995</v>
      </c>
      <c r="AS719" s="551">
        <v>5238.7017880000003</v>
      </c>
      <c r="AT719" s="551">
        <v>1333.1183125999994</v>
      </c>
      <c r="AU719" s="551">
        <v>764.17763000000002</v>
      </c>
      <c r="AV719" s="551">
        <v>182.29109900000003</v>
      </c>
      <c r="AW719" s="551">
        <v>1226.4653011999999</v>
      </c>
      <c r="AX719" s="551">
        <v>6113.4203000000007</v>
      </c>
      <c r="AY719" s="551">
        <v>1215.28099</v>
      </c>
    </row>
    <row r="720" spans="1:51" customFormat="1" x14ac:dyDescent="0.35">
      <c r="A720" s="547" t="s">
        <v>1027</v>
      </c>
      <c r="B720" s="547" t="s">
        <v>694</v>
      </c>
      <c r="C720">
        <v>2</v>
      </c>
      <c r="D720" s="547" t="s">
        <v>1005</v>
      </c>
      <c r="E720">
        <v>62</v>
      </c>
      <c r="F720" s="216">
        <v>2021</v>
      </c>
      <c r="G720" s="549">
        <v>42591.926999999989</v>
      </c>
      <c r="H720" s="550">
        <v>2.4897403090496466</v>
      </c>
      <c r="I720" s="550">
        <v>4.4701431521987711</v>
      </c>
      <c r="J720" s="550">
        <v>0.14240605472018211</v>
      </c>
      <c r="K720" s="550">
        <v>3.8225837124016511E-2</v>
      </c>
      <c r="L720" s="550">
        <v>2.192096098399117E-2</v>
      </c>
      <c r="M720" s="550">
        <v>5.1320512687768284E-3</v>
      </c>
      <c r="N720" s="550">
        <v>3.5167683892301918E-2</v>
      </c>
      <c r="O720" s="550">
        <v>0.17536768176748613</v>
      </c>
      <c r="P720" s="550">
        <v>3.4213848319189701E-2</v>
      </c>
      <c r="Q720" s="551">
        <v>106042.83749199996</v>
      </c>
      <c r="R720" s="551">
        <v>190392.01081799989</v>
      </c>
      <c r="S720" s="551">
        <v>6065.3482870000007</v>
      </c>
      <c r="T720" s="551">
        <v>1628.1120643000006</v>
      </c>
      <c r="U720" s="551">
        <v>933.6559699999998</v>
      </c>
      <c r="V720" s="551">
        <v>218.58395299999998</v>
      </c>
      <c r="W720" s="551">
        <v>1497.8594250999988</v>
      </c>
      <c r="X720" s="551">
        <v>7469.2474999999986</v>
      </c>
      <c r="Y720" s="551">
        <v>1457.2337299999999</v>
      </c>
      <c r="AA720" s="547" t="s">
        <v>1027</v>
      </c>
      <c r="AB720" s="547" t="s">
        <v>694</v>
      </c>
      <c r="AC720">
        <v>2</v>
      </c>
      <c r="AD720" s="547" t="s">
        <v>1005</v>
      </c>
      <c r="AE720">
        <v>62</v>
      </c>
      <c r="AF720" s="216">
        <v>2021</v>
      </c>
      <c r="AG720" s="549">
        <v>42591.926999999989</v>
      </c>
      <c r="AH720" s="550">
        <v>2.4897403090496466</v>
      </c>
      <c r="AI720" s="550">
        <v>4.4701431521987711</v>
      </c>
      <c r="AJ720" s="550">
        <v>0.14240605472018211</v>
      </c>
      <c r="AK720" s="550">
        <v>3.8225837124016511E-2</v>
      </c>
      <c r="AL720" s="550">
        <v>2.192096098399117E-2</v>
      </c>
      <c r="AM720" s="550">
        <v>5.1320512687768284E-3</v>
      </c>
      <c r="AN720" s="550">
        <v>3.5167683892301918E-2</v>
      </c>
      <c r="AO720" s="550">
        <v>0.17536768176748613</v>
      </c>
      <c r="AP720" s="550">
        <v>3.4213848319189701E-2</v>
      </c>
      <c r="AQ720" s="551">
        <v>106042.83749199996</v>
      </c>
      <c r="AR720" s="551">
        <v>190392.01081799989</v>
      </c>
      <c r="AS720" s="551">
        <v>6065.3482870000007</v>
      </c>
      <c r="AT720" s="551">
        <v>1628.1120643000006</v>
      </c>
      <c r="AU720" s="551">
        <v>933.6559699999998</v>
      </c>
      <c r="AV720" s="551">
        <v>218.58395299999998</v>
      </c>
      <c r="AW720" s="551">
        <v>1497.8594250999988</v>
      </c>
      <c r="AX720" s="551">
        <v>7469.2474999999986</v>
      </c>
      <c r="AY720" s="551">
        <v>1457.2337299999999</v>
      </c>
    </row>
    <row r="721" spans="1:51" customFormat="1" x14ac:dyDescent="0.35">
      <c r="A721" s="547" t="s">
        <v>1028</v>
      </c>
      <c r="B721" s="547" t="s">
        <v>694</v>
      </c>
      <c r="C721">
        <v>2</v>
      </c>
      <c r="D721" s="547" t="s">
        <v>1005</v>
      </c>
      <c r="E721">
        <v>62</v>
      </c>
      <c r="F721" s="216">
        <v>2022</v>
      </c>
      <c r="G721" s="549">
        <v>44344.299000000006</v>
      </c>
      <c r="H721" s="550">
        <v>2.4860364599742568</v>
      </c>
      <c r="I721" s="550">
        <v>4.4559474674523543</v>
      </c>
      <c r="J721" s="550">
        <v>0.14117269243561614</v>
      </c>
      <c r="K721" s="550">
        <v>3.7357646415833487E-2</v>
      </c>
      <c r="L721" s="550">
        <v>2.1920659519276648E-2</v>
      </c>
      <c r="M721" s="550">
        <v>5.1320572008591216E-3</v>
      </c>
      <c r="N721" s="550">
        <v>3.4368940938721323E-2</v>
      </c>
      <c r="O721" s="550">
        <v>0.1753652459361236</v>
      </c>
      <c r="P721" s="550">
        <v>3.4213884630355747E-2</v>
      </c>
      <c r="Q721" s="551">
        <v>110241.544106</v>
      </c>
      <c r="R721" s="551">
        <v>197595.866825</v>
      </c>
      <c r="S721" s="551">
        <v>6260.2040840000009</v>
      </c>
      <c r="T721" s="551">
        <v>1656.5986425999986</v>
      </c>
      <c r="U721" s="551">
        <v>972.05628000000002</v>
      </c>
      <c r="V721" s="551">
        <v>227.57747899999998</v>
      </c>
      <c r="W721" s="551">
        <v>1524.0665932999993</v>
      </c>
      <c r="X721" s="551">
        <v>7776.4489000000003</v>
      </c>
      <c r="Y721" s="551">
        <v>1517.1907299999998</v>
      </c>
      <c r="AA721" s="547" t="s">
        <v>1028</v>
      </c>
      <c r="AB721" s="547" t="s">
        <v>694</v>
      </c>
      <c r="AC721">
        <v>2</v>
      </c>
      <c r="AD721" s="547" t="s">
        <v>1005</v>
      </c>
      <c r="AE721">
        <v>62</v>
      </c>
      <c r="AF721" s="216">
        <v>2022</v>
      </c>
      <c r="AG721" s="549">
        <v>44344.299000000006</v>
      </c>
      <c r="AH721" s="550">
        <v>2.4860364599742568</v>
      </c>
      <c r="AI721" s="550">
        <v>4.4559474674523543</v>
      </c>
      <c r="AJ721" s="550">
        <v>0.14117269243561614</v>
      </c>
      <c r="AK721" s="550">
        <v>3.7357646415833487E-2</v>
      </c>
      <c r="AL721" s="550">
        <v>2.1920659519276648E-2</v>
      </c>
      <c r="AM721" s="550">
        <v>5.1320572008591216E-3</v>
      </c>
      <c r="AN721" s="550">
        <v>3.4368940938721323E-2</v>
      </c>
      <c r="AO721" s="550">
        <v>0.1753652459361236</v>
      </c>
      <c r="AP721" s="550">
        <v>3.4213884630355747E-2</v>
      </c>
      <c r="AQ721" s="551">
        <v>110241.544106</v>
      </c>
      <c r="AR721" s="551">
        <v>197595.866825</v>
      </c>
      <c r="AS721" s="551">
        <v>6260.2040840000009</v>
      </c>
      <c r="AT721" s="551">
        <v>1656.5986425999986</v>
      </c>
      <c r="AU721" s="551">
        <v>972.05628000000002</v>
      </c>
      <c r="AV721" s="551">
        <v>227.57747899999998</v>
      </c>
      <c r="AW721" s="551">
        <v>1524.0665932999993</v>
      </c>
      <c r="AX721" s="551">
        <v>7776.4489000000003</v>
      </c>
      <c r="AY721" s="551">
        <v>1517.1907299999998</v>
      </c>
    </row>
    <row r="722" spans="1:51" customFormat="1" x14ac:dyDescent="0.35">
      <c r="A722" s="547" t="s">
        <v>1029</v>
      </c>
      <c r="B722" s="547" t="s">
        <v>694</v>
      </c>
      <c r="C722">
        <v>2</v>
      </c>
      <c r="D722" s="547" t="s">
        <v>1005</v>
      </c>
      <c r="E722">
        <v>62</v>
      </c>
      <c r="F722" s="216">
        <v>2023</v>
      </c>
      <c r="G722" s="549">
        <v>46900.509999999995</v>
      </c>
      <c r="H722" s="550">
        <v>2.4900082350703663</v>
      </c>
      <c r="I722" s="550">
        <v>4.4711590763938416</v>
      </c>
      <c r="J722" s="550">
        <v>0.14249446295999774</v>
      </c>
      <c r="K722" s="550">
        <v>3.828792658971087E-2</v>
      </c>
      <c r="L722" s="550">
        <v>2.1921038385296878E-2</v>
      </c>
      <c r="M722" s="550">
        <v>5.1320691395466715E-3</v>
      </c>
      <c r="N722" s="550">
        <v>3.5224784745411075E-2</v>
      </c>
      <c r="O722" s="550">
        <v>0.17536828703994908</v>
      </c>
      <c r="P722" s="550">
        <v>3.4213945647925785E-2</v>
      </c>
      <c r="Q722" s="551">
        <v>116782.65612900005</v>
      </c>
      <c r="R722" s="551">
        <v>209699.6409740001</v>
      </c>
      <c r="S722" s="551">
        <v>6683.0629850000023</v>
      </c>
      <c r="T722" s="551">
        <v>1795.7232839000005</v>
      </c>
      <c r="U722" s="551">
        <v>1028.10788</v>
      </c>
      <c r="V722" s="551">
        <v>240.69666000000004</v>
      </c>
      <c r="W722" s="551">
        <v>1652.0603691999995</v>
      </c>
      <c r="X722" s="551">
        <v>8224.8621000000021</v>
      </c>
      <c r="Y722" s="551">
        <v>1604.6514999999997</v>
      </c>
      <c r="AA722" s="547" t="s">
        <v>1029</v>
      </c>
      <c r="AB722" s="547" t="s">
        <v>694</v>
      </c>
      <c r="AC722">
        <v>2</v>
      </c>
      <c r="AD722" s="547" t="s">
        <v>1005</v>
      </c>
      <c r="AE722">
        <v>62</v>
      </c>
      <c r="AF722" s="216">
        <v>2023</v>
      </c>
      <c r="AG722" s="549">
        <v>46900.509999999995</v>
      </c>
      <c r="AH722" s="550">
        <v>2.4900082350703663</v>
      </c>
      <c r="AI722" s="550">
        <v>4.4711590763938416</v>
      </c>
      <c r="AJ722" s="550">
        <v>0.14249446295999774</v>
      </c>
      <c r="AK722" s="550">
        <v>3.828792658971087E-2</v>
      </c>
      <c r="AL722" s="550">
        <v>2.1921038385296878E-2</v>
      </c>
      <c r="AM722" s="550">
        <v>5.1320691395466715E-3</v>
      </c>
      <c r="AN722" s="550">
        <v>3.5224784745411075E-2</v>
      </c>
      <c r="AO722" s="550">
        <v>0.17536828703994908</v>
      </c>
      <c r="AP722" s="550">
        <v>3.4213945647925785E-2</v>
      </c>
      <c r="AQ722" s="551">
        <v>116782.65612900005</v>
      </c>
      <c r="AR722" s="551">
        <v>209699.6409740001</v>
      </c>
      <c r="AS722" s="551">
        <v>6683.0629850000023</v>
      </c>
      <c r="AT722" s="551">
        <v>1795.7232839000005</v>
      </c>
      <c r="AU722" s="551">
        <v>1028.10788</v>
      </c>
      <c r="AV722" s="551">
        <v>240.69666000000004</v>
      </c>
      <c r="AW722" s="551">
        <v>1652.0603691999995</v>
      </c>
      <c r="AX722" s="551">
        <v>8224.8621000000021</v>
      </c>
      <c r="AY722" s="551">
        <v>1604.6514999999997</v>
      </c>
    </row>
    <row r="723" spans="1:51" customFormat="1" x14ac:dyDescent="0.35">
      <c r="A723" s="547" t="s">
        <v>1030</v>
      </c>
      <c r="B723" s="547" t="s">
        <v>694</v>
      </c>
      <c r="C723">
        <v>2</v>
      </c>
      <c r="D723" s="547" t="s">
        <v>1005</v>
      </c>
      <c r="E723">
        <v>62</v>
      </c>
      <c r="F723" s="216">
        <v>2024</v>
      </c>
      <c r="G723" s="549">
        <v>54887.436000000009</v>
      </c>
      <c r="H723" s="550">
        <v>2.4611635360048529</v>
      </c>
      <c r="I723" s="550">
        <v>4.3984662802977326</v>
      </c>
      <c r="J723" s="550">
        <v>0.13863986339241646</v>
      </c>
      <c r="K723" s="550">
        <v>3.8399582991998381E-2</v>
      </c>
      <c r="L723" s="550">
        <v>2.2166892073442815E-2</v>
      </c>
      <c r="M723" s="550">
        <v>5.1320395071833913E-3</v>
      </c>
      <c r="N723" s="550">
        <v>3.5327532916640522E-2</v>
      </c>
      <c r="O723" s="550">
        <v>0.17733520654890855</v>
      </c>
      <c r="P723" s="550">
        <v>3.4213839028662221E-2</v>
      </c>
      <c r="Q723" s="551">
        <v>135086.95606800009</v>
      </c>
      <c r="R723" s="551">
        <v>241420.5364579999</v>
      </c>
      <c r="S723" s="551">
        <v>7609.5866290000031</v>
      </c>
      <c r="T723" s="551">
        <v>2107.6546539000001</v>
      </c>
      <c r="U723" s="551">
        <v>1216.6838700000001</v>
      </c>
      <c r="V723" s="551">
        <v>281.68448999999998</v>
      </c>
      <c r="W723" s="551">
        <v>1939.0377020000003</v>
      </c>
      <c r="X723" s="551">
        <v>9733.4748</v>
      </c>
      <c r="Y723" s="551">
        <v>1877.9099000000001</v>
      </c>
      <c r="AA723" s="547" t="s">
        <v>1030</v>
      </c>
      <c r="AB723" s="547" t="s">
        <v>694</v>
      </c>
      <c r="AC723">
        <v>2</v>
      </c>
      <c r="AD723" s="547" t="s">
        <v>1005</v>
      </c>
      <c r="AE723">
        <v>62</v>
      </c>
      <c r="AF723" s="216">
        <v>2024</v>
      </c>
      <c r="AG723" s="549">
        <v>54887.436000000009</v>
      </c>
      <c r="AH723" s="550">
        <v>2.4611635360048529</v>
      </c>
      <c r="AI723" s="550">
        <v>4.3984662802977326</v>
      </c>
      <c r="AJ723" s="550">
        <v>0.13863986339241646</v>
      </c>
      <c r="AK723" s="550">
        <v>3.8399582991998381E-2</v>
      </c>
      <c r="AL723" s="550">
        <v>2.2166892073442815E-2</v>
      </c>
      <c r="AM723" s="550">
        <v>5.1320395071833913E-3</v>
      </c>
      <c r="AN723" s="550">
        <v>3.5327532916640522E-2</v>
      </c>
      <c r="AO723" s="550">
        <v>0.17733520654890855</v>
      </c>
      <c r="AP723" s="550">
        <v>3.4213839028662221E-2</v>
      </c>
      <c r="AQ723" s="551">
        <v>135086.95606800009</v>
      </c>
      <c r="AR723" s="551">
        <v>241420.5364579999</v>
      </c>
      <c r="AS723" s="551">
        <v>7609.5866290000031</v>
      </c>
      <c r="AT723" s="551">
        <v>2107.6546539000001</v>
      </c>
      <c r="AU723" s="551">
        <v>1216.6838700000001</v>
      </c>
      <c r="AV723" s="551">
        <v>281.68448999999998</v>
      </c>
      <c r="AW723" s="551">
        <v>1939.0377020000003</v>
      </c>
      <c r="AX723" s="551">
        <v>9733.4748</v>
      </c>
      <c r="AY723" s="551">
        <v>1877.9099000000001</v>
      </c>
    </row>
    <row r="724" spans="1:51" customFormat="1" x14ac:dyDescent="0.35">
      <c r="A724" s="547" t="s">
        <v>1031</v>
      </c>
      <c r="B724" s="547" t="s">
        <v>694</v>
      </c>
      <c r="C724">
        <v>2</v>
      </c>
      <c r="D724" s="547" t="s">
        <v>1005</v>
      </c>
      <c r="E724">
        <v>62</v>
      </c>
      <c r="F724" s="216">
        <v>2025</v>
      </c>
      <c r="G724" s="549">
        <v>58454.139000000003</v>
      </c>
      <c r="H724" s="550">
        <v>2.4643573761988011</v>
      </c>
      <c r="I724" s="550">
        <v>4.4105238793098955</v>
      </c>
      <c r="J724" s="550">
        <v>0.13970518373386706</v>
      </c>
      <c r="K724" s="550">
        <v>3.9142728267710827E-2</v>
      </c>
      <c r="L724" s="550">
        <v>2.2167193327404917E-2</v>
      </c>
      <c r="M724" s="550">
        <v>5.1320646430186917E-3</v>
      </c>
      <c r="N724" s="550">
        <v>3.6011181078212461E-2</v>
      </c>
      <c r="O724" s="550">
        <v>0.17733759280929617</v>
      </c>
      <c r="P724" s="550">
        <v>3.4213945397433707E-2</v>
      </c>
      <c r="Q724" s="551">
        <v>144051.88861400002</v>
      </c>
      <c r="R724" s="551">
        <v>257813.37590399987</v>
      </c>
      <c r="S724" s="551">
        <v>8166.3462290000043</v>
      </c>
      <c r="T724" s="551">
        <v>2288.0544789999981</v>
      </c>
      <c r="U724" s="551">
        <v>1295.7641999999996</v>
      </c>
      <c r="V724" s="551">
        <v>299.99041999999997</v>
      </c>
      <c r="W724" s="551">
        <v>2105.0025843000012</v>
      </c>
      <c r="X724" s="551">
        <v>10366.1163</v>
      </c>
      <c r="Y724" s="551">
        <v>1999.9467200000001</v>
      </c>
      <c r="AA724" s="547" t="s">
        <v>1031</v>
      </c>
      <c r="AB724" s="547" t="s">
        <v>694</v>
      </c>
      <c r="AC724">
        <v>2</v>
      </c>
      <c r="AD724" s="547" t="s">
        <v>1005</v>
      </c>
      <c r="AE724">
        <v>62</v>
      </c>
      <c r="AF724" s="216">
        <v>2025</v>
      </c>
      <c r="AG724" s="549">
        <v>58454.139000000003</v>
      </c>
      <c r="AH724" s="550">
        <v>2.4643573761988011</v>
      </c>
      <c r="AI724" s="550">
        <v>4.4105238793098955</v>
      </c>
      <c r="AJ724" s="550">
        <v>0.13970518373386706</v>
      </c>
      <c r="AK724" s="550">
        <v>3.9142728267710827E-2</v>
      </c>
      <c r="AL724" s="550">
        <v>2.2167193327404917E-2</v>
      </c>
      <c r="AM724" s="550">
        <v>5.1320646430186917E-3</v>
      </c>
      <c r="AN724" s="550">
        <v>3.6011181078212461E-2</v>
      </c>
      <c r="AO724" s="550">
        <v>0.17733759280929617</v>
      </c>
      <c r="AP724" s="550">
        <v>3.4213945397433707E-2</v>
      </c>
      <c r="AQ724" s="551">
        <v>144051.88861400002</v>
      </c>
      <c r="AR724" s="551">
        <v>257813.37590399987</v>
      </c>
      <c r="AS724" s="551">
        <v>8166.3462290000043</v>
      </c>
      <c r="AT724" s="551">
        <v>2288.0544789999981</v>
      </c>
      <c r="AU724" s="551">
        <v>1295.7641999999996</v>
      </c>
      <c r="AV724" s="551">
        <v>299.99041999999997</v>
      </c>
      <c r="AW724" s="551">
        <v>2105.0025843000012</v>
      </c>
      <c r="AX724" s="551">
        <v>10366.1163</v>
      </c>
      <c r="AY724" s="551">
        <v>1999.9467200000001</v>
      </c>
    </row>
    <row r="725" spans="1:51" customFormat="1" x14ac:dyDescent="0.35">
      <c r="A725" s="547" t="s">
        <v>1032</v>
      </c>
      <c r="B725" s="547" t="s">
        <v>694</v>
      </c>
      <c r="C725">
        <v>2</v>
      </c>
      <c r="D725" s="547" t="s">
        <v>1005</v>
      </c>
      <c r="E725">
        <v>62</v>
      </c>
      <c r="F725" s="216">
        <v>2026</v>
      </c>
      <c r="G725" s="549">
        <v>60207.691999999995</v>
      </c>
      <c r="H725" s="550">
        <v>2.4634464987463729</v>
      </c>
      <c r="I725" s="550">
        <v>4.4070953745743982</v>
      </c>
      <c r="J725" s="550">
        <v>0.13940101027290658</v>
      </c>
      <c r="K725" s="550">
        <v>3.8930615875459894E-2</v>
      </c>
      <c r="L725" s="550">
        <v>2.2167095526598159E-2</v>
      </c>
      <c r="M725" s="550">
        <v>5.1320597042650296E-3</v>
      </c>
      <c r="N725" s="550">
        <v>3.5816062547290473E-2</v>
      </c>
      <c r="O725" s="550">
        <v>0.17733663997616786</v>
      </c>
      <c r="P725" s="550">
        <v>3.4213883335704021E-2</v>
      </c>
      <c r="Q725" s="551">
        <v>148318.428055</v>
      </c>
      <c r="R725" s="551">
        <v>265341.04092699999</v>
      </c>
      <c r="S725" s="551">
        <v>8393.0130909999953</v>
      </c>
      <c r="T725" s="551">
        <v>2343.9225299999994</v>
      </c>
      <c r="U725" s="551">
        <v>1334.6296599999996</v>
      </c>
      <c r="V725" s="551">
        <v>308.98946999999998</v>
      </c>
      <c r="W725" s="551">
        <v>2156.4024625000002</v>
      </c>
      <c r="X725" s="551">
        <v>10677.0298</v>
      </c>
      <c r="Y725" s="551">
        <v>2059.9389500000002</v>
      </c>
      <c r="AA725" s="547" t="s">
        <v>1032</v>
      </c>
      <c r="AB725" s="547" t="s">
        <v>694</v>
      </c>
      <c r="AC725">
        <v>2</v>
      </c>
      <c r="AD725" s="547" t="s">
        <v>1005</v>
      </c>
      <c r="AE725">
        <v>62</v>
      </c>
      <c r="AF725" s="216">
        <v>2026</v>
      </c>
      <c r="AG725" s="549">
        <v>60207.691999999995</v>
      </c>
      <c r="AH725" s="550">
        <v>2.4634464987463729</v>
      </c>
      <c r="AI725" s="550">
        <v>4.4070953745743982</v>
      </c>
      <c r="AJ725" s="550">
        <v>0.13940101027290658</v>
      </c>
      <c r="AK725" s="550">
        <v>3.8930615875459894E-2</v>
      </c>
      <c r="AL725" s="550">
        <v>2.2167095526598159E-2</v>
      </c>
      <c r="AM725" s="550">
        <v>5.1320597042650296E-3</v>
      </c>
      <c r="AN725" s="550">
        <v>3.5816062547290473E-2</v>
      </c>
      <c r="AO725" s="550">
        <v>0.17733663997616786</v>
      </c>
      <c r="AP725" s="550">
        <v>3.4213883335704021E-2</v>
      </c>
      <c r="AQ725" s="551">
        <v>148318.428055</v>
      </c>
      <c r="AR725" s="551">
        <v>265341.04092699999</v>
      </c>
      <c r="AS725" s="551">
        <v>8393.0130909999953</v>
      </c>
      <c r="AT725" s="551">
        <v>2343.9225299999994</v>
      </c>
      <c r="AU725" s="551">
        <v>1334.6296599999996</v>
      </c>
      <c r="AV725" s="551">
        <v>308.98946999999998</v>
      </c>
      <c r="AW725" s="551">
        <v>2156.4024625000002</v>
      </c>
      <c r="AX725" s="551">
        <v>10677.0298</v>
      </c>
      <c r="AY725" s="551">
        <v>2059.9389500000002</v>
      </c>
    </row>
    <row r="726" spans="1:51" customFormat="1" x14ac:dyDescent="0.35">
      <c r="A726" s="547" t="s">
        <v>1289</v>
      </c>
      <c r="B726" s="547" t="s">
        <v>694</v>
      </c>
      <c r="C726">
        <v>2</v>
      </c>
      <c r="D726" s="547" t="s">
        <v>1005</v>
      </c>
      <c r="E726">
        <v>62</v>
      </c>
      <c r="F726" s="216">
        <v>2027</v>
      </c>
      <c r="G726" s="549">
        <v>62404.705999999984</v>
      </c>
      <c r="H726" s="550">
        <v>2.0254848875499873</v>
      </c>
      <c r="I726" s="550">
        <v>3.3331675023354825</v>
      </c>
      <c r="J726" s="550">
        <v>0.10310134331856326</v>
      </c>
      <c r="K726" s="550">
        <v>2.6054248964813655E-2</v>
      </c>
      <c r="L726" s="550">
        <v>2.2270849252939359E-2</v>
      </c>
      <c r="M726" s="550">
        <v>5.1320559061683599E-3</v>
      </c>
      <c r="N726" s="550">
        <v>2.3969828576710227E-2</v>
      </c>
      <c r="O726" s="550">
        <v>0.17816685491635845</v>
      </c>
      <c r="P726" s="550">
        <v>3.4213961844480126E-2</v>
      </c>
      <c r="Q726" s="551">
        <v>126399.78891499998</v>
      </c>
      <c r="R726" s="551">
        <v>208005.33803200006</v>
      </c>
      <c r="S726" s="551">
        <v>6434.0090180000025</v>
      </c>
      <c r="T726" s="551">
        <v>1625.9077467</v>
      </c>
      <c r="U726" s="551">
        <v>1389.8058000000001</v>
      </c>
      <c r="V726" s="551">
        <v>320.26443999999998</v>
      </c>
      <c r="W726" s="551">
        <v>1495.8301051999997</v>
      </c>
      <c r="X726" s="551">
        <v>11118.450200000001</v>
      </c>
      <c r="Y726" s="551">
        <v>2135.1122299999993</v>
      </c>
      <c r="AA726" s="547" t="s">
        <v>1289</v>
      </c>
      <c r="AB726" s="547" t="s">
        <v>694</v>
      </c>
      <c r="AC726">
        <v>2</v>
      </c>
      <c r="AD726" s="547" t="s">
        <v>1005</v>
      </c>
      <c r="AE726">
        <v>62</v>
      </c>
      <c r="AF726" s="216">
        <v>2027</v>
      </c>
      <c r="AG726" s="549">
        <v>62404.705999999984</v>
      </c>
      <c r="AH726" s="550">
        <v>2.0254848875499873</v>
      </c>
      <c r="AI726" s="550">
        <v>3.3331675023354825</v>
      </c>
      <c r="AJ726" s="550">
        <v>0.10310134331856326</v>
      </c>
      <c r="AK726" s="550">
        <v>2.6054248964813655E-2</v>
      </c>
      <c r="AL726" s="550">
        <v>2.2270849252939359E-2</v>
      </c>
      <c r="AM726" s="550">
        <v>5.1320559061683599E-3</v>
      </c>
      <c r="AN726" s="550">
        <v>2.3969828576710227E-2</v>
      </c>
      <c r="AO726" s="550">
        <v>0.17816685491635845</v>
      </c>
      <c r="AP726" s="550">
        <v>3.4213961844480126E-2</v>
      </c>
      <c r="AQ726" s="551">
        <v>126399.78891499998</v>
      </c>
      <c r="AR726" s="551">
        <v>208005.33803200006</v>
      </c>
      <c r="AS726" s="551">
        <v>6434.0090180000025</v>
      </c>
      <c r="AT726" s="551">
        <v>1625.9077467</v>
      </c>
      <c r="AU726" s="551">
        <v>1389.8058000000001</v>
      </c>
      <c r="AV726" s="551">
        <v>320.26443999999998</v>
      </c>
      <c r="AW726" s="551">
        <v>1495.8301051999997</v>
      </c>
      <c r="AX726" s="551">
        <v>11118.450200000001</v>
      </c>
      <c r="AY726" s="551">
        <v>2135.1122299999993</v>
      </c>
    </row>
    <row r="727" spans="1:51" customFormat="1" x14ac:dyDescent="0.35">
      <c r="A727" s="547" t="s">
        <v>1290</v>
      </c>
      <c r="B727" s="547" t="s">
        <v>694</v>
      </c>
      <c r="C727">
        <v>2</v>
      </c>
      <c r="D727" s="547" t="s">
        <v>1005</v>
      </c>
      <c r="E727">
        <v>62</v>
      </c>
      <c r="F727" s="216">
        <v>2028</v>
      </c>
      <c r="G727" s="549">
        <v>61669.580000000009</v>
      </c>
      <c r="H727" s="550">
        <v>2.0245850018436964</v>
      </c>
      <c r="I727" s="550">
        <v>3.3169272080659544</v>
      </c>
      <c r="J727" s="550">
        <v>0.1024910086301868</v>
      </c>
      <c r="K727" s="550">
        <v>2.540127906659977E-2</v>
      </c>
      <c r="L727" s="550">
        <v>2.2270447277247547E-2</v>
      </c>
      <c r="M727" s="550">
        <v>5.1320547342790391E-3</v>
      </c>
      <c r="N727" s="550">
        <v>2.3369090191630946E-2</v>
      </c>
      <c r="O727" s="550">
        <v>0.17816375269622398</v>
      </c>
      <c r="P727" s="550">
        <v>3.4213896543482211E-2</v>
      </c>
      <c r="Q727" s="551">
        <v>124855.306738</v>
      </c>
      <c r="R727" s="551">
        <v>204553.50781200005</v>
      </c>
      <c r="S727" s="551">
        <v>6320.5774559999963</v>
      </c>
      <c r="T727" s="551">
        <v>1566.4862115000001</v>
      </c>
      <c r="U727" s="551">
        <v>1373.40913</v>
      </c>
      <c r="V727" s="551">
        <v>316.49165999999997</v>
      </c>
      <c r="W727" s="551">
        <v>1441.1619771000001</v>
      </c>
      <c r="X727" s="551">
        <v>10987.283800000001</v>
      </c>
      <c r="Y727" s="551">
        <v>2109.9566300000001</v>
      </c>
      <c r="AA727" s="547" t="s">
        <v>1290</v>
      </c>
      <c r="AB727" s="547" t="s">
        <v>694</v>
      </c>
      <c r="AC727">
        <v>2</v>
      </c>
      <c r="AD727" s="547" t="s">
        <v>1005</v>
      </c>
      <c r="AE727">
        <v>62</v>
      </c>
      <c r="AF727" s="216">
        <v>2028</v>
      </c>
      <c r="AG727" s="549">
        <v>61669.580000000009</v>
      </c>
      <c r="AH727" s="550">
        <v>2.0245850018436964</v>
      </c>
      <c r="AI727" s="550">
        <v>3.3169272080659544</v>
      </c>
      <c r="AJ727" s="550">
        <v>0.1024910086301868</v>
      </c>
      <c r="AK727" s="550">
        <v>2.540127906659977E-2</v>
      </c>
      <c r="AL727" s="550">
        <v>2.2270447277247547E-2</v>
      </c>
      <c r="AM727" s="550">
        <v>5.1320547342790391E-3</v>
      </c>
      <c r="AN727" s="550">
        <v>2.3369090191630946E-2</v>
      </c>
      <c r="AO727" s="550">
        <v>0.17816375269622398</v>
      </c>
      <c r="AP727" s="550">
        <v>3.4213896543482211E-2</v>
      </c>
      <c r="AQ727" s="551">
        <v>124855.306738</v>
      </c>
      <c r="AR727" s="551">
        <v>204553.50781200005</v>
      </c>
      <c r="AS727" s="551">
        <v>6320.5774559999963</v>
      </c>
      <c r="AT727" s="551">
        <v>1566.4862115000001</v>
      </c>
      <c r="AU727" s="551">
        <v>1373.40913</v>
      </c>
      <c r="AV727" s="551">
        <v>316.49165999999997</v>
      </c>
      <c r="AW727" s="551">
        <v>1441.1619771000001</v>
      </c>
      <c r="AX727" s="551">
        <v>10987.283800000001</v>
      </c>
      <c r="AY727" s="551">
        <v>2109.9566300000001</v>
      </c>
    </row>
    <row r="728" spans="1:51" customFormat="1" x14ac:dyDescent="0.35">
      <c r="A728" s="547" t="s">
        <v>1535</v>
      </c>
      <c r="B728" s="547" t="s">
        <v>694</v>
      </c>
      <c r="C728">
        <v>2</v>
      </c>
      <c r="D728" s="547" t="s">
        <v>1005</v>
      </c>
      <c r="E728">
        <v>62</v>
      </c>
      <c r="F728" s="216">
        <v>2029</v>
      </c>
      <c r="G728" s="549">
        <v>60817.01999999999</v>
      </c>
      <c r="H728" s="550">
        <v>2.0237352871285066</v>
      </c>
      <c r="I728" s="550">
        <v>3.30168990887748</v>
      </c>
      <c r="J728" s="550">
        <v>0.10191805782328694</v>
      </c>
      <c r="K728" s="550">
        <v>2.4788512496995093E-2</v>
      </c>
      <c r="L728" s="550">
        <v>2.2270131453333297E-2</v>
      </c>
      <c r="M728" s="550">
        <v>5.1320597424865597E-3</v>
      </c>
      <c r="N728" s="550">
        <v>2.280536222754748E-2</v>
      </c>
      <c r="O728" s="550">
        <v>0.178160917782555</v>
      </c>
      <c r="P728" s="550">
        <v>3.4213934684731349E-2</v>
      </c>
      <c r="Q728" s="551">
        <v>123077.5494320001</v>
      </c>
      <c r="R728" s="551">
        <v>200798.94122199985</v>
      </c>
      <c r="S728" s="551">
        <v>6198.3525609999979</v>
      </c>
      <c r="T728" s="551">
        <v>1507.5634603000003</v>
      </c>
      <c r="U728" s="551">
        <v>1354.4030299999999</v>
      </c>
      <c r="V728" s="551">
        <v>312.11657999999989</v>
      </c>
      <c r="W728" s="551">
        <v>1386.9541706999994</v>
      </c>
      <c r="X728" s="551">
        <v>10835.216100000001</v>
      </c>
      <c r="Y728" s="551">
        <v>2080.78955</v>
      </c>
      <c r="AA728" s="547" t="s">
        <v>1535</v>
      </c>
      <c r="AB728" s="547" t="s">
        <v>694</v>
      </c>
      <c r="AC728">
        <v>2</v>
      </c>
      <c r="AD728" s="547" t="s">
        <v>1005</v>
      </c>
      <c r="AE728">
        <v>62</v>
      </c>
      <c r="AF728" s="216">
        <v>2029</v>
      </c>
      <c r="AG728" s="549">
        <v>60817.01999999999</v>
      </c>
      <c r="AH728" s="550">
        <v>2.0237352871285066</v>
      </c>
      <c r="AI728" s="550">
        <v>3.30168990887748</v>
      </c>
      <c r="AJ728" s="550">
        <v>0.10191805782328694</v>
      </c>
      <c r="AK728" s="550">
        <v>2.4788512496995093E-2</v>
      </c>
      <c r="AL728" s="550">
        <v>2.2270131453333297E-2</v>
      </c>
      <c r="AM728" s="550">
        <v>5.1320597424865597E-3</v>
      </c>
      <c r="AN728" s="550">
        <v>2.280536222754748E-2</v>
      </c>
      <c r="AO728" s="550">
        <v>0.178160917782555</v>
      </c>
      <c r="AP728" s="550">
        <v>3.4213934684731349E-2</v>
      </c>
      <c r="AQ728" s="551">
        <v>123077.5494320001</v>
      </c>
      <c r="AR728" s="551">
        <v>200798.94122199985</v>
      </c>
      <c r="AS728" s="551">
        <v>6198.3525609999979</v>
      </c>
      <c r="AT728" s="551">
        <v>1507.5634603000003</v>
      </c>
      <c r="AU728" s="551">
        <v>1354.4030299999999</v>
      </c>
      <c r="AV728" s="551">
        <v>312.11657999999989</v>
      </c>
      <c r="AW728" s="551">
        <v>1386.9541706999994</v>
      </c>
      <c r="AX728" s="551">
        <v>10835.216100000001</v>
      </c>
      <c r="AY728" s="551">
        <v>2080.78955</v>
      </c>
    </row>
    <row r="729" spans="1:51" customFormat="1" x14ac:dyDescent="0.35">
      <c r="A729" s="547" t="s">
        <v>1536</v>
      </c>
      <c r="B729" s="547" t="s">
        <v>694</v>
      </c>
      <c r="C729">
        <v>2</v>
      </c>
      <c r="D729" s="547" t="s">
        <v>1005</v>
      </c>
      <c r="E729">
        <v>62</v>
      </c>
      <c r="F729" s="216">
        <v>2030</v>
      </c>
      <c r="G729" s="549">
        <v>59569.422999999981</v>
      </c>
      <c r="H729" s="550">
        <v>2.0232269014927335</v>
      </c>
      <c r="I729" s="550">
        <v>3.2924991103405543</v>
      </c>
      <c r="J729" s="550">
        <v>0.1015726794097033</v>
      </c>
      <c r="K729" s="550">
        <v>2.4418979722197424E-2</v>
      </c>
      <c r="L729" s="550">
        <v>2.2269886347564591E-2</v>
      </c>
      <c r="M729" s="550">
        <v>5.1320579351591174E-3</v>
      </c>
      <c r="N729" s="550">
        <v>2.2465404472693979E-2</v>
      </c>
      <c r="O729" s="550">
        <v>0.17815923951454099</v>
      </c>
      <c r="P729" s="550">
        <v>3.4213889565457116E-2</v>
      </c>
      <c r="Q729" s="551">
        <v>120522.45911999994</v>
      </c>
      <c r="R729" s="551">
        <v>196132.2722310001</v>
      </c>
      <c r="S729" s="551">
        <v>6050.6259050000044</v>
      </c>
      <c r="T729" s="551">
        <v>1454.6245323000003</v>
      </c>
      <c r="U729" s="551">
        <v>1326.6042799999998</v>
      </c>
      <c r="V729" s="551">
        <v>305.71372999999994</v>
      </c>
      <c r="W729" s="551">
        <v>1338.2511818999992</v>
      </c>
      <c r="X729" s="551">
        <v>10612.843100000004</v>
      </c>
      <c r="Y729" s="551">
        <v>2038.1016600000005</v>
      </c>
      <c r="AA729" s="547" t="s">
        <v>1536</v>
      </c>
      <c r="AB729" s="547" t="s">
        <v>694</v>
      </c>
      <c r="AC729">
        <v>2</v>
      </c>
      <c r="AD729" s="547" t="s">
        <v>1005</v>
      </c>
      <c r="AE729">
        <v>62</v>
      </c>
      <c r="AF729" s="216">
        <v>2030</v>
      </c>
      <c r="AG729" s="549">
        <v>59569.422999999981</v>
      </c>
      <c r="AH729" s="550">
        <v>2.0232269014927335</v>
      </c>
      <c r="AI729" s="550">
        <v>3.2924991103405543</v>
      </c>
      <c r="AJ729" s="550">
        <v>0.1015726794097033</v>
      </c>
      <c r="AK729" s="550">
        <v>2.4418979722197424E-2</v>
      </c>
      <c r="AL729" s="550">
        <v>2.2269886347564591E-2</v>
      </c>
      <c r="AM729" s="550">
        <v>5.1320579351591174E-3</v>
      </c>
      <c r="AN729" s="550">
        <v>2.2465404472693979E-2</v>
      </c>
      <c r="AO729" s="550">
        <v>0.17815923951454099</v>
      </c>
      <c r="AP729" s="550">
        <v>3.4213889565457116E-2</v>
      </c>
      <c r="AQ729" s="551">
        <v>120522.45911999994</v>
      </c>
      <c r="AR729" s="551">
        <v>196132.2722310001</v>
      </c>
      <c r="AS729" s="551">
        <v>6050.6259050000044</v>
      </c>
      <c r="AT729" s="551">
        <v>1454.6245323000003</v>
      </c>
      <c r="AU729" s="551">
        <v>1326.6042799999998</v>
      </c>
      <c r="AV729" s="551">
        <v>305.71372999999994</v>
      </c>
      <c r="AW729" s="551">
        <v>1338.2511818999992</v>
      </c>
      <c r="AX729" s="551">
        <v>10612.843100000004</v>
      </c>
      <c r="AY729" s="551">
        <v>2038.1016600000005</v>
      </c>
    </row>
    <row r="730" spans="1:51" customFormat="1" x14ac:dyDescent="0.35">
      <c r="A730" s="547" t="s">
        <v>1033</v>
      </c>
      <c r="B730" s="547" t="s">
        <v>336</v>
      </c>
      <c r="C730">
        <v>3</v>
      </c>
      <c r="D730" s="547" t="s">
        <v>1005</v>
      </c>
      <c r="E730">
        <v>62</v>
      </c>
      <c r="F730" s="216">
        <v>3</v>
      </c>
      <c r="G730" s="549">
        <v>30803.522503892993</v>
      </c>
      <c r="H730" s="550">
        <v>29.814119148452601</v>
      </c>
      <c r="I730" s="550">
        <v>0.99914478847206656</v>
      </c>
      <c r="J730" s="550">
        <v>0.84407433931303399</v>
      </c>
      <c r="K730" s="550">
        <v>9.6608469330793003E-3</v>
      </c>
      <c r="L730" s="550">
        <v>1.658206573782061E-2</v>
      </c>
      <c r="M730" s="550">
        <v>2.7572501893389648E-3</v>
      </c>
      <c r="N730" s="550">
        <v>8.5461696048731509E-3</v>
      </c>
      <c r="O730" s="550">
        <v>0.13265652413256851</v>
      </c>
      <c r="P730" s="550">
        <v>1.838175894261054E-2</v>
      </c>
      <c r="Q730" s="551">
        <v>918379.89012310666</v>
      </c>
      <c r="R730" s="551">
        <v>30777.178976346706</v>
      </c>
      <c r="S730" s="551">
        <v>26000.462905987653</v>
      </c>
      <c r="T730" s="551">
        <v>297.58811590977382</v>
      </c>
      <c r="U730" s="551">
        <v>510.78603511599016</v>
      </c>
      <c r="V730" s="551">
        <v>84.933018256166022</v>
      </c>
      <c r="W730" s="551">
        <v>263.25212774579637</v>
      </c>
      <c r="X730" s="551">
        <v>4086.288226405798</v>
      </c>
      <c r="Y730" s="551">
        <v>566.22292524984005</v>
      </c>
      <c r="AA730" s="547" t="s">
        <v>1033</v>
      </c>
      <c r="AB730" s="547" t="s">
        <v>336</v>
      </c>
      <c r="AC730">
        <v>3</v>
      </c>
      <c r="AD730" s="547" t="s">
        <v>1005</v>
      </c>
      <c r="AE730">
        <v>62</v>
      </c>
      <c r="AF730" s="216">
        <v>3</v>
      </c>
      <c r="AG730" s="549">
        <v>30803.522503892993</v>
      </c>
      <c r="AH730" s="550">
        <v>29.814119148452601</v>
      </c>
      <c r="AI730" s="550">
        <v>0.99914478847206656</v>
      </c>
      <c r="AJ730" s="550">
        <v>0.84407433931303399</v>
      </c>
      <c r="AK730" s="550">
        <v>9.6608469330793003E-3</v>
      </c>
      <c r="AL730" s="550">
        <v>1.658206573782061E-2</v>
      </c>
      <c r="AM730" s="550">
        <v>2.7572501893389648E-3</v>
      </c>
      <c r="AN730" s="550">
        <v>8.5461696048731509E-3</v>
      </c>
      <c r="AO730" s="550">
        <v>0.13265652413256851</v>
      </c>
      <c r="AP730" s="550">
        <v>1.838175894261054E-2</v>
      </c>
      <c r="AQ730" s="551">
        <v>918379.89012310666</v>
      </c>
      <c r="AR730" s="551">
        <v>30777.178976346706</v>
      </c>
      <c r="AS730" s="551">
        <v>26000.462905987653</v>
      </c>
      <c r="AT730" s="551">
        <v>297.58811590977382</v>
      </c>
      <c r="AU730" s="551">
        <v>510.78603511599016</v>
      </c>
      <c r="AV730" s="551">
        <v>84.933018256166022</v>
      </c>
      <c r="AW730" s="551">
        <v>263.25212774579637</v>
      </c>
      <c r="AX730" s="551">
        <v>4086.288226405798</v>
      </c>
      <c r="AY730" s="551">
        <v>566.22292524984005</v>
      </c>
    </row>
    <row r="731" spans="1:51" customFormat="1" x14ac:dyDescent="0.35">
      <c r="A731" s="547" t="s">
        <v>1291</v>
      </c>
      <c r="B731" s="547" t="s">
        <v>336</v>
      </c>
      <c r="C731">
        <v>3</v>
      </c>
      <c r="D731" s="547" t="s">
        <v>780</v>
      </c>
      <c r="E731">
        <v>41</v>
      </c>
      <c r="F731" s="216">
        <v>41</v>
      </c>
      <c r="G731" s="549">
        <v>580.63804675000006</v>
      </c>
      <c r="H731" s="550">
        <v>29.966924293634982</v>
      </c>
      <c r="I731" s="550">
        <v>1.6607036115816294</v>
      </c>
      <c r="J731" s="550">
        <v>0.97979433879398636</v>
      </c>
      <c r="K731" s="550">
        <v>1.6381911240802634E-2</v>
      </c>
      <c r="L731" s="550">
        <v>1.7276437620215246E-2</v>
      </c>
      <c r="M731" s="550">
        <v>2.7570396505368164E-3</v>
      </c>
      <c r="N731" s="550">
        <v>1.4491752930111665E-2</v>
      </c>
      <c r="O731" s="550">
        <v>0.13821151923679037</v>
      </c>
      <c r="P731" s="550">
        <v>1.8380354487164852E-2</v>
      </c>
      <c r="Q731" s="551">
        <v>17399.936388961341</v>
      </c>
      <c r="R731" s="551">
        <v>964.26770125942801</v>
      </c>
      <c r="S731" s="551">
        <v>568.90587109404805</v>
      </c>
      <c r="T731" s="551">
        <v>9.511960944891511</v>
      </c>
      <c r="U731" s="551">
        <v>10.031356994599999</v>
      </c>
      <c r="V731" s="551">
        <v>1.6008421174999998</v>
      </c>
      <c r="W731" s="551">
        <v>8.4144631153236276</v>
      </c>
      <c r="X731" s="551">
        <v>80.250866568000021</v>
      </c>
      <c r="Y731" s="551">
        <v>10.672333127999998</v>
      </c>
      <c r="AA731" s="547" t="s">
        <v>1291</v>
      </c>
      <c r="AB731" s="547" t="s">
        <v>336</v>
      </c>
      <c r="AC731">
        <v>3</v>
      </c>
      <c r="AD731" s="547" t="s">
        <v>780</v>
      </c>
      <c r="AE731">
        <v>41</v>
      </c>
      <c r="AF731" s="216">
        <v>41</v>
      </c>
      <c r="AG731" s="549">
        <v>580.63804675000006</v>
      </c>
      <c r="AH731" s="550">
        <v>29.966924293634982</v>
      </c>
      <c r="AI731" s="550">
        <v>1.6607036115816294</v>
      </c>
      <c r="AJ731" s="550">
        <v>0.97979433879398636</v>
      </c>
      <c r="AK731" s="550">
        <v>1.6381911240802634E-2</v>
      </c>
      <c r="AL731" s="550">
        <v>1.7276437620215246E-2</v>
      </c>
      <c r="AM731" s="550">
        <v>2.7570396505368164E-3</v>
      </c>
      <c r="AN731" s="550">
        <v>1.4491752930111665E-2</v>
      </c>
      <c r="AO731" s="550">
        <v>0.13821151923679037</v>
      </c>
      <c r="AP731" s="550">
        <v>1.8380354487164852E-2</v>
      </c>
      <c r="AQ731" s="551">
        <v>17399.936388961341</v>
      </c>
      <c r="AR731" s="551">
        <v>964.26770125942801</v>
      </c>
      <c r="AS731" s="551">
        <v>568.90587109404805</v>
      </c>
      <c r="AT731" s="551">
        <v>9.511960944891511</v>
      </c>
      <c r="AU731" s="551">
        <v>10.031356994599999</v>
      </c>
      <c r="AV731" s="551">
        <v>1.6008421174999998</v>
      </c>
      <c r="AW731" s="551">
        <v>8.4144631153236276</v>
      </c>
      <c r="AX731" s="551">
        <v>80.250866568000021</v>
      </c>
      <c r="AY731" s="551">
        <v>10.672333127999998</v>
      </c>
    </row>
    <row r="732" spans="1:51" customFormat="1" x14ac:dyDescent="0.35">
      <c r="A732" s="547" t="s">
        <v>1292</v>
      </c>
      <c r="B732" s="547" t="s">
        <v>336</v>
      </c>
      <c r="C732">
        <v>3</v>
      </c>
      <c r="D732" s="547" t="s">
        <v>780</v>
      </c>
      <c r="E732">
        <v>41</v>
      </c>
      <c r="F732" s="216">
        <v>2000</v>
      </c>
      <c r="G732" s="549">
        <v>7.4728669999999999</v>
      </c>
      <c r="H732" s="550">
        <v>30.184633376073744</v>
      </c>
      <c r="I732" s="550">
        <v>17.206490636578973</v>
      </c>
      <c r="J732" s="550">
        <v>5.2910985045070387</v>
      </c>
      <c r="K732" s="550">
        <v>0.35401833486380796</v>
      </c>
      <c r="L732" s="550">
        <v>1.7116438175602485E-2</v>
      </c>
      <c r="M732" s="550">
        <v>2.7570404638541006E-3</v>
      </c>
      <c r="N732" s="550">
        <v>0.31317156023425818</v>
      </c>
      <c r="O732" s="550">
        <v>0.13693148559983739</v>
      </c>
      <c r="P732" s="550">
        <v>1.8380376500745966E-2</v>
      </c>
      <c r="Q732" s="551">
        <v>225.56575066316006</v>
      </c>
      <c r="R732" s="551">
        <v>128.58181606389999</v>
      </c>
      <c r="S732" s="551">
        <v>39.539675408080001</v>
      </c>
      <c r="T732" s="551">
        <v>2.6455319319987001</v>
      </c>
      <c r="U732" s="551">
        <v>0.12790886600000001</v>
      </c>
      <c r="V732" s="551">
        <v>2.0602996700000001E-2</v>
      </c>
      <c r="W732" s="551">
        <v>2.3402894178131004</v>
      </c>
      <c r="X732" s="551">
        <v>1.02327078</v>
      </c>
      <c r="Y732" s="551">
        <v>0.137354109</v>
      </c>
      <c r="AA732" s="547" t="s">
        <v>1292</v>
      </c>
      <c r="AB732" s="547" t="s">
        <v>336</v>
      </c>
      <c r="AC732">
        <v>3</v>
      </c>
      <c r="AD732" s="547" t="s">
        <v>780</v>
      </c>
      <c r="AE732">
        <v>41</v>
      </c>
      <c r="AF732" s="216">
        <v>2000</v>
      </c>
      <c r="AG732" s="549">
        <v>7.4728669999999999</v>
      </c>
      <c r="AH732" s="550">
        <v>30.184633376073744</v>
      </c>
      <c r="AI732" s="550">
        <v>17.206490636578973</v>
      </c>
      <c r="AJ732" s="550">
        <v>5.2910985045070387</v>
      </c>
      <c r="AK732" s="550">
        <v>0.35401833486380796</v>
      </c>
      <c r="AL732" s="550">
        <v>1.7116438175602485E-2</v>
      </c>
      <c r="AM732" s="550">
        <v>2.7570404638541006E-3</v>
      </c>
      <c r="AN732" s="550">
        <v>0.31317156023425818</v>
      </c>
      <c r="AO732" s="550">
        <v>0.13693148559983739</v>
      </c>
      <c r="AP732" s="550">
        <v>1.8380376500745966E-2</v>
      </c>
      <c r="AQ732" s="551">
        <v>225.56575066316006</v>
      </c>
      <c r="AR732" s="551">
        <v>128.58181606389999</v>
      </c>
      <c r="AS732" s="551">
        <v>39.539675408080001</v>
      </c>
      <c r="AT732" s="551">
        <v>2.6455319319987001</v>
      </c>
      <c r="AU732" s="551">
        <v>0.12790886600000001</v>
      </c>
      <c r="AV732" s="551">
        <v>2.0602996700000001E-2</v>
      </c>
      <c r="AW732" s="551">
        <v>2.3402894178131004</v>
      </c>
      <c r="AX732" s="551">
        <v>1.02327078</v>
      </c>
      <c r="AY732" s="551">
        <v>0.137354109</v>
      </c>
    </row>
    <row r="733" spans="1:51" customFormat="1" x14ac:dyDescent="0.35">
      <c r="A733" s="547" t="s">
        <v>1293</v>
      </c>
      <c r="B733" s="547" t="s">
        <v>336</v>
      </c>
      <c r="C733">
        <v>3</v>
      </c>
      <c r="D733" s="547" t="s">
        <v>780</v>
      </c>
      <c r="E733">
        <v>41</v>
      </c>
      <c r="F733" s="216">
        <v>2001</v>
      </c>
      <c r="G733" s="549">
        <v>3.3842638000000003</v>
      </c>
      <c r="H733" s="550">
        <v>30.184613333549819</v>
      </c>
      <c r="I733" s="550">
        <v>17.206501797879945</v>
      </c>
      <c r="J733" s="550">
        <v>5.2911004735771501</v>
      </c>
      <c r="K733" s="550">
        <v>0.35401836519289653</v>
      </c>
      <c r="L733" s="550">
        <v>1.7116447009834165E-2</v>
      </c>
      <c r="M733" s="550">
        <v>2.7570408075162454E-3</v>
      </c>
      <c r="N733" s="550">
        <v>0.31317129548458944</v>
      </c>
      <c r="O733" s="550">
        <v>0.13693158021546664</v>
      </c>
      <c r="P733" s="550">
        <v>1.8380357051362244E-2</v>
      </c>
      <c r="Q733" s="551">
        <v>102.15269422172999</v>
      </c>
      <c r="R733" s="551">
        <v>58.231341159200021</v>
      </c>
      <c r="S733" s="551">
        <v>17.906479794890007</v>
      </c>
      <c r="T733" s="551">
        <v>1.1980915378574999</v>
      </c>
      <c r="U733" s="551">
        <v>5.7926572000000009E-2</v>
      </c>
      <c r="V733" s="551">
        <v>9.3305533999999985E-3</v>
      </c>
      <c r="W733" s="551">
        <v>1.0598542785075995</v>
      </c>
      <c r="X733" s="551">
        <v>0.46341258999999996</v>
      </c>
      <c r="Y733" s="551">
        <v>6.2203976999999987E-2</v>
      </c>
      <c r="AA733" s="547" t="s">
        <v>1293</v>
      </c>
      <c r="AB733" s="547" t="s">
        <v>336</v>
      </c>
      <c r="AC733">
        <v>3</v>
      </c>
      <c r="AD733" s="547" t="s">
        <v>780</v>
      </c>
      <c r="AE733">
        <v>41</v>
      </c>
      <c r="AF733" s="216">
        <v>2001</v>
      </c>
      <c r="AG733" s="549">
        <v>3.3842638000000003</v>
      </c>
      <c r="AH733" s="550">
        <v>30.184613333549819</v>
      </c>
      <c r="AI733" s="550">
        <v>17.206501797879945</v>
      </c>
      <c r="AJ733" s="550">
        <v>5.2911004735771501</v>
      </c>
      <c r="AK733" s="550">
        <v>0.35401836519289653</v>
      </c>
      <c r="AL733" s="550">
        <v>1.7116447009834165E-2</v>
      </c>
      <c r="AM733" s="550">
        <v>2.7570408075162454E-3</v>
      </c>
      <c r="AN733" s="550">
        <v>0.31317129548458944</v>
      </c>
      <c r="AO733" s="550">
        <v>0.13693158021546664</v>
      </c>
      <c r="AP733" s="550">
        <v>1.8380357051362244E-2</v>
      </c>
      <c r="AQ733" s="551">
        <v>102.15269422172999</v>
      </c>
      <c r="AR733" s="551">
        <v>58.231341159200021</v>
      </c>
      <c r="AS733" s="551">
        <v>17.906479794890007</v>
      </c>
      <c r="AT733" s="551">
        <v>1.1980915378574999</v>
      </c>
      <c r="AU733" s="551">
        <v>5.7926572000000009E-2</v>
      </c>
      <c r="AV733" s="551">
        <v>9.3305533999999985E-3</v>
      </c>
      <c r="AW733" s="551">
        <v>1.0598542785075995</v>
      </c>
      <c r="AX733" s="551">
        <v>0.46341258999999996</v>
      </c>
      <c r="AY733" s="551">
        <v>6.2203976999999987E-2</v>
      </c>
    </row>
    <row r="734" spans="1:51" customFormat="1" x14ac:dyDescent="0.35">
      <c r="A734" s="547" t="s">
        <v>1294</v>
      </c>
      <c r="B734" s="547" t="s">
        <v>336</v>
      </c>
      <c r="C734">
        <v>3</v>
      </c>
      <c r="D734" s="547" t="s">
        <v>780</v>
      </c>
      <c r="E734">
        <v>41</v>
      </c>
      <c r="F734" s="216">
        <v>2002</v>
      </c>
      <c r="G734" s="549">
        <v>7.8228382000000005</v>
      </c>
      <c r="H734" s="550">
        <v>3.8496075487896459</v>
      </c>
      <c r="I734" s="550">
        <v>7.8402722468298025</v>
      </c>
      <c r="J734" s="550">
        <v>0.44347742662119727</v>
      </c>
      <c r="K734" s="550">
        <v>1.5403097867600021E-2</v>
      </c>
      <c r="L734" s="550">
        <v>1.7116465223580866E-2</v>
      </c>
      <c r="M734" s="550">
        <v>2.7570480493895422E-3</v>
      </c>
      <c r="N734" s="550">
        <v>1.3625873721164273E-2</v>
      </c>
      <c r="O734" s="550">
        <v>0.13693182865523154</v>
      </c>
      <c r="P734" s="550">
        <v>1.8380417352873275E-2</v>
      </c>
      <c r="Q734" s="551">
        <v>30.114856987680007</v>
      </c>
      <c r="R734" s="551">
        <v>61.33318123090001</v>
      </c>
      <c r="S734" s="551">
        <v>3.469252153809999</v>
      </c>
      <c r="T734" s="551">
        <v>0.120495942397</v>
      </c>
      <c r="U734" s="551">
        <v>0.13389933799999995</v>
      </c>
      <c r="V734" s="551">
        <v>2.1567940799999998E-2</v>
      </c>
      <c r="W734" s="551">
        <v>0.10659300545430003</v>
      </c>
      <c r="X734" s="551">
        <v>1.0711955399999999</v>
      </c>
      <c r="Y734" s="551">
        <v>0.14378703099999995</v>
      </c>
      <c r="AA734" s="547" t="s">
        <v>1294</v>
      </c>
      <c r="AB734" s="547" t="s">
        <v>336</v>
      </c>
      <c r="AC734">
        <v>3</v>
      </c>
      <c r="AD734" s="547" t="s">
        <v>780</v>
      </c>
      <c r="AE734">
        <v>41</v>
      </c>
      <c r="AF734" s="216">
        <v>2002</v>
      </c>
      <c r="AG734" s="549">
        <v>7.8228382000000005</v>
      </c>
      <c r="AH734" s="550">
        <v>3.8496075487896459</v>
      </c>
      <c r="AI734" s="550">
        <v>7.8402722468298025</v>
      </c>
      <c r="AJ734" s="550">
        <v>0.44347742662119727</v>
      </c>
      <c r="AK734" s="550">
        <v>1.5403097867600021E-2</v>
      </c>
      <c r="AL734" s="550">
        <v>1.7116465223580866E-2</v>
      </c>
      <c r="AM734" s="550">
        <v>2.7570480493895422E-3</v>
      </c>
      <c r="AN734" s="550">
        <v>1.3625873721164273E-2</v>
      </c>
      <c r="AO734" s="550">
        <v>0.13693182865523154</v>
      </c>
      <c r="AP734" s="550">
        <v>1.8380417352873275E-2</v>
      </c>
      <c r="AQ734" s="551">
        <v>30.114856987680007</v>
      </c>
      <c r="AR734" s="551">
        <v>61.33318123090001</v>
      </c>
      <c r="AS734" s="551">
        <v>3.469252153809999</v>
      </c>
      <c r="AT734" s="551">
        <v>0.120495942397</v>
      </c>
      <c r="AU734" s="551">
        <v>0.13389933799999995</v>
      </c>
      <c r="AV734" s="551">
        <v>2.1567940799999998E-2</v>
      </c>
      <c r="AW734" s="551">
        <v>0.10659300545430003</v>
      </c>
      <c r="AX734" s="551">
        <v>1.0711955399999999</v>
      </c>
      <c r="AY734" s="551">
        <v>0.14378703099999995</v>
      </c>
    </row>
    <row r="735" spans="1:51" customFormat="1" x14ac:dyDescent="0.35">
      <c r="A735" s="547" t="s">
        <v>1295</v>
      </c>
      <c r="B735" s="547" t="s">
        <v>336</v>
      </c>
      <c r="C735">
        <v>3</v>
      </c>
      <c r="D735" s="547" t="s">
        <v>780</v>
      </c>
      <c r="E735">
        <v>41</v>
      </c>
      <c r="F735" s="216">
        <v>2003</v>
      </c>
      <c r="G735" s="549">
        <v>4.211361300000001</v>
      </c>
      <c r="H735" s="550">
        <v>3.8495926060060448</v>
      </c>
      <c r="I735" s="550">
        <v>7.8402562308510504</v>
      </c>
      <c r="J735" s="550">
        <v>0.44347572802077073</v>
      </c>
      <c r="K735" s="550">
        <v>1.5403075013677877E-2</v>
      </c>
      <c r="L735" s="550">
        <v>1.7116431211921898E-2</v>
      </c>
      <c r="M735" s="550">
        <v>2.757039724898454E-3</v>
      </c>
      <c r="N735" s="550">
        <v>1.3625849962410019E-2</v>
      </c>
      <c r="O735" s="550">
        <v>0.13693137893440765</v>
      </c>
      <c r="P735" s="550">
        <v>1.8380353165139258E-2</v>
      </c>
      <c r="Q735" s="551">
        <v>16.212025321700008</v>
      </c>
      <c r="R735" s="551">
        <v>33.018151672689989</v>
      </c>
      <c r="S735" s="551">
        <v>1.867636518476</v>
      </c>
      <c r="T735" s="551">
        <v>6.4867914013599995E-2</v>
      </c>
      <c r="U735" s="551">
        <v>7.2083475999999994E-2</v>
      </c>
      <c r="V735" s="551">
        <v>1.1610890399999999E-2</v>
      </c>
      <c r="W735" s="551">
        <v>5.7383377211300018E-2</v>
      </c>
      <c r="X735" s="551">
        <v>0.57666750999999972</v>
      </c>
      <c r="Y735" s="551">
        <v>7.7406307999999993E-2</v>
      </c>
      <c r="AA735" s="547" t="s">
        <v>1295</v>
      </c>
      <c r="AB735" s="547" t="s">
        <v>336</v>
      </c>
      <c r="AC735">
        <v>3</v>
      </c>
      <c r="AD735" s="547" t="s">
        <v>780</v>
      </c>
      <c r="AE735">
        <v>41</v>
      </c>
      <c r="AF735" s="216">
        <v>2003</v>
      </c>
      <c r="AG735" s="549">
        <v>4.211361300000001</v>
      </c>
      <c r="AH735" s="550">
        <v>3.8495926060060448</v>
      </c>
      <c r="AI735" s="550">
        <v>7.8402562308510504</v>
      </c>
      <c r="AJ735" s="550">
        <v>0.44347572802077073</v>
      </c>
      <c r="AK735" s="550">
        <v>1.5403075013677877E-2</v>
      </c>
      <c r="AL735" s="550">
        <v>1.7116431211921898E-2</v>
      </c>
      <c r="AM735" s="550">
        <v>2.757039724898454E-3</v>
      </c>
      <c r="AN735" s="550">
        <v>1.3625849962410019E-2</v>
      </c>
      <c r="AO735" s="550">
        <v>0.13693137893440765</v>
      </c>
      <c r="AP735" s="550">
        <v>1.8380353165139258E-2</v>
      </c>
      <c r="AQ735" s="551">
        <v>16.212025321700008</v>
      </c>
      <c r="AR735" s="551">
        <v>33.018151672689989</v>
      </c>
      <c r="AS735" s="551">
        <v>1.867636518476</v>
      </c>
      <c r="AT735" s="551">
        <v>6.4867914013599995E-2</v>
      </c>
      <c r="AU735" s="551">
        <v>7.2083475999999994E-2</v>
      </c>
      <c r="AV735" s="551">
        <v>1.1610890399999999E-2</v>
      </c>
      <c r="AW735" s="551">
        <v>5.7383377211300018E-2</v>
      </c>
      <c r="AX735" s="551">
        <v>0.57666750999999972</v>
      </c>
      <c r="AY735" s="551">
        <v>7.7406307999999993E-2</v>
      </c>
    </row>
    <row r="736" spans="1:51" customFormat="1" x14ac:dyDescent="0.35">
      <c r="A736" s="547" t="s">
        <v>1296</v>
      </c>
      <c r="B736" s="547" t="s">
        <v>336</v>
      </c>
      <c r="C736">
        <v>3</v>
      </c>
      <c r="D736" s="547" t="s">
        <v>780</v>
      </c>
      <c r="E736">
        <v>41</v>
      </c>
      <c r="F736" s="216">
        <v>2004</v>
      </c>
      <c r="G736" s="549">
        <v>2.1319660800000002</v>
      </c>
      <c r="H736" s="550">
        <v>3.8495871271178919</v>
      </c>
      <c r="I736" s="550">
        <v>7.8402349524669726</v>
      </c>
      <c r="J736" s="550">
        <v>0.44347469861434186</v>
      </c>
      <c r="K736" s="550">
        <v>1.5403031399026761E-2</v>
      </c>
      <c r="L736" s="550">
        <v>1.7116344552723841E-2</v>
      </c>
      <c r="M736" s="550">
        <v>2.7570364065079302E-3</v>
      </c>
      <c r="N736" s="550">
        <v>1.3625813706097991E-2</v>
      </c>
      <c r="O736" s="550">
        <v>0.13693065885926287</v>
      </c>
      <c r="P736" s="550">
        <v>1.8380332767770867E-2</v>
      </c>
      <c r="Q736" s="551">
        <v>8.2071891770199947</v>
      </c>
      <c r="R736" s="551">
        <v>16.71511497789</v>
      </c>
      <c r="S736" s="551">
        <v>0.94547301478399992</v>
      </c>
      <c r="T736" s="551">
        <v>3.2838740471900003E-2</v>
      </c>
      <c r="U736" s="551">
        <v>3.6491466000000007E-2</v>
      </c>
      <c r="V736" s="551">
        <v>5.877908099999999E-3</v>
      </c>
      <c r="W736" s="551">
        <v>2.904977263380001E-2</v>
      </c>
      <c r="X736" s="551">
        <v>0.29193151999999994</v>
      </c>
      <c r="Y736" s="551">
        <v>3.9186246000000008E-2</v>
      </c>
      <c r="AA736" s="547" t="s">
        <v>1296</v>
      </c>
      <c r="AB736" s="547" t="s">
        <v>336</v>
      </c>
      <c r="AC736">
        <v>3</v>
      </c>
      <c r="AD736" s="547" t="s">
        <v>780</v>
      </c>
      <c r="AE736">
        <v>41</v>
      </c>
      <c r="AF736" s="216">
        <v>2004</v>
      </c>
      <c r="AG736" s="549">
        <v>2.1319660800000002</v>
      </c>
      <c r="AH736" s="550">
        <v>3.8495871271178919</v>
      </c>
      <c r="AI736" s="550">
        <v>7.8402349524669726</v>
      </c>
      <c r="AJ736" s="550">
        <v>0.44347469861434186</v>
      </c>
      <c r="AK736" s="550">
        <v>1.5403031399026761E-2</v>
      </c>
      <c r="AL736" s="550">
        <v>1.7116344552723841E-2</v>
      </c>
      <c r="AM736" s="550">
        <v>2.7570364065079302E-3</v>
      </c>
      <c r="AN736" s="550">
        <v>1.3625813706097991E-2</v>
      </c>
      <c r="AO736" s="550">
        <v>0.13693065885926287</v>
      </c>
      <c r="AP736" s="550">
        <v>1.8380332767770867E-2</v>
      </c>
      <c r="AQ736" s="551">
        <v>8.2071891770199947</v>
      </c>
      <c r="AR736" s="551">
        <v>16.71511497789</v>
      </c>
      <c r="AS736" s="551">
        <v>0.94547301478399992</v>
      </c>
      <c r="AT736" s="551">
        <v>3.2838740471900003E-2</v>
      </c>
      <c r="AU736" s="551">
        <v>3.6491466000000007E-2</v>
      </c>
      <c r="AV736" s="551">
        <v>5.877908099999999E-3</v>
      </c>
      <c r="AW736" s="551">
        <v>2.904977263380001E-2</v>
      </c>
      <c r="AX736" s="551">
        <v>0.29193151999999994</v>
      </c>
      <c r="AY736" s="551">
        <v>3.9186246000000008E-2</v>
      </c>
    </row>
    <row r="737" spans="1:51" customFormat="1" x14ac:dyDescent="0.35">
      <c r="A737" s="547" t="s">
        <v>1297</v>
      </c>
      <c r="B737" s="547" t="s">
        <v>336</v>
      </c>
      <c r="C737">
        <v>3</v>
      </c>
      <c r="D737" s="547" t="s">
        <v>780</v>
      </c>
      <c r="E737">
        <v>41</v>
      </c>
      <c r="F737" s="216">
        <v>2005</v>
      </c>
      <c r="G737" s="549">
        <v>4.5177598999999997</v>
      </c>
      <c r="H737" s="550">
        <v>3.8495925383197092</v>
      </c>
      <c r="I737" s="550">
        <v>7.8402652073674854</v>
      </c>
      <c r="J737" s="550">
        <v>0.4434755685597635</v>
      </c>
      <c r="K737" s="550">
        <v>1.5403050342228225E-2</v>
      </c>
      <c r="L737" s="550">
        <v>1.7116466282327228E-2</v>
      </c>
      <c r="M737" s="550">
        <v>2.7570447026191011E-3</v>
      </c>
      <c r="N737" s="550">
        <v>1.3625832424184383E-2</v>
      </c>
      <c r="O737" s="550">
        <v>0.13693163507870351</v>
      </c>
      <c r="P737" s="550">
        <v>1.8380385819087023E-2</v>
      </c>
      <c r="Q737" s="551">
        <v>17.391534800959995</v>
      </c>
      <c r="R737" s="551">
        <v>35.420435759210008</v>
      </c>
      <c r="S737" s="551">
        <v>2.0035161402690003</v>
      </c>
      <c r="T737" s="551">
        <v>6.9587283173799946E-2</v>
      </c>
      <c r="U737" s="551">
        <v>7.7328085000000019E-2</v>
      </c>
      <c r="V737" s="551">
        <v>1.2455665999999999E-2</v>
      </c>
      <c r="W737" s="551">
        <v>6.155823933009999E-2</v>
      </c>
      <c r="X737" s="551">
        <v>0.61862424999999999</v>
      </c>
      <c r="Y737" s="551">
        <v>8.3038169999999994E-2</v>
      </c>
      <c r="AA737" s="547" t="s">
        <v>1297</v>
      </c>
      <c r="AB737" s="547" t="s">
        <v>336</v>
      </c>
      <c r="AC737">
        <v>3</v>
      </c>
      <c r="AD737" s="547" t="s">
        <v>780</v>
      </c>
      <c r="AE737">
        <v>41</v>
      </c>
      <c r="AF737" s="216">
        <v>2005</v>
      </c>
      <c r="AG737" s="549">
        <v>4.5177598999999997</v>
      </c>
      <c r="AH737" s="550">
        <v>3.8495925383197092</v>
      </c>
      <c r="AI737" s="550">
        <v>7.8402652073674854</v>
      </c>
      <c r="AJ737" s="550">
        <v>0.4434755685597635</v>
      </c>
      <c r="AK737" s="550">
        <v>1.5403050342228225E-2</v>
      </c>
      <c r="AL737" s="550">
        <v>1.7116466282327228E-2</v>
      </c>
      <c r="AM737" s="550">
        <v>2.7570447026191011E-3</v>
      </c>
      <c r="AN737" s="550">
        <v>1.3625832424184383E-2</v>
      </c>
      <c r="AO737" s="550">
        <v>0.13693163507870351</v>
      </c>
      <c r="AP737" s="550">
        <v>1.8380385819087023E-2</v>
      </c>
      <c r="AQ737" s="551">
        <v>17.391534800959995</v>
      </c>
      <c r="AR737" s="551">
        <v>35.420435759210008</v>
      </c>
      <c r="AS737" s="551">
        <v>2.0035161402690003</v>
      </c>
      <c r="AT737" s="551">
        <v>6.9587283173799946E-2</v>
      </c>
      <c r="AU737" s="551">
        <v>7.7328085000000019E-2</v>
      </c>
      <c r="AV737" s="551">
        <v>1.2455665999999999E-2</v>
      </c>
      <c r="AW737" s="551">
        <v>6.155823933009999E-2</v>
      </c>
      <c r="AX737" s="551">
        <v>0.61862424999999999</v>
      </c>
      <c r="AY737" s="551">
        <v>8.3038169999999994E-2</v>
      </c>
    </row>
    <row r="738" spans="1:51" customFormat="1" x14ac:dyDescent="0.35">
      <c r="A738" s="547" t="s">
        <v>1298</v>
      </c>
      <c r="B738" s="547" t="s">
        <v>336</v>
      </c>
      <c r="C738">
        <v>3</v>
      </c>
      <c r="D738" s="547" t="s">
        <v>780</v>
      </c>
      <c r="E738">
        <v>41</v>
      </c>
      <c r="F738" s="216">
        <v>2006</v>
      </c>
      <c r="G738" s="549">
        <v>1.4186593700000003</v>
      </c>
      <c r="H738" s="550">
        <v>3.849593967140962</v>
      </c>
      <c r="I738" s="550">
        <v>7.840269499506423</v>
      </c>
      <c r="J738" s="550">
        <v>0.44347671634594016</v>
      </c>
      <c r="K738" s="550">
        <v>1.5403087603967953E-2</v>
      </c>
      <c r="L738" s="550">
        <v>1.7116498938007926E-2</v>
      </c>
      <c r="M738" s="550">
        <v>2.7570427987939055E-3</v>
      </c>
      <c r="N738" s="550">
        <v>1.362586007161113E-2</v>
      </c>
      <c r="O738" s="550">
        <v>0.13693192468041146</v>
      </c>
      <c r="P738" s="550">
        <v>1.8380374846429837E-2</v>
      </c>
      <c r="Q738" s="551">
        <v>5.4612625521799991</v>
      </c>
      <c r="R738" s="551">
        <v>11.1226717888</v>
      </c>
      <c r="S738" s="551">
        <v>0.62914239902100033</v>
      </c>
      <c r="T738" s="551">
        <v>2.185173455629999E-2</v>
      </c>
      <c r="U738" s="551">
        <v>2.4282481599999999E-2</v>
      </c>
      <c r="V738" s="551">
        <v>3.9113045999999993E-3</v>
      </c>
      <c r="W738" s="551">
        <v>1.9330454064900006E-2</v>
      </c>
      <c r="X738" s="551">
        <v>0.194259758</v>
      </c>
      <c r="Y738" s="551">
        <v>2.6075491000000006E-2</v>
      </c>
      <c r="AA738" s="547" t="s">
        <v>1298</v>
      </c>
      <c r="AB738" s="547" t="s">
        <v>336</v>
      </c>
      <c r="AC738">
        <v>3</v>
      </c>
      <c r="AD738" s="547" t="s">
        <v>780</v>
      </c>
      <c r="AE738">
        <v>41</v>
      </c>
      <c r="AF738" s="216">
        <v>2006</v>
      </c>
      <c r="AG738" s="549">
        <v>1.4186593700000003</v>
      </c>
      <c r="AH738" s="550">
        <v>3.849593967140962</v>
      </c>
      <c r="AI738" s="550">
        <v>7.840269499506423</v>
      </c>
      <c r="AJ738" s="550">
        <v>0.44347671634594016</v>
      </c>
      <c r="AK738" s="550">
        <v>1.5403087603967953E-2</v>
      </c>
      <c r="AL738" s="550">
        <v>1.7116498938007926E-2</v>
      </c>
      <c r="AM738" s="550">
        <v>2.7570427987939055E-3</v>
      </c>
      <c r="AN738" s="550">
        <v>1.362586007161113E-2</v>
      </c>
      <c r="AO738" s="550">
        <v>0.13693192468041146</v>
      </c>
      <c r="AP738" s="550">
        <v>1.8380374846429837E-2</v>
      </c>
      <c r="AQ738" s="551">
        <v>5.4612625521799991</v>
      </c>
      <c r="AR738" s="551">
        <v>11.1226717888</v>
      </c>
      <c r="AS738" s="551">
        <v>0.62914239902100033</v>
      </c>
      <c r="AT738" s="551">
        <v>2.185173455629999E-2</v>
      </c>
      <c r="AU738" s="551">
        <v>2.4282481599999999E-2</v>
      </c>
      <c r="AV738" s="551">
        <v>3.9113045999999993E-3</v>
      </c>
      <c r="AW738" s="551">
        <v>1.9330454064900006E-2</v>
      </c>
      <c r="AX738" s="551">
        <v>0.194259758</v>
      </c>
      <c r="AY738" s="551">
        <v>2.6075491000000006E-2</v>
      </c>
    </row>
    <row r="739" spans="1:51" customFormat="1" x14ac:dyDescent="0.35">
      <c r="A739" s="547" t="s">
        <v>1299</v>
      </c>
      <c r="B739" s="547" t="s">
        <v>336</v>
      </c>
      <c r="C739">
        <v>3</v>
      </c>
      <c r="D739" s="547" t="s">
        <v>780</v>
      </c>
      <c r="E739">
        <v>41</v>
      </c>
      <c r="F739" s="216">
        <v>2007</v>
      </c>
      <c r="G739" s="549">
        <v>2.4796461999999995</v>
      </c>
      <c r="H739" s="550">
        <v>5.447340557326287</v>
      </c>
      <c r="I739" s="550">
        <v>3.9742284893183553</v>
      </c>
      <c r="J739" s="550">
        <v>0.18969991269722278</v>
      </c>
      <c r="K739" s="550">
        <v>8.1035069633200122E-3</v>
      </c>
      <c r="L739" s="550">
        <v>1.7116490247681308E-2</v>
      </c>
      <c r="M739" s="550">
        <v>2.7570417908812967E-3</v>
      </c>
      <c r="N739" s="550">
        <v>7.1685150430734843E-3</v>
      </c>
      <c r="O739" s="550">
        <v>0.13693204296645226</v>
      </c>
      <c r="P739" s="550">
        <v>1.8380370554476694E-2</v>
      </c>
      <c r="Q739" s="551">
        <v>13.507477313080006</v>
      </c>
      <c r="R739" s="551">
        <v>9.8546805714699985</v>
      </c>
      <c r="S739" s="551">
        <v>0.47038866766000009</v>
      </c>
      <c r="T739" s="551">
        <v>2.0093830248270002E-2</v>
      </c>
      <c r="U739" s="551">
        <v>4.2442840000000003E-2</v>
      </c>
      <c r="V739" s="551">
        <v>6.8364882000000009E-3</v>
      </c>
      <c r="W739" s="551">
        <v>1.7775381086199998E-2</v>
      </c>
      <c r="X739" s="551">
        <v>0.33954301999999997</v>
      </c>
      <c r="Y739" s="551">
        <v>4.5576816000000013E-2</v>
      </c>
      <c r="AA739" s="547" t="s">
        <v>1299</v>
      </c>
      <c r="AB739" s="547" t="s">
        <v>336</v>
      </c>
      <c r="AC739">
        <v>3</v>
      </c>
      <c r="AD739" s="547" t="s">
        <v>780</v>
      </c>
      <c r="AE739">
        <v>41</v>
      </c>
      <c r="AF739" s="216">
        <v>2007</v>
      </c>
      <c r="AG739" s="549">
        <v>2.4796461999999995</v>
      </c>
      <c r="AH739" s="550">
        <v>5.447340557326287</v>
      </c>
      <c r="AI739" s="550">
        <v>3.9742284893183553</v>
      </c>
      <c r="AJ739" s="550">
        <v>0.18969991269722278</v>
      </c>
      <c r="AK739" s="550">
        <v>8.1035069633200122E-3</v>
      </c>
      <c r="AL739" s="550">
        <v>1.7116490247681308E-2</v>
      </c>
      <c r="AM739" s="550">
        <v>2.7570417908812967E-3</v>
      </c>
      <c r="AN739" s="550">
        <v>7.1685150430734843E-3</v>
      </c>
      <c r="AO739" s="550">
        <v>0.13693204296645226</v>
      </c>
      <c r="AP739" s="550">
        <v>1.8380370554476694E-2</v>
      </c>
      <c r="AQ739" s="551">
        <v>13.507477313080006</v>
      </c>
      <c r="AR739" s="551">
        <v>9.8546805714699985</v>
      </c>
      <c r="AS739" s="551">
        <v>0.47038866766000009</v>
      </c>
      <c r="AT739" s="551">
        <v>2.0093830248270002E-2</v>
      </c>
      <c r="AU739" s="551">
        <v>4.2442840000000003E-2</v>
      </c>
      <c r="AV739" s="551">
        <v>6.8364882000000009E-3</v>
      </c>
      <c r="AW739" s="551">
        <v>1.7775381086199998E-2</v>
      </c>
      <c r="AX739" s="551">
        <v>0.33954301999999997</v>
      </c>
      <c r="AY739" s="551">
        <v>4.5576816000000013E-2</v>
      </c>
    </row>
    <row r="740" spans="1:51" customFormat="1" x14ac:dyDescent="0.35">
      <c r="A740" s="547" t="s">
        <v>1300</v>
      </c>
      <c r="B740" s="547" t="s">
        <v>336</v>
      </c>
      <c r="C740">
        <v>3</v>
      </c>
      <c r="D740" s="547" t="s">
        <v>780</v>
      </c>
      <c r="E740">
        <v>41</v>
      </c>
      <c r="F740" s="216">
        <v>2008</v>
      </c>
      <c r="G740" s="549">
        <v>12.208669999999998</v>
      </c>
      <c r="H740" s="550">
        <v>5.447322567306677</v>
      </c>
      <c r="I740" s="550">
        <v>3.9742244420784596</v>
      </c>
      <c r="J740" s="550">
        <v>0.18969981171904884</v>
      </c>
      <c r="K740" s="550">
        <v>8.1034944463401898E-3</v>
      </c>
      <c r="L740" s="550">
        <v>1.711642455730231E-2</v>
      </c>
      <c r="M740" s="550">
        <v>2.7570427409373838E-3</v>
      </c>
      <c r="N740" s="550">
        <v>7.16850545731845E-3</v>
      </c>
      <c r="O740" s="550">
        <v>0.13693152243446668</v>
      </c>
      <c r="P740" s="550">
        <v>1.8380369851916715E-2</v>
      </c>
      <c r="Q740" s="551">
        <v>66.504563607799994</v>
      </c>
      <c r="R740" s="551">
        <v>48.519994719270017</v>
      </c>
      <c r="S740" s="551">
        <v>2.3159824003399998</v>
      </c>
      <c r="T740" s="551">
        <v>9.8932889542200073E-2</v>
      </c>
      <c r="U740" s="551">
        <v>0.20896877899999994</v>
      </c>
      <c r="V740" s="551">
        <v>3.3659825000000004E-2</v>
      </c>
      <c r="W740" s="551">
        <v>8.7517917521600028E-2</v>
      </c>
      <c r="X740" s="551">
        <v>1.6717517700000002</v>
      </c>
      <c r="Y740" s="551">
        <v>0.22439987</v>
      </c>
      <c r="AA740" s="547" t="s">
        <v>1300</v>
      </c>
      <c r="AB740" s="547" t="s">
        <v>336</v>
      </c>
      <c r="AC740">
        <v>3</v>
      </c>
      <c r="AD740" s="547" t="s">
        <v>780</v>
      </c>
      <c r="AE740">
        <v>41</v>
      </c>
      <c r="AF740" s="216">
        <v>2008</v>
      </c>
      <c r="AG740" s="549">
        <v>12.208669999999998</v>
      </c>
      <c r="AH740" s="550">
        <v>5.447322567306677</v>
      </c>
      <c r="AI740" s="550">
        <v>3.9742244420784596</v>
      </c>
      <c r="AJ740" s="550">
        <v>0.18969981171904884</v>
      </c>
      <c r="AK740" s="550">
        <v>8.1034944463401898E-3</v>
      </c>
      <c r="AL740" s="550">
        <v>1.711642455730231E-2</v>
      </c>
      <c r="AM740" s="550">
        <v>2.7570427409373838E-3</v>
      </c>
      <c r="AN740" s="550">
        <v>7.16850545731845E-3</v>
      </c>
      <c r="AO740" s="550">
        <v>0.13693152243446668</v>
      </c>
      <c r="AP740" s="550">
        <v>1.8380369851916715E-2</v>
      </c>
      <c r="AQ740" s="551">
        <v>66.504563607799994</v>
      </c>
      <c r="AR740" s="551">
        <v>48.519994719270017</v>
      </c>
      <c r="AS740" s="551">
        <v>2.3159824003399998</v>
      </c>
      <c r="AT740" s="551">
        <v>9.8932889542200073E-2</v>
      </c>
      <c r="AU740" s="551">
        <v>0.20896877899999994</v>
      </c>
      <c r="AV740" s="551">
        <v>3.3659825000000004E-2</v>
      </c>
      <c r="AW740" s="551">
        <v>8.7517917521600028E-2</v>
      </c>
      <c r="AX740" s="551">
        <v>1.6717517700000002</v>
      </c>
      <c r="AY740" s="551">
        <v>0.22439987</v>
      </c>
    </row>
    <row r="741" spans="1:51" customFormat="1" x14ac:dyDescent="0.35">
      <c r="A741" s="547" t="s">
        <v>1301</v>
      </c>
      <c r="B741" s="547" t="s">
        <v>336</v>
      </c>
      <c r="C741">
        <v>3</v>
      </c>
      <c r="D741" s="547" t="s">
        <v>780</v>
      </c>
      <c r="E741">
        <v>41</v>
      </c>
      <c r="F741" s="216">
        <v>2009</v>
      </c>
      <c r="G741" s="549">
        <v>8.3178894000000021</v>
      </c>
      <c r="H741" s="550">
        <v>5.4473249425605479</v>
      </c>
      <c r="I741" s="550">
        <v>3.9742229840432821</v>
      </c>
      <c r="J741" s="550">
        <v>0.1896997815780046</v>
      </c>
      <c r="K741" s="550">
        <v>8.1034964985889253E-3</v>
      </c>
      <c r="L741" s="550">
        <v>1.7116441101032186E-2</v>
      </c>
      <c r="M741" s="550">
        <v>2.7570425497602789E-3</v>
      </c>
      <c r="N741" s="550">
        <v>7.1685030960365985E-3</v>
      </c>
      <c r="O741" s="550">
        <v>0.13693146725418104</v>
      </c>
      <c r="P741" s="550">
        <v>1.8380381806952128E-2</v>
      </c>
      <c r="Q741" s="551">
        <v>45.310246398080004</v>
      </c>
      <c r="R741" s="551">
        <v>33.057147232209992</v>
      </c>
      <c r="S741" s="551">
        <v>1.5779018023700002</v>
      </c>
      <c r="T741" s="551">
        <v>6.7403987628549947E-2</v>
      </c>
      <c r="U741" s="551">
        <v>0.14237266399999998</v>
      </c>
      <c r="V741" s="551">
        <v>2.2932775000000002E-2</v>
      </c>
      <c r="W741" s="551">
        <v>5.9626815916390019E-2</v>
      </c>
      <c r="X741" s="551">
        <v>1.1389807999999999</v>
      </c>
      <c r="Y741" s="551">
        <v>0.15288598299999998</v>
      </c>
      <c r="AA741" s="547" t="s">
        <v>1301</v>
      </c>
      <c r="AB741" s="547" t="s">
        <v>336</v>
      </c>
      <c r="AC741">
        <v>3</v>
      </c>
      <c r="AD741" s="547" t="s">
        <v>780</v>
      </c>
      <c r="AE741">
        <v>41</v>
      </c>
      <c r="AF741" s="216">
        <v>2009</v>
      </c>
      <c r="AG741" s="549">
        <v>8.3178894000000021</v>
      </c>
      <c r="AH741" s="550">
        <v>5.4473249425605479</v>
      </c>
      <c r="AI741" s="550">
        <v>3.9742229840432821</v>
      </c>
      <c r="AJ741" s="550">
        <v>0.1896997815780046</v>
      </c>
      <c r="AK741" s="550">
        <v>8.1034964985889253E-3</v>
      </c>
      <c r="AL741" s="550">
        <v>1.7116441101032186E-2</v>
      </c>
      <c r="AM741" s="550">
        <v>2.7570425497602789E-3</v>
      </c>
      <c r="AN741" s="550">
        <v>7.1685030960365985E-3</v>
      </c>
      <c r="AO741" s="550">
        <v>0.13693146725418104</v>
      </c>
      <c r="AP741" s="550">
        <v>1.8380381806952128E-2</v>
      </c>
      <c r="AQ741" s="551">
        <v>45.310246398080004</v>
      </c>
      <c r="AR741" s="551">
        <v>33.057147232209992</v>
      </c>
      <c r="AS741" s="551">
        <v>1.5779018023700002</v>
      </c>
      <c r="AT741" s="551">
        <v>6.7403987628549947E-2</v>
      </c>
      <c r="AU741" s="551">
        <v>0.14237266399999998</v>
      </c>
      <c r="AV741" s="551">
        <v>2.2932775000000002E-2</v>
      </c>
      <c r="AW741" s="551">
        <v>5.9626815916390019E-2</v>
      </c>
      <c r="AX741" s="551">
        <v>1.1389807999999999</v>
      </c>
      <c r="AY741" s="551">
        <v>0.15288598299999998</v>
      </c>
    </row>
    <row r="742" spans="1:51" customFormat="1" x14ac:dyDescent="0.35">
      <c r="A742" s="547" t="s">
        <v>1302</v>
      </c>
      <c r="B742" s="547" t="s">
        <v>336</v>
      </c>
      <c r="C742">
        <v>3</v>
      </c>
      <c r="D742" s="547" t="s">
        <v>780</v>
      </c>
      <c r="E742">
        <v>41</v>
      </c>
      <c r="F742" s="216">
        <v>2010</v>
      </c>
      <c r="G742" s="549">
        <v>3.455223000000001</v>
      </c>
      <c r="H742" s="550">
        <v>42.345343687316237</v>
      </c>
      <c r="I742" s="550">
        <v>1.1590718420976012</v>
      </c>
      <c r="J742" s="550">
        <v>1.2700058884181999</v>
      </c>
      <c r="K742" s="550">
        <v>1.2119711575646494E-2</v>
      </c>
      <c r="L742" s="550">
        <v>1.6858175000571591E-2</v>
      </c>
      <c r="M742" s="550">
        <v>2.7570366080568454E-3</v>
      </c>
      <c r="N742" s="550">
        <v>1.072131654133756E-2</v>
      </c>
      <c r="O742" s="550">
        <v>0.13486546309746136</v>
      </c>
      <c r="P742" s="550">
        <v>1.8380336377709913E-2</v>
      </c>
      <c r="Q742" s="551">
        <v>146.31260545131991</v>
      </c>
      <c r="R742" s="551">
        <v>4.0048516874680011</v>
      </c>
      <c r="S742" s="551">
        <v>4.3881535557979996</v>
      </c>
      <c r="T742" s="551">
        <v>4.1876306189540018E-2</v>
      </c>
      <c r="U742" s="551">
        <v>5.8248753999999986E-2</v>
      </c>
      <c r="V742" s="551">
        <v>9.5261762999999996E-3</v>
      </c>
      <c r="W742" s="551">
        <v>3.7044539503909998E-2</v>
      </c>
      <c r="X742" s="551">
        <v>0.46599024999999988</v>
      </c>
      <c r="Y742" s="551">
        <v>6.3508160999999994E-2</v>
      </c>
      <c r="AA742" s="547" t="s">
        <v>1302</v>
      </c>
      <c r="AB742" s="547" t="s">
        <v>336</v>
      </c>
      <c r="AC742">
        <v>3</v>
      </c>
      <c r="AD742" s="547" t="s">
        <v>780</v>
      </c>
      <c r="AE742">
        <v>41</v>
      </c>
      <c r="AF742" s="216">
        <v>2010</v>
      </c>
      <c r="AG742" s="549">
        <v>3.455223000000001</v>
      </c>
      <c r="AH742" s="550">
        <v>42.345343687316237</v>
      </c>
      <c r="AI742" s="550">
        <v>1.1590718420976012</v>
      </c>
      <c r="AJ742" s="550">
        <v>1.2700058884181999</v>
      </c>
      <c r="AK742" s="550">
        <v>1.2119711575646494E-2</v>
      </c>
      <c r="AL742" s="550">
        <v>1.6858175000571591E-2</v>
      </c>
      <c r="AM742" s="550">
        <v>2.7570366080568454E-3</v>
      </c>
      <c r="AN742" s="550">
        <v>1.072131654133756E-2</v>
      </c>
      <c r="AO742" s="550">
        <v>0.13486546309746136</v>
      </c>
      <c r="AP742" s="550">
        <v>1.8380336377709913E-2</v>
      </c>
      <c r="AQ742" s="551">
        <v>146.31260545131991</v>
      </c>
      <c r="AR742" s="551">
        <v>4.0048516874680011</v>
      </c>
      <c r="AS742" s="551">
        <v>4.3881535557979996</v>
      </c>
      <c r="AT742" s="551">
        <v>4.1876306189540018E-2</v>
      </c>
      <c r="AU742" s="551">
        <v>5.8248753999999986E-2</v>
      </c>
      <c r="AV742" s="551">
        <v>9.5261762999999996E-3</v>
      </c>
      <c r="AW742" s="551">
        <v>3.7044539503909998E-2</v>
      </c>
      <c r="AX742" s="551">
        <v>0.46599024999999988</v>
      </c>
      <c r="AY742" s="551">
        <v>6.3508160999999994E-2</v>
      </c>
    </row>
    <row r="743" spans="1:51" customFormat="1" x14ac:dyDescent="0.35">
      <c r="A743" s="547" t="s">
        <v>1303</v>
      </c>
      <c r="B743" s="547" t="s">
        <v>336</v>
      </c>
      <c r="C743">
        <v>3</v>
      </c>
      <c r="D743" s="547" t="s">
        <v>780</v>
      </c>
      <c r="E743">
        <v>41</v>
      </c>
      <c r="F743" s="216">
        <v>2011</v>
      </c>
      <c r="G743" s="549">
        <v>13.264628500000001</v>
      </c>
      <c r="H743" s="550">
        <v>42.34531383254344</v>
      </c>
      <c r="I743" s="550">
        <v>1.1590690730946589</v>
      </c>
      <c r="J743" s="550">
        <v>1.2700068974807706</v>
      </c>
      <c r="K743" s="550">
        <v>1.2119693409355564E-2</v>
      </c>
      <c r="L743" s="550">
        <v>1.6858164026229604E-2</v>
      </c>
      <c r="M743" s="550">
        <v>2.7570362788524377E-3</v>
      </c>
      <c r="N743" s="550">
        <v>1.0721322611583135E-2</v>
      </c>
      <c r="O743" s="550">
        <v>0.13486524104312458</v>
      </c>
      <c r="P743" s="550">
        <v>1.8380322524675301E-2</v>
      </c>
      <c r="Q743" s="551">
        <v>561.69485670459994</v>
      </c>
      <c r="R743" s="551">
        <v>15.374620660439996</v>
      </c>
      <c r="S743" s="551">
        <v>16.846169687520007</v>
      </c>
      <c r="T743" s="551">
        <v>0.160763230609</v>
      </c>
      <c r="U743" s="551">
        <v>0.22361728299999997</v>
      </c>
      <c r="V743" s="551">
        <v>3.6571061999999994E-2</v>
      </c>
      <c r="W743" s="551">
        <v>0.14221436147130009</v>
      </c>
      <c r="X743" s="551">
        <v>1.7889373200000001</v>
      </c>
      <c r="Y743" s="551">
        <v>0.24380814999999997</v>
      </c>
      <c r="AA743" s="547" t="s">
        <v>1303</v>
      </c>
      <c r="AB743" s="547" t="s">
        <v>336</v>
      </c>
      <c r="AC743">
        <v>3</v>
      </c>
      <c r="AD743" s="547" t="s">
        <v>780</v>
      </c>
      <c r="AE743">
        <v>41</v>
      </c>
      <c r="AF743" s="216">
        <v>2011</v>
      </c>
      <c r="AG743" s="549">
        <v>13.264628500000001</v>
      </c>
      <c r="AH743" s="550">
        <v>42.34531383254344</v>
      </c>
      <c r="AI743" s="550">
        <v>1.1590690730946589</v>
      </c>
      <c r="AJ743" s="550">
        <v>1.2700068974807706</v>
      </c>
      <c r="AK743" s="550">
        <v>1.2119693409355564E-2</v>
      </c>
      <c r="AL743" s="550">
        <v>1.6858164026229604E-2</v>
      </c>
      <c r="AM743" s="550">
        <v>2.7570362788524377E-3</v>
      </c>
      <c r="AN743" s="550">
        <v>1.0721322611583135E-2</v>
      </c>
      <c r="AO743" s="550">
        <v>0.13486524104312458</v>
      </c>
      <c r="AP743" s="550">
        <v>1.8380322524675301E-2</v>
      </c>
      <c r="AQ743" s="551">
        <v>561.69485670459994</v>
      </c>
      <c r="AR743" s="551">
        <v>15.374620660439996</v>
      </c>
      <c r="AS743" s="551">
        <v>16.846169687520007</v>
      </c>
      <c r="AT743" s="551">
        <v>0.160763230609</v>
      </c>
      <c r="AU743" s="551">
        <v>0.22361728299999997</v>
      </c>
      <c r="AV743" s="551">
        <v>3.6571061999999994E-2</v>
      </c>
      <c r="AW743" s="551">
        <v>0.14221436147130009</v>
      </c>
      <c r="AX743" s="551">
        <v>1.7889373200000001</v>
      </c>
      <c r="AY743" s="551">
        <v>0.24380814999999997</v>
      </c>
    </row>
    <row r="744" spans="1:51" customFormat="1" x14ac:dyDescent="0.35">
      <c r="A744" s="547" t="s">
        <v>1304</v>
      </c>
      <c r="B744" s="547" t="s">
        <v>336</v>
      </c>
      <c r="C744">
        <v>3</v>
      </c>
      <c r="D744" s="547" t="s">
        <v>780</v>
      </c>
      <c r="E744">
        <v>41</v>
      </c>
      <c r="F744" s="216">
        <v>2012</v>
      </c>
      <c r="G744" s="549">
        <v>9.6026401999999997</v>
      </c>
      <c r="H744" s="550">
        <v>42.345354368381933</v>
      </c>
      <c r="I744" s="550">
        <v>1.1590719694631482</v>
      </c>
      <c r="J744" s="550">
        <v>1.2700077987426832</v>
      </c>
      <c r="K744" s="550">
        <v>1.211970725255956E-2</v>
      </c>
      <c r="L744" s="550">
        <v>1.6858227073841631E-2</v>
      </c>
      <c r="M744" s="550">
        <v>2.757040402284363E-3</v>
      </c>
      <c r="N744" s="550">
        <v>1.0721324197486851E-2</v>
      </c>
      <c r="O744" s="550">
        <v>0.13486579972037274</v>
      </c>
      <c r="P744" s="550">
        <v>1.8380349291854128E-2</v>
      </c>
      <c r="Q744" s="551">
        <v>406.62720214106997</v>
      </c>
      <c r="R744" s="551">
        <v>11.130151088659998</v>
      </c>
      <c r="S744" s="551">
        <v>12.195427942519999</v>
      </c>
      <c r="T744" s="551">
        <v>0.11638118807565999</v>
      </c>
      <c r="U744" s="551">
        <v>0.16188348899999999</v>
      </c>
      <c r="V744" s="551">
        <v>2.6474866999999996E-2</v>
      </c>
      <c r="W744" s="551">
        <v>0.10295301873601996</v>
      </c>
      <c r="X744" s="551">
        <v>1.2950677500000001</v>
      </c>
      <c r="Y744" s="551">
        <v>0.17649988099999997</v>
      </c>
      <c r="AA744" s="547" t="s">
        <v>1304</v>
      </c>
      <c r="AB744" s="547" t="s">
        <v>336</v>
      </c>
      <c r="AC744">
        <v>3</v>
      </c>
      <c r="AD744" s="547" t="s">
        <v>780</v>
      </c>
      <c r="AE744">
        <v>41</v>
      </c>
      <c r="AF744" s="216">
        <v>2012</v>
      </c>
      <c r="AG744" s="549">
        <v>9.6026401999999997</v>
      </c>
      <c r="AH744" s="550">
        <v>42.345354368381933</v>
      </c>
      <c r="AI744" s="550">
        <v>1.1590719694631482</v>
      </c>
      <c r="AJ744" s="550">
        <v>1.2700077987426832</v>
      </c>
      <c r="AK744" s="550">
        <v>1.211970725255956E-2</v>
      </c>
      <c r="AL744" s="550">
        <v>1.6858227073841631E-2</v>
      </c>
      <c r="AM744" s="550">
        <v>2.757040402284363E-3</v>
      </c>
      <c r="AN744" s="550">
        <v>1.0721324197486851E-2</v>
      </c>
      <c r="AO744" s="550">
        <v>0.13486579972037274</v>
      </c>
      <c r="AP744" s="550">
        <v>1.8380349291854128E-2</v>
      </c>
      <c r="AQ744" s="551">
        <v>406.62720214106997</v>
      </c>
      <c r="AR744" s="551">
        <v>11.130151088659998</v>
      </c>
      <c r="AS744" s="551">
        <v>12.195427942519999</v>
      </c>
      <c r="AT744" s="551">
        <v>0.11638118807565999</v>
      </c>
      <c r="AU744" s="551">
        <v>0.16188348899999999</v>
      </c>
      <c r="AV744" s="551">
        <v>2.6474866999999996E-2</v>
      </c>
      <c r="AW744" s="551">
        <v>0.10295301873601996</v>
      </c>
      <c r="AX744" s="551">
        <v>1.2950677500000001</v>
      </c>
      <c r="AY744" s="551">
        <v>0.17649988099999997</v>
      </c>
    </row>
    <row r="745" spans="1:51" customFormat="1" x14ac:dyDescent="0.35">
      <c r="A745" s="547" t="s">
        <v>1305</v>
      </c>
      <c r="B745" s="547" t="s">
        <v>336</v>
      </c>
      <c r="C745">
        <v>3</v>
      </c>
      <c r="D745" s="547" t="s">
        <v>780</v>
      </c>
      <c r="E745">
        <v>41</v>
      </c>
      <c r="F745" s="216">
        <v>2013</v>
      </c>
      <c r="G745" s="549">
        <v>13.413748700000001</v>
      </c>
      <c r="H745" s="550">
        <v>42.345385141224511</v>
      </c>
      <c r="I745" s="550">
        <v>1.1590741204119921</v>
      </c>
      <c r="J745" s="550">
        <v>1.2700101396084751</v>
      </c>
      <c r="K745" s="550">
        <v>1.2119735447213198E-2</v>
      </c>
      <c r="L745" s="550">
        <v>1.6858215481552891E-2</v>
      </c>
      <c r="M745" s="550">
        <v>2.7570451651595346E-3</v>
      </c>
      <c r="N745" s="550">
        <v>1.0721349106816051E-2</v>
      </c>
      <c r="O745" s="550">
        <v>0.13486587533878577</v>
      </c>
      <c r="P745" s="550">
        <v>1.8380406217092762E-2</v>
      </c>
      <c r="Q745" s="551">
        <v>568.01035488909963</v>
      </c>
      <c r="R745" s="551">
        <v>15.547528975880002</v>
      </c>
      <c r="S745" s="551">
        <v>17.035596859160002</v>
      </c>
      <c r="T745" s="551">
        <v>0.16257108559939998</v>
      </c>
      <c r="U745" s="551">
        <v>0.22613186599999999</v>
      </c>
      <c r="V745" s="551">
        <v>3.6982310999999997E-2</v>
      </c>
      <c r="W745" s="551">
        <v>0.14381348264379998</v>
      </c>
      <c r="X745" s="551">
        <v>1.8090569599999999</v>
      </c>
      <c r="Y745" s="551">
        <v>0.24655015</v>
      </c>
      <c r="AA745" s="547" t="s">
        <v>1305</v>
      </c>
      <c r="AB745" s="547" t="s">
        <v>336</v>
      </c>
      <c r="AC745">
        <v>3</v>
      </c>
      <c r="AD745" s="547" t="s">
        <v>780</v>
      </c>
      <c r="AE745">
        <v>41</v>
      </c>
      <c r="AF745" s="216">
        <v>2013</v>
      </c>
      <c r="AG745" s="549">
        <v>13.413748700000001</v>
      </c>
      <c r="AH745" s="550">
        <v>42.345385141224511</v>
      </c>
      <c r="AI745" s="550">
        <v>1.1590741204119921</v>
      </c>
      <c r="AJ745" s="550">
        <v>1.2700101396084751</v>
      </c>
      <c r="AK745" s="550">
        <v>1.2119735447213198E-2</v>
      </c>
      <c r="AL745" s="550">
        <v>1.6858215481552891E-2</v>
      </c>
      <c r="AM745" s="550">
        <v>2.7570451651595346E-3</v>
      </c>
      <c r="AN745" s="550">
        <v>1.0721349106816051E-2</v>
      </c>
      <c r="AO745" s="550">
        <v>0.13486587533878577</v>
      </c>
      <c r="AP745" s="550">
        <v>1.8380406217092762E-2</v>
      </c>
      <c r="AQ745" s="551">
        <v>568.01035488909963</v>
      </c>
      <c r="AR745" s="551">
        <v>15.547528975880002</v>
      </c>
      <c r="AS745" s="551">
        <v>17.035596859160002</v>
      </c>
      <c r="AT745" s="551">
        <v>0.16257108559939998</v>
      </c>
      <c r="AU745" s="551">
        <v>0.22613186599999999</v>
      </c>
      <c r="AV745" s="551">
        <v>3.6982310999999997E-2</v>
      </c>
      <c r="AW745" s="551">
        <v>0.14381348264379998</v>
      </c>
      <c r="AX745" s="551">
        <v>1.8090569599999999</v>
      </c>
      <c r="AY745" s="551">
        <v>0.24655015</v>
      </c>
    </row>
    <row r="746" spans="1:51" customFormat="1" x14ac:dyDescent="0.35">
      <c r="A746" s="547" t="s">
        <v>1306</v>
      </c>
      <c r="B746" s="547" t="s">
        <v>336</v>
      </c>
      <c r="C746">
        <v>3</v>
      </c>
      <c r="D746" s="547" t="s">
        <v>780</v>
      </c>
      <c r="E746">
        <v>41</v>
      </c>
      <c r="F746" s="216">
        <v>2014</v>
      </c>
      <c r="G746" s="549">
        <v>9.1301737000000021</v>
      </c>
      <c r="H746" s="550">
        <v>42.238809053026017</v>
      </c>
      <c r="I746" s="550">
        <v>1.1586809177014894</v>
      </c>
      <c r="J746" s="550">
        <v>1.2712046242559438</v>
      </c>
      <c r="K746" s="550">
        <v>1.2082142475678202E-2</v>
      </c>
      <c r="L746" s="550">
        <v>1.7035979173101599E-2</v>
      </c>
      <c r="M746" s="550">
        <v>2.7570402083368899E-3</v>
      </c>
      <c r="N746" s="550">
        <v>1.0688090051167375E-2</v>
      </c>
      <c r="O746" s="550">
        <v>0.13628774225839754</v>
      </c>
      <c r="P746" s="550">
        <v>1.8380354362809107E-2</v>
      </c>
      <c r="Q746" s="551">
        <v>385.64766353526011</v>
      </c>
      <c r="R746" s="551">
        <v>10.578958041490004</v>
      </c>
      <c r="S746" s="551">
        <v>11.606319027700003</v>
      </c>
      <c r="T746" s="551">
        <v>0.11031205947109003</v>
      </c>
      <c r="U746" s="551">
        <v>0.155541449</v>
      </c>
      <c r="V746" s="551">
        <v>2.5172255999999997E-2</v>
      </c>
      <c r="W746" s="551">
        <v>9.7584118688400043E-2</v>
      </c>
      <c r="X746" s="551">
        <v>1.2443307600000002</v>
      </c>
      <c r="Y746" s="551">
        <v>0.167815828</v>
      </c>
      <c r="AA746" s="547" t="s">
        <v>1306</v>
      </c>
      <c r="AB746" s="547" t="s">
        <v>336</v>
      </c>
      <c r="AC746">
        <v>3</v>
      </c>
      <c r="AD746" s="547" t="s">
        <v>780</v>
      </c>
      <c r="AE746">
        <v>41</v>
      </c>
      <c r="AF746" s="216">
        <v>2014</v>
      </c>
      <c r="AG746" s="549">
        <v>9.1301737000000021</v>
      </c>
      <c r="AH746" s="550">
        <v>42.238809053026017</v>
      </c>
      <c r="AI746" s="550">
        <v>1.1586809177014894</v>
      </c>
      <c r="AJ746" s="550">
        <v>1.2712046242559438</v>
      </c>
      <c r="AK746" s="550">
        <v>1.2082142475678202E-2</v>
      </c>
      <c r="AL746" s="550">
        <v>1.7035979173101599E-2</v>
      </c>
      <c r="AM746" s="550">
        <v>2.7570402083368899E-3</v>
      </c>
      <c r="AN746" s="550">
        <v>1.0688090051167375E-2</v>
      </c>
      <c r="AO746" s="550">
        <v>0.13628774225839754</v>
      </c>
      <c r="AP746" s="550">
        <v>1.8380354362809107E-2</v>
      </c>
      <c r="AQ746" s="551">
        <v>385.64766353526011</v>
      </c>
      <c r="AR746" s="551">
        <v>10.578958041490004</v>
      </c>
      <c r="AS746" s="551">
        <v>11.606319027700003</v>
      </c>
      <c r="AT746" s="551">
        <v>0.11031205947109003</v>
      </c>
      <c r="AU746" s="551">
        <v>0.155541449</v>
      </c>
      <c r="AV746" s="551">
        <v>2.5172255999999997E-2</v>
      </c>
      <c r="AW746" s="551">
        <v>9.7584118688400043E-2</v>
      </c>
      <c r="AX746" s="551">
        <v>1.2443307600000002</v>
      </c>
      <c r="AY746" s="551">
        <v>0.167815828</v>
      </c>
    </row>
    <row r="747" spans="1:51" customFormat="1" x14ac:dyDescent="0.35">
      <c r="A747" s="547" t="s">
        <v>1307</v>
      </c>
      <c r="B747" s="547" t="s">
        <v>336</v>
      </c>
      <c r="C747">
        <v>3</v>
      </c>
      <c r="D747" s="547" t="s">
        <v>780</v>
      </c>
      <c r="E747">
        <v>41</v>
      </c>
      <c r="F747" s="216">
        <v>2015</v>
      </c>
      <c r="G747" s="549">
        <v>11.375306699999999</v>
      </c>
      <c r="H747" s="550">
        <v>42.238846771700679</v>
      </c>
      <c r="I747" s="550">
        <v>1.1586813560938978</v>
      </c>
      <c r="J747" s="550">
        <v>1.2712039605877177</v>
      </c>
      <c r="K747" s="550">
        <v>1.2082131858229365E-2</v>
      </c>
      <c r="L747" s="550">
        <v>1.7035980752940928E-2</v>
      </c>
      <c r="M747" s="550">
        <v>2.757039597007085E-3</v>
      </c>
      <c r="N747" s="550">
        <v>1.0688087704405365E-2</v>
      </c>
      <c r="O747" s="550">
        <v>0.13628788400052541</v>
      </c>
      <c r="P747" s="550">
        <v>1.8380356021521604E-2</v>
      </c>
      <c r="Q747" s="551">
        <v>480.47983668240005</v>
      </c>
      <c r="R747" s="551">
        <v>13.18035579314</v>
      </c>
      <c r="S747" s="551">
        <v>14.46033492994</v>
      </c>
      <c r="T747" s="551">
        <v>0.13743795547719995</v>
      </c>
      <c r="U747" s="551">
        <v>0.19378950599999997</v>
      </c>
      <c r="V747" s="551">
        <v>3.1362170999999994E-2</v>
      </c>
      <c r="W747" s="551">
        <v>0.12158027567410995</v>
      </c>
      <c r="X747" s="551">
        <v>1.5503164799999996</v>
      </c>
      <c r="Y747" s="551">
        <v>0.20908218700000003</v>
      </c>
      <c r="AA747" s="547" t="s">
        <v>1307</v>
      </c>
      <c r="AB747" s="547" t="s">
        <v>336</v>
      </c>
      <c r="AC747">
        <v>3</v>
      </c>
      <c r="AD747" s="547" t="s">
        <v>780</v>
      </c>
      <c r="AE747">
        <v>41</v>
      </c>
      <c r="AF747" s="216">
        <v>2015</v>
      </c>
      <c r="AG747" s="549">
        <v>11.375306699999999</v>
      </c>
      <c r="AH747" s="550">
        <v>42.238846771700679</v>
      </c>
      <c r="AI747" s="550">
        <v>1.1586813560938978</v>
      </c>
      <c r="AJ747" s="550">
        <v>1.2712039605877177</v>
      </c>
      <c r="AK747" s="550">
        <v>1.2082131858229365E-2</v>
      </c>
      <c r="AL747" s="550">
        <v>1.7035980752940928E-2</v>
      </c>
      <c r="AM747" s="550">
        <v>2.757039597007085E-3</v>
      </c>
      <c r="AN747" s="550">
        <v>1.0688087704405365E-2</v>
      </c>
      <c r="AO747" s="550">
        <v>0.13628788400052541</v>
      </c>
      <c r="AP747" s="550">
        <v>1.8380356021521604E-2</v>
      </c>
      <c r="AQ747" s="551">
        <v>480.47983668240005</v>
      </c>
      <c r="AR747" s="551">
        <v>13.18035579314</v>
      </c>
      <c r="AS747" s="551">
        <v>14.46033492994</v>
      </c>
      <c r="AT747" s="551">
        <v>0.13743795547719995</v>
      </c>
      <c r="AU747" s="551">
        <v>0.19378950599999997</v>
      </c>
      <c r="AV747" s="551">
        <v>3.1362170999999994E-2</v>
      </c>
      <c r="AW747" s="551">
        <v>0.12158027567410995</v>
      </c>
      <c r="AX747" s="551">
        <v>1.5503164799999996</v>
      </c>
      <c r="AY747" s="551">
        <v>0.20908218700000003</v>
      </c>
    </row>
    <row r="748" spans="1:51" customFormat="1" x14ac:dyDescent="0.35">
      <c r="A748" s="547" t="s">
        <v>1308</v>
      </c>
      <c r="B748" s="547" t="s">
        <v>336</v>
      </c>
      <c r="C748">
        <v>3</v>
      </c>
      <c r="D748" s="547" t="s">
        <v>780</v>
      </c>
      <c r="E748">
        <v>41</v>
      </c>
      <c r="F748" s="216">
        <v>2016</v>
      </c>
      <c r="G748" s="549">
        <v>19.325627700000002</v>
      </c>
      <c r="H748" s="550">
        <v>42.238868395446708</v>
      </c>
      <c r="I748" s="550">
        <v>1.1586818654909719</v>
      </c>
      <c r="J748" s="550">
        <v>1.27120684166445</v>
      </c>
      <c r="K748" s="550">
        <v>1.2082154499292149E-2</v>
      </c>
      <c r="L748" s="550">
        <v>1.7035991539876345E-2</v>
      </c>
      <c r="M748" s="550">
        <v>2.7570432291831835E-3</v>
      </c>
      <c r="N748" s="550">
        <v>1.0688108228945127E-2</v>
      </c>
      <c r="O748" s="550">
        <v>0.13628803943066745</v>
      </c>
      <c r="P748" s="550">
        <v>1.8380374263341524E-2</v>
      </c>
      <c r="Q748" s="551">
        <v>816.29264507969958</v>
      </c>
      <c r="R748" s="551">
        <v>22.39225435522</v>
      </c>
      <c r="S748" s="551">
        <v>24.566870151700012</v>
      </c>
      <c r="T748" s="551">
        <v>0.23349521966719999</v>
      </c>
      <c r="U748" s="551">
        <v>0.32923122999999999</v>
      </c>
      <c r="V748" s="551">
        <v>5.3281590999999989E-2</v>
      </c>
      <c r="W748" s="551">
        <v>0.20655440044989989</v>
      </c>
      <c r="X748" s="551">
        <v>2.6338519099999993</v>
      </c>
      <c r="Y748" s="551">
        <v>0.35521227000000005</v>
      </c>
      <c r="AA748" s="547" t="s">
        <v>1308</v>
      </c>
      <c r="AB748" s="547" t="s">
        <v>336</v>
      </c>
      <c r="AC748">
        <v>3</v>
      </c>
      <c r="AD748" s="547" t="s">
        <v>780</v>
      </c>
      <c r="AE748">
        <v>41</v>
      </c>
      <c r="AF748" s="216">
        <v>2016</v>
      </c>
      <c r="AG748" s="549">
        <v>19.325627700000002</v>
      </c>
      <c r="AH748" s="550">
        <v>42.238868395446708</v>
      </c>
      <c r="AI748" s="550">
        <v>1.1586818654909719</v>
      </c>
      <c r="AJ748" s="550">
        <v>1.27120684166445</v>
      </c>
      <c r="AK748" s="550">
        <v>1.2082154499292149E-2</v>
      </c>
      <c r="AL748" s="550">
        <v>1.7035991539876345E-2</v>
      </c>
      <c r="AM748" s="550">
        <v>2.7570432291831835E-3</v>
      </c>
      <c r="AN748" s="550">
        <v>1.0688108228945127E-2</v>
      </c>
      <c r="AO748" s="550">
        <v>0.13628803943066745</v>
      </c>
      <c r="AP748" s="550">
        <v>1.8380374263341524E-2</v>
      </c>
      <c r="AQ748" s="551">
        <v>816.29264507969958</v>
      </c>
      <c r="AR748" s="551">
        <v>22.39225435522</v>
      </c>
      <c r="AS748" s="551">
        <v>24.566870151700012</v>
      </c>
      <c r="AT748" s="551">
        <v>0.23349521966719999</v>
      </c>
      <c r="AU748" s="551">
        <v>0.32923122999999999</v>
      </c>
      <c r="AV748" s="551">
        <v>5.3281590999999989E-2</v>
      </c>
      <c r="AW748" s="551">
        <v>0.20655440044989989</v>
      </c>
      <c r="AX748" s="551">
        <v>2.6338519099999993</v>
      </c>
      <c r="AY748" s="551">
        <v>0.35521227000000005</v>
      </c>
    </row>
    <row r="749" spans="1:51" customFormat="1" x14ac:dyDescent="0.35">
      <c r="A749" s="547" t="s">
        <v>1309</v>
      </c>
      <c r="B749" s="547" t="s">
        <v>336</v>
      </c>
      <c r="C749">
        <v>3</v>
      </c>
      <c r="D749" s="547" t="s">
        <v>780</v>
      </c>
      <c r="E749">
        <v>41</v>
      </c>
      <c r="F749" s="216">
        <v>2017</v>
      </c>
      <c r="G749" s="549">
        <v>22.309643000000005</v>
      </c>
      <c r="H749" s="550">
        <v>42.238823135995474</v>
      </c>
      <c r="I749" s="550">
        <v>1.1586812011752046</v>
      </c>
      <c r="J749" s="550">
        <v>1.2712036498015677</v>
      </c>
      <c r="K749" s="550">
        <v>1.2082144729146939E-2</v>
      </c>
      <c r="L749" s="550">
        <v>1.7035976774706793E-2</v>
      </c>
      <c r="M749" s="550">
        <v>2.7570404421083734E-3</v>
      </c>
      <c r="N749" s="550">
        <v>1.0688096766156232E-2</v>
      </c>
      <c r="O749" s="550">
        <v>0.13628770303496116</v>
      </c>
      <c r="P749" s="550">
        <v>1.8380368076710139E-2</v>
      </c>
      <c r="Q749" s="551">
        <v>942.33306490419966</v>
      </c>
      <c r="R749" s="551">
        <v>25.849763949029999</v>
      </c>
      <c r="S749" s="551">
        <v>28.360099607370003</v>
      </c>
      <c r="T749" s="551">
        <v>0.26954833558159996</v>
      </c>
      <c r="U749" s="551">
        <v>0.38006656000000005</v>
      </c>
      <c r="V749" s="551">
        <v>6.1508587999999996E-2</v>
      </c>
      <c r="W749" s="551">
        <v>0.23844762320240007</v>
      </c>
      <c r="X749" s="551">
        <v>3.0405300000000004</v>
      </c>
      <c r="Y749" s="551">
        <v>0.41005944999999994</v>
      </c>
      <c r="AA749" s="547" t="s">
        <v>1309</v>
      </c>
      <c r="AB749" s="547" t="s">
        <v>336</v>
      </c>
      <c r="AC749">
        <v>3</v>
      </c>
      <c r="AD749" s="547" t="s">
        <v>780</v>
      </c>
      <c r="AE749">
        <v>41</v>
      </c>
      <c r="AF749" s="216">
        <v>2017</v>
      </c>
      <c r="AG749" s="549">
        <v>22.309643000000005</v>
      </c>
      <c r="AH749" s="550">
        <v>42.238823135995474</v>
      </c>
      <c r="AI749" s="550">
        <v>1.1586812011752046</v>
      </c>
      <c r="AJ749" s="550">
        <v>1.2712036498015677</v>
      </c>
      <c r="AK749" s="550">
        <v>1.2082144729146939E-2</v>
      </c>
      <c r="AL749" s="550">
        <v>1.7035976774706793E-2</v>
      </c>
      <c r="AM749" s="550">
        <v>2.7570404421083734E-3</v>
      </c>
      <c r="AN749" s="550">
        <v>1.0688096766156232E-2</v>
      </c>
      <c r="AO749" s="550">
        <v>0.13628770303496116</v>
      </c>
      <c r="AP749" s="550">
        <v>1.8380368076710139E-2</v>
      </c>
      <c r="AQ749" s="551">
        <v>942.33306490419966</v>
      </c>
      <c r="AR749" s="551">
        <v>25.849763949029999</v>
      </c>
      <c r="AS749" s="551">
        <v>28.360099607370003</v>
      </c>
      <c r="AT749" s="551">
        <v>0.26954833558159996</v>
      </c>
      <c r="AU749" s="551">
        <v>0.38006656000000005</v>
      </c>
      <c r="AV749" s="551">
        <v>6.1508587999999996E-2</v>
      </c>
      <c r="AW749" s="551">
        <v>0.23844762320240007</v>
      </c>
      <c r="AX749" s="551">
        <v>3.0405300000000004</v>
      </c>
      <c r="AY749" s="551">
        <v>0.41005944999999994</v>
      </c>
    </row>
    <row r="750" spans="1:51" customFormat="1" x14ac:dyDescent="0.35">
      <c r="A750" s="547" t="s">
        <v>1310</v>
      </c>
      <c r="B750" s="547" t="s">
        <v>336</v>
      </c>
      <c r="C750">
        <v>3</v>
      </c>
      <c r="D750" s="547" t="s">
        <v>780</v>
      </c>
      <c r="E750">
        <v>41</v>
      </c>
      <c r="F750" s="216">
        <v>2018</v>
      </c>
      <c r="G750" s="549">
        <v>27.593022999999995</v>
      </c>
      <c r="H750" s="550">
        <v>42.238841922670069</v>
      </c>
      <c r="I750" s="550">
        <v>1.158682099109257</v>
      </c>
      <c r="J750" s="550">
        <v>1.2712057777464254</v>
      </c>
      <c r="K750" s="550">
        <v>1.2082143799546726E-2</v>
      </c>
      <c r="L750" s="550">
        <v>1.7035980436068934E-2</v>
      </c>
      <c r="M750" s="550">
        <v>2.7570415173429896E-3</v>
      </c>
      <c r="N750" s="550">
        <v>1.0688104053318116E-2</v>
      </c>
      <c r="O750" s="550">
        <v>0.13628787610549237</v>
      </c>
      <c r="P750" s="550">
        <v>1.8380368472131522E-2</v>
      </c>
      <c r="Q750" s="551">
        <v>1165.4973366655993</v>
      </c>
      <c r="R750" s="551">
        <v>31.971541810410002</v>
      </c>
      <c r="S750" s="551">
        <v>35.076410263089997</v>
      </c>
      <c r="T750" s="551">
        <v>0.33338287175020015</v>
      </c>
      <c r="U750" s="551">
        <v>0.4700742</v>
      </c>
      <c r="V750" s="551">
        <v>7.6075110000000001E-2</v>
      </c>
      <c r="W750" s="551">
        <v>0.29491710096959994</v>
      </c>
      <c r="X750" s="551">
        <v>3.7605945000000003</v>
      </c>
      <c r="Y750" s="551">
        <v>0.50716992999999988</v>
      </c>
      <c r="AA750" s="547" t="s">
        <v>1310</v>
      </c>
      <c r="AB750" s="547" t="s">
        <v>336</v>
      </c>
      <c r="AC750">
        <v>3</v>
      </c>
      <c r="AD750" s="547" t="s">
        <v>780</v>
      </c>
      <c r="AE750">
        <v>41</v>
      </c>
      <c r="AF750" s="216">
        <v>2018</v>
      </c>
      <c r="AG750" s="549">
        <v>27.593022999999995</v>
      </c>
      <c r="AH750" s="550">
        <v>42.238841922670069</v>
      </c>
      <c r="AI750" s="550">
        <v>1.158682099109257</v>
      </c>
      <c r="AJ750" s="550">
        <v>1.2712057777464254</v>
      </c>
      <c r="AK750" s="550">
        <v>1.2082143799546726E-2</v>
      </c>
      <c r="AL750" s="550">
        <v>1.7035980436068934E-2</v>
      </c>
      <c r="AM750" s="550">
        <v>2.7570415173429896E-3</v>
      </c>
      <c r="AN750" s="550">
        <v>1.0688104053318116E-2</v>
      </c>
      <c r="AO750" s="550">
        <v>0.13628787610549237</v>
      </c>
      <c r="AP750" s="550">
        <v>1.8380368472131522E-2</v>
      </c>
      <c r="AQ750" s="551">
        <v>1165.4973366655993</v>
      </c>
      <c r="AR750" s="551">
        <v>31.971541810410002</v>
      </c>
      <c r="AS750" s="551">
        <v>35.076410263089997</v>
      </c>
      <c r="AT750" s="551">
        <v>0.33338287175020015</v>
      </c>
      <c r="AU750" s="551">
        <v>0.4700742</v>
      </c>
      <c r="AV750" s="551">
        <v>7.6075110000000001E-2</v>
      </c>
      <c r="AW750" s="551">
        <v>0.29491710096959994</v>
      </c>
      <c r="AX750" s="551">
        <v>3.7605945000000003</v>
      </c>
      <c r="AY750" s="551">
        <v>0.50716992999999988</v>
      </c>
    </row>
    <row r="751" spans="1:51" customFormat="1" x14ac:dyDescent="0.35">
      <c r="A751" s="547" t="s">
        <v>1311</v>
      </c>
      <c r="B751" s="547" t="s">
        <v>336</v>
      </c>
      <c r="C751">
        <v>3</v>
      </c>
      <c r="D751" s="547" t="s">
        <v>780</v>
      </c>
      <c r="E751">
        <v>41</v>
      </c>
      <c r="F751" s="216">
        <v>2019</v>
      </c>
      <c r="G751" s="549">
        <v>31.174624000000005</v>
      </c>
      <c r="H751" s="550">
        <v>42.238816263214574</v>
      </c>
      <c r="I751" s="550">
        <v>1.1586812338429491</v>
      </c>
      <c r="J751" s="550">
        <v>1.2712046157544667</v>
      </c>
      <c r="K751" s="550">
        <v>1.2082137406991659E-2</v>
      </c>
      <c r="L751" s="550">
        <v>1.7035966496340101E-2</v>
      </c>
      <c r="M751" s="550">
        <v>2.7570389301247063E-3</v>
      </c>
      <c r="N751" s="550">
        <v>1.0688086930600992E-2</v>
      </c>
      <c r="O751" s="550">
        <v>0.13628776725582964</v>
      </c>
      <c r="P751" s="550">
        <v>1.8380352237768766E-2</v>
      </c>
      <c r="Q751" s="551">
        <v>1316.7792152107995</v>
      </c>
      <c r="R751" s="551">
        <v>36.121451800910016</v>
      </c>
      <c r="S751" s="551">
        <v>39.629325923209983</v>
      </c>
      <c r="T751" s="551">
        <v>0.37665609077930001</v>
      </c>
      <c r="U751" s="551">
        <v>0.53108985000000009</v>
      </c>
      <c r="V751" s="551">
        <v>8.5949652000000001E-2</v>
      </c>
      <c r="W751" s="551">
        <v>0.33319709134080006</v>
      </c>
      <c r="X751" s="551">
        <v>4.2487199000000011</v>
      </c>
      <c r="Y751" s="551">
        <v>0.57300056999999993</v>
      </c>
      <c r="AA751" s="547" t="s">
        <v>1311</v>
      </c>
      <c r="AB751" s="547" t="s">
        <v>336</v>
      </c>
      <c r="AC751">
        <v>3</v>
      </c>
      <c r="AD751" s="547" t="s">
        <v>780</v>
      </c>
      <c r="AE751">
        <v>41</v>
      </c>
      <c r="AF751" s="216">
        <v>2019</v>
      </c>
      <c r="AG751" s="549">
        <v>31.174624000000005</v>
      </c>
      <c r="AH751" s="550">
        <v>42.238816263214574</v>
      </c>
      <c r="AI751" s="550">
        <v>1.1586812338429491</v>
      </c>
      <c r="AJ751" s="550">
        <v>1.2712046157544667</v>
      </c>
      <c r="AK751" s="550">
        <v>1.2082137406991659E-2</v>
      </c>
      <c r="AL751" s="550">
        <v>1.7035966496340101E-2</v>
      </c>
      <c r="AM751" s="550">
        <v>2.7570389301247063E-3</v>
      </c>
      <c r="AN751" s="550">
        <v>1.0688086930600992E-2</v>
      </c>
      <c r="AO751" s="550">
        <v>0.13628776725582964</v>
      </c>
      <c r="AP751" s="550">
        <v>1.8380352237768766E-2</v>
      </c>
      <c r="AQ751" s="551">
        <v>1316.7792152107995</v>
      </c>
      <c r="AR751" s="551">
        <v>36.121451800910016</v>
      </c>
      <c r="AS751" s="551">
        <v>39.629325923209983</v>
      </c>
      <c r="AT751" s="551">
        <v>0.37665609077930001</v>
      </c>
      <c r="AU751" s="551">
        <v>0.53108985000000009</v>
      </c>
      <c r="AV751" s="551">
        <v>8.5949652000000001E-2</v>
      </c>
      <c r="AW751" s="551">
        <v>0.33319709134080006</v>
      </c>
      <c r="AX751" s="551">
        <v>4.2487199000000011</v>
      </c>
      <c r="AY751" s="551">
        <v>0.57300056999999993</v>
      </c>
    </row>
    <row r="752" spans="1:51" customFormat="1" x14ac:dyDescent="0.35">
      <c r="A752" s="547" t="s">
        <v>1312</v>
      </c>
      <c r="B752" s="547" t="s">
        <v>336</v>
      </c>
      <c r="C752">
        <v>3</v>
      </c>
      <c r="D752" s="547" t="s">
        <v>780</v>
      </c>
      <c r="E752">
        <v>41</v>
      </c>
      <c r="F752" s="216">
        <v>2020</v>
      </c>
      <c r="G752" s="549">
        <v>24.534397000000002</v>
      </c>
      <c r="H752" s="550">
        <v>42.238814270466897</v>
      </c>
      <c r="I752" s="550">
        <v>1.1586820354920482</v>
      </c>
      <c r="J752" s="550">
        <v>1.2712032802497653</v>
      </c>
      <c r="K752" s="550">
        <v>1.2082144668629924E-2</v>
      </c>
      <c r="L752" s="550">
        <v>1.7035974839732154E-2</v>
      </c>
      <c r="M752" s="550">
        <v>2.7570390664176502E-3</v>
      </c>
      <c r="N752" s="550">
        <v>1.0688095502612106E-2</v>
      </c>
      <c r="O752" s="550">
        <v>0.13628789817006712</v>
      </c>
      <c r="P752" s="550">
        <v>1.8380355547356637E-2</v>
      </c>
      <c r="Q752" s="551">
        <v>1036.3038381209003</v>
      </c>
      <c r="R752" s="551">
        <v>28.427565055530003</v>
      </c>
      <c r="S752" s="551">
        <v>31.188205945350003</v>
      </c>
      <c r="T752" s="551">
        <v>0.2964281339116</v>
      </c>
      <c r="U752" s="551">
        <v>0.41796737000000006</v>
      </c>
      <c r="V752" s="551">
        <v>6.7642291000000007E-2</v>
      </c>
      <c r="W752" s="551">
        <v>0.26222597823499999</v>
      </c>
      <c r="X752" s="551">
        <v>3.3437414000000008</v>
      </c>
      <c r="Y752" s="551">
        <v>0.45095094000000008</v>
      </c>
      <c r="AA752" s="547" t="s">
        <v>1312</v>
      </c>
      <c r="AB752" s="547" t="s">
        <v>336</v>
      </c>
      <c r="AC752">
        <v>3</v>
      </c>
      <c r="AD752" s="547" t="s">
        <v>780</v>
      </c>
      <c r="AE752">
        <v>41</v>
      </c>
      <c r="AF752" s="216">
        <v>2020</v>
      </c>
      <c r="AG752" s="549">
        <v>24.534397000000002</v>
      </c>
      <c r="AH752" s="550">
        <v>42.238814270466897</v>
      </c>
      <c r="AI752" s="550">
        <v>1.1586820354920482</v>
      </c>
      <c r="AJ752" s="550">
        <v>1.2712032802497653</v>
      </c>
      <c r="AK752" s="550">
        <v>1.2082144668629924E-2</v>
      </c>
      <c r="AL752" s="550">
        <v>1.7035974839732154E-2</v>
      </c>
      <c r="AM752" s="550">
        <v>2.7570390664176502E-3</v>
      </c>
      <c r="AN752" s="550">
        <v>1.0688095502612106E-2</v>
      </c>
      <c r="AO752" s="550">
        <v>0.13628789817006712</v>
      </c>
      <c r="AP752" s="550">
        <v>1.8380355547356637E-2</v>
      </c>
      <c r="AQ752" s="551">
        <v>1036.3038381209003</v>
      </c>
      <c r="AR752" s="551">
        <v>28.427565055530003</v>
      </c>
      <c r="AS752" s="551">
        <v>31.188205945350003</v>
      </c>
      <c r="AT752" s="551">
        <v>0.2964281339116</v>
      </c>
      <c r="AU752" s="551">
        <v>0.41796737000000006</v>
      </c>
      <c r="AV752" s="551">
        <v>6.7642291000000007E-2</v>
      </c>
      <c r="AW752" s="551">
        <v>0.26222597823499999</v>
      </c>
      <c r="AX752" s="551">
        <v>3.3437414000000008</v>
      </c>
      <c r="AY752" s="551">
        <v>0.45095094000000008</v>
      </c>
    </row>
    <row r="753" spans="1:51" customFormat="1" x14ac:dyDescent="0.35">
      <c r="A753" s="547" t="s">
        <v>1313</v>
      </c>
      <c r="B753" s="547" t="s">
        <v>336</v>
      </c>
      <c r="C753">
        <v>3</v>
      </c>
      <c r="D753" s="547" t="s">
        <v>780</v>
      </c>
      <c r="E753">
        <v>41</v>
      </c>
      <c r="F753" s="216">
        <v>2021</v>
      </c>
      <c r="G753" s="549">
        <v>27.690338999999998</v>
      </c>
      <c r="H753" s="550">
        <v>41.840438117030658</v>
      </c>
      <c r="I753" s="550">
        <v>1.1564407658320834</v>
      </c>
      <c r="J753" s="550">
        <v>1.2771100858017668</v>
      </c>
      <c r="K753" s="550">
        <v>1.1936878694085331E-2</v>
      </c>
      <c r="L753" s="550">
        <v>1.7395816642042553E-2</v>
      </c>
      <c r="M753" s="550">
        <v>2.7570401359116622E-3</v>
      </c>
      <c r="N753" s="550">
        <v>1.0559584626587636E-2</v>
      </c>
      <c r="O753" s="550">
        <v>0.13916655191545327</v>
      </c>
      <c r="P753" s="550">
        <v>1.8380356773530292E-2</v>
      </c>
      <c r="Q753" s="551">
        <v>1158.5759153691006</v>
      </c>
      <c r="R753" s="551">
        <v>32.022236839310004</v>
      </c>
      <c r="S753" s="551">
        <v>35.363611216170007</v>
      </c>
      <c r="T753" s="551">
        <v>0.33053621764110008</v>
      </c>
      <c r="U753" s="551">
        <v>0.48169605999999993</v>
      </c>
      <c r="V753" s="551">
        <v>7.6343375999999991E-2</v>
      </c>
      <c r="W753" s="551">
        <v>0.29239847800940005</v>
      </c>
      <c r="X753" s="551">
        <v>3.8535689999999998</v>
      </c>
      <c r="Y753" s="551">
        <v>0.50895831000000002</v>
      </c>
      <c r="AA753" s="547" t="s">
        <v>1313</v>
      </c>
      <c r="AB753" s="547" t="s">
        <v>336</v>
      </c>
      <c r="AC753">
        <v>3</v>
      </c>
      <c r="AD753" s="547" t="s">
        <v>780</v>
      </c>
      <c r="AE753">
        <v>41</v>
      </c>
      <c r="AF753" s="216">
        <v>2021</v>
      </c>
      <c r="AG753" s="549">
        <v>27.690338999999998</v>
      </c>
      <c r="AH753" s="550">
        <v>41.840438117030658</v>
      </c>
      <c r="AI753" s="550">
        <v>1.1564407658320834</v>
      </c>
      <c r="AJ753" s="550">
        <v>1.2771100858017668</v>
      </c>
      <c r="AK753" s="550">
        <v>1.1936878694085331E-2</v>
      </c>
      <c r="AL753" s="550">
        <v>1.7395816642042553E-2</v>
      </c>
      <c r="AM753" s="550">
        <v>2.7570401359116622E-3</v>
      </c>
      <c r="AN753" s="550">
        <v>1.0559584626587636E-2</v>
      </c>
      <c r="AO753" s="550">
        <v>0.13916655191545327</v>
      </c>
      <c r="AP753" s="550">
        <v>1.8380356773530292E-2</v>
      </c>
      <c r="AQ753" s="551">
        <v>1158.5759153691006</v>
      </c>
      <c r="AR753" s="551">
        <v>32.022236839310004</v>
      </c>
      <c r="AS753" s="551">
        <v>35.363611216170007</v>
      </c>
      <c r="AT753" s="551">
        <v>0.33053621764110008</v>
      </c>
      <c r="AU753" s="551">
        <v>0.48169605999999993</v>
      </c>
      <c r="AV753" s="551">
        <v>7.6343375999999991E-2</v>
      </c>
      <c r="AW753" s="551">
        <v>0.29239847800940005</v>
      </c>
      <c r="AX753" s="551">
        <v>3.8535689999999998</v>
      </c>
      <c r="AY753" s="551">
        <v>0.50895831000000002</v>
      </c>
    </row>
    <row r="754" spans="1:51" customFormat="1" x14ac:dyDescent="0.35">
      <c r="A754" s="547" t="s">
        <v>1314</v>
      </c>
      <c r="B754" s="547" t="s">
        <v>336</v>
      </c>
      <c r="C754">
        <v>3</v>
      </c>
      <c r="D754" s="547" t="s">
        <v>780</v>
      </c>
      <c r="E754">
        <v>41</v>
      </c>
      <c r="F754" s="216">
        <v>2022</v>
      </c>
      <c r="G754" s="549">
        <v>28.474959000000002</v>
      </c>
      <c r="H754" s="550">
        <v>41.840411747518218</v>
      </c>
      <c r="I754" s="550">
        <v>1.1564402649443672</v>
      </c>
      <c r="J754" s="550">
        <v>1.2771095259013374</v>
      </c>
      <c r="K754" s="550">
        <v>1.193685189138639E-2</v>
      </c>
      <c r="L754" s="550">
        <v>1.7395787646261408E-2</v>
      </c>
      <c r="M754" s="550">
        <v>2.7570371918709349E-3</v>
      </c>
      <c r="N754" s="550">
        <v>1.0559572233501732E-2</v>
      </c>
      <c r="O754" s="550">
        <v>0.13916631802700752</v>
      </c>
      <c r="P754" s="550">
        <v>1.8380334805749847E-2</v>
      </c>
      <c r="Q754" s="551">
        <v>1191.4040090536996</v>
      </c>
      <c r="R754" s="551">
        <v>32.929589130239997</v>
      </c>
      <c r="S754" s="551">
        <v>36.365641388550024</v>
      </c>
      <c r="T754" s="551">
        <v>0.33990136819629996</v>
      </c>
      <c r="U754" s="551">
        <v>0.49534434000000011</v>
      </c>
      <c r="V754" s="551">
        <v>7.850652100000001E-2</v>
      </c>
      <c r="W754" s="551">
        <v>0.30068338640650027</v>
      </c>
      <c r="X754" s="551">
        <v>3.9627552000000001</v>
      </c>
      <c r="Y754" s="551">
        <v>0.52337927999999989</v>
      </c>
      <c r="AA754" s="547" t="s">
        <v>1314</v>
      </c>
      <c r="AB754" s="547" t="s">
        <v>336</v>
      </c>
      <c r="AC754">
        <v>3</v>
      </c>
      <c r="AD754" s="547" t="s">
        <v>780</v>
      </c>
      <c r="AE754">
        <v>41</v>
      </c>
      <c r="AF754" s="216">
        <v>2022</v>
      </c>
      <c r="AG754" s="549">
        <v>28.474959000000002</v>
      </c>
      <c r="AH754" s="550">
        <v>41.840411747518218</v>
      </c>
      <c r="AI754" s="550">
        <v>1.1564402649443672</v>
      </c>
      <c r="AJ754" s="550">
        <v>1.2771095259013374</v>
      </c>
      <c r="AK754" s="550">
        <v>1.193685189138639E-2</v>
      </c>
      <c r="AL754" s="550">
        <v>1.7395787646261408E-2</v>
      </c>
      <c r="AM754" s="550">
        <v>2.7570371918709349E-3</v>
      </c>
      <c r="AN754" s="550">
        <v>1.0559572233501732E-2</v>
      </c>
      <c r="AO754" s="550">
        <v>0.13916631802700752</v>
      </c>
      <c r="AP754" s="550">
        <v>1.8380334805749847E-2</v>
      </c>
      <c r="AQ754" s="551">
        <v>1191.4040090536996</v>
      </c>
      <c r="AR754" s="551">
        <v>32.929589130239997</v>
      </c>
      <c r="AS754" s="551">
        <v>36.365641388550024</v>
      </c>
      <c r="AT754" s="551">
        <v>0.33990136819629996</v>
      </c>
      <c r="AU754" s="551">
        <v>0.49534434000000011</v>
      </c>
      <c r="AV754" s="551">
        <v>7.850652100000001E-2</v>
      </c>
      <c r="AW754" s="551">
        <v>0.30068338640650027</v>
      </c>
      <c r="AX754" s="551">
        <v>3.9627552000000001</v>
      </c>
      <c r="AY754" s="551">
        <v>0.52337927999999989</v>
      </c>
    </row>
    <row r="755" spans="1:51" customFormat="1" x14ac:dyDescent="0.35">
      <c r="A755" s="547" t="s">
        <v>1315</v>
      </c>
      <c r="B755" s="547" t="s">
        <v>336</v>
      </c>
      <c r="C755">
        <v>3</v>
      </c>
      <c r="D755" s="547" t="s">
        <v>780</v>
      </c>
      <c r="E755">
        <v>41</v>
      </c>
      <c r="F755" s="216">
        <v>2023</v>
      </c>
      <c r="G755" s="549">
        <v>29.675562000000003</v>
      </c>
      <c r="H755" s="550">
        <v>41.840434721532795</v>
      </c>
      <c r="I755" s="550">
        <v>1.1564409013207566</v>
      </c>
      <c r="J755" s="550">
        <v>1.2771100649999485</v>
      </c>
      <c r="K755" s="550">
        <v>1.1936870214292822E-2</v>
      </c>
      <c r="L755" s="550">
        <v>1.7395801973354365E-2</v>
      </c>
      <c r="M755" s="550">
        <v>2.7570400857109289E-3</v>
      </c>
      <c r="N755" s="550">
        <v>1.0559587447398636E-2</v>
      </c>
      <c r="O755" s="550">
        <v>0.13916651351034229</v>
      </c>
      <c r="P755" s="550">
        <v>1.8380357885050332E-2</v>
      </c>
      <c r="Q755" s="551">
        <v>1241.6384146857993</v>
      </c>
      <c r="R755" s="551">
        <v>34.318033666479998</v>
      </c>
      <c r="S755" s="551">
        <v>37.898958914730002</v>
      </c>
      <c r="T755" s="551">
        <v>0.35423333213019997</v>
      </c>
      <c r="U755" s="551">
        <v>0.51623019999999986</v>
      </c>
      <c r="V755" s="551">
        <v>8.1816713999999999E-2</v>
      </c>
      <c r="W755" s="551">
        <v>0.31336169198969999</v>
      </c>
      <c r="X755" s="551">
        <v>4.1298445000000008</v>
      </c>
      <c r="Y755" s="551">
        <v>0.54544745000000006</v>
      </c>
      <c r="AA755" s="547" t="s">
        <v>1315</v>
      </c>
      <c r="AB755" s="547" t="s">
        <v>336</v>
      </c>
      <c r="AC755">
        <v>3</v>
      </c>
      <c r="AD755" s="547" t="s">
        <v>780</v>
      </c>
      <c r="AE755">
        <v>41</v>
      </c>
      <c r="AF755" s="216">
        <v>2023</v>
      </c>
      <c r="AG755" s="549">
        <v>29.675562000000003</v>
      </c>
      <c r="AH755" s="550">
        <v>41.840434721532795</v>
      </c>
      <c r="AI755" s="550">
        <v>1.1564409013207566</v>
      </c>
      <c r="AJ755" s="550">
        <v>1.2771100649999485</v>
      </c>
      <c r="AK755" s="550">
        <v>1.1936870214292822E-2</v>
      </c>
      <c r="AL755" s="550">
        <v>1.7395801973354365E-2</v>
      </c>
      <c r="AM755" s="550">
        <v>2.7570400857109289E-3</v>
      </c>
      <c r="AN755" s="550">
        <v>1.0559587447398636E-2</v>
      </c>
      <c r="AO755" s="550">
        <v>0.13916651351034229</v>
      </c>
      <c r="AP755" s="550">
        <v>1.8380357885050332E-2</v>
      </c>
      <c r="AQ755" s="551">
        <v>1241.6384146857993</v>
      </c>
      <c r="AR755" s="551">
        <v>34.318033666479998</v>
      </c>
      <c r="AS755" s="551">
        <v>37.898958914730002</v>
      </c>
      <c r="AT755" s="551">
        <v>0.35423333213019997</v>
      </c>
      <c r="AU755" s="551">
        <v>0.51623019999999986</v>
      </c>
      <c r="AV755" s="551">
        <v>8.1816713999999999E-2</v>
      </c>
      <c r="AW755" s="551">
        <v>0.31336169198969999</v>
      </c>
      <c r="AX755" s="551">
        <v>4.1298445000000008</v>
      </c>
      <c r="AY755" s="551">
        <v>0.54544745000000006</v>
      </c>
    </row>
    <row r="756" spans="1:51" customFormat="1" x14ac:dyDescent="0.35">
      <c r="A756" s="547" t="s">
        <v>1316</v>
      </c>
      <c r="B756" s="547" t="s">
        <v>336</v>
      </c>
      <c r="C756">
        <v>3</v>
      </c>
      <c r="D756" s="547" t="s">
        <v>780</v>
      </c>
      <c r="E756">
        <v>41</v>
      </c>
      <c r="F756" s="216">
        <v>2024</v>
      </c>
      <c r="G756" s="549">
        <v>32.837398</v>
      </c>
      <c r="H756" s="550">
        <v>41.795199044196501</v>
      </c>
      <c r="I756" s="550">
        <v>1.1560675553388853</v>
      </c>
      <c r="J756" s="550">
        <v>1.2791246144956427</v>
      </c>
      <c r="K756" s="550">
        <v>1.1915596911920368E-2</v>
      </c>
      <c r="L756" s="550">
        <v>1.7441719346947035E-2</v>
      </c>
      <c r="M756" s="550">
        <v>2.7570392148610567E-3</v>
      </c>
      <c r="N756" s="550">
        <v>1.0540762844412946E-2</v>
      </c>
      <c r="O756" s="550">
        <v>0.13953372310437018</v>
      </c>
      <c r="P756" s="550">
        <v>1.83803537052479E-2</v>
      </c>
      <c r="Q756" s="551">
        <v>1372.4455855035001</v>
      </c>
      <c r="R756" s="551">
        <v>37.962250429550004</v>
      </c>
      <c r="S756" s="551">
        <v>42.003124057789989</v>
      </c>
      <c r="T756" s="551">
        <v>0.39127719820430007</v>
      </c>
      <c r="U756" s="551">
        <v>0.57274067999999989</v>
      </c>
      <c r="V756" s="551">
        <v>9.0533994000000034E-2</v>
      </c>
      <c r="W756" s="551">
        <v>0.34613122474559999</v>
      </c>
      <c r="X756" s="551">
        <v>4.5819243999999992</v>
      </c>
      <c r="Y756" s="551">
        <v>0.60356299000000002</v>
      </c>
      <c r="AA756" s="547" t="s">
        <v>1316</v>
      </c>
      <c r="AB756" s="547" t="s">
        <v>336</v>
      </c>
      <c r="AC756">
        <v>3</v>
      </c>
      <c r="AD756" s="547" t="s">
        <v>780</v>
      </c>
      <c r="AE756">
        <v>41</v>
      </c>
      <c r="AF756" s="216">
        <v>2024</v>
      </c>
      <c r="AG756" s="549">
        <v>32.837398</v>
      </c>
      <c r="AH756" s="550">
        <v>41.795199044196501</v>
      </c>
      <c r="AI756" s="550">
        <v>1.1560675553388853</v>
      </c>
      <c r="AJ756" s="550">
        <v>1.2791246144956427</v>
      </c>
      <c r="AK756" s="550">
        <v>1.1915596911920368E-2</v>
      </c>
      <c r="AL756" s="550">
        <v>1.7441719346947035E-2</v>
      </c>
      <c r="AM756" s="550">
        <v>2.7570392148610567E-3</v>
      </c>
      <c r="AN756" s="550">
        <v>1.0540762844412946E-2</v>
      </c>
      <c r="AO756" s="550">
        <v>0.13953372310437018</v>
      </c>
      <c r="AP756" s="550">
        <v>1.83803537052479E-2</v>
      </c>
      <c r="AQ756" s="551">
        <v>1372.4455855035001</v>
      </c>
      <c r="AR756" s="551">
        <v>37.962250429550004</v>
      </c>
      <c r="AS756" s="551">
        <v>42.003124057789989</v>
      </c>
      <c r="AT756" s="551">
        <v>0.39127719820430007</v>
      </c>
      <c r="AU756" s="551">
        <v>0.57274067999999989</v>
      </c>
      <c r="AV756" s="551">
        <v>9.0533994000000034E-2</v>
      </c>
      <c r="AW756" s="551">
        <v>0.34613122474559999</v>
      </c>
      <c r="AX756" s="551">
        <v>4.5819243999999992</v>
      </c>
      <c r="AY756" s="551">
        <v>0.60356299000000002</v>
      </c>
    </row>
    <row r="757" spans="1:51" customFormat="1" x14ac:dyDescent="0.35">
      <c r="A757" s="547" t="s">
        <v>1317</v>
      </c>
      <c r="B757" s="547" t="s">
        <v>336</v>
      </c>
      <c r="C757">
        <v>3</v>
      </c>
      <c r="D757" s="547" t="s">
        <v>780</v>
      </c>
      <c r="E757">
        <v>41</v>
      </c>
      <c r="F757" s="216">
        <v>2025</v>
      </c>
      <c r="G757" s="549">
        <v>34.449949999999994</v>
      </c>
      <c r="H757" s="550">
        <v>18.344523301827728</v>
      </c>
      <c r="I757" s="550">
        <v>0.79307171152265832</v>
      </c>
      <c r="J757" s="550">
        <v>0.49889956721591733</v>
      </c>
      <c r="K757" s="550">
        <v>6.8222387345148548E-3</v>
      </c>
      <c r="L757" s="550">
        <v>1.7441696432070299E-2</v>
      </c>
      <c r="M757" s="550">
        <v>2.7570374412734999E-3</v>
      </c>
      <c r="N757" s="550">
        <v>6.0350791007824402E-3</v>
      </c>
      <c r="O757" s="550">
        <v>0.13953364228395113</v>
      </c>
      <c r="P757" s="550">
        <v>1.838032972471659E-2</v>
      </c>
      <c r="Q757" s="551">
        <v>631.96791052180004</v>
      </c>
      <c r="R757" s="551">
        <v>27.321280808369998</v>
      </c>
      <c r="S757" s="551">
        <v>17.187065145609989</v>
      </c>
      <c r="T757" s="551">
        <v>0.23502578329209997</v>
      </c>
      <c r="U757" s="551">
        <v>0.60086557000000007</v>
      </c>
      <c r="V757" s="551">
        <v>9.4979801999999988E-2</v>
      </c>
      <c r="W757" s="551">
        <v>0.20790817326799998</v>
      </c>
      <c r="X757" s="551">
        <v>4.8069270000000008</v>
      </c>
      <c r="Y757" s="551">
        <v>0.63320144000000012</v>
      </c>
      <c r="AA757" s="547" t="s">
        <v>1317</v>
      </c>
      <c r="AB757" s="547" t="s">
        <v>336</v>
      </c>
      <c r="AC757">
        <v>3</v>
      </c>
      <c r="AD757" s="547" t="s">
        <v>780</v>
      </c>
      <c r="AE757">
        <v>41</v>
      </c>
      <c r="AF757" s="216">
        <v>2025</v>
      </c>
      <c r="AG757" s="549">
        <v>34.449949999999994</v>
      </c>
      <c r="AH757" s="550">
        <v>18.344523301827728</v>
      </c>
      <c r="AI757" s="550">
        <v>0.79307171152265832</v>
      </c>
      <c r="AJ757" s="550">
        <v>0.49889956721591733</v>
      </c>
      <c r="AK757" s="550">
        <v>6.8222387345148548E-3</v>
      </c>
      <c r="AL757" s="550">
        <v>1.7441696432070299E-2</v>
      </c>
      <c r="AM757" s="550">
        <v>2.7570374412734999E-3</v>
      </c>
      <c r="AN757" s="550">
        <v>6.0350791007824402E-3</v>
      </c>
      <c r="AO757" s="550">
        <v>0.13953364228395113</v>
      </c>
      <c r="AP757" s="550">
        <v>1.838032972471659E-2</v>
      </c>
      <c r="AQ757" s="551">
        <v>631.96791052180004</v>
      </c>
      <c r="AR757" s="551">
        <v>27.321280808369998</v>
      </c>
      <c r="AS757" s="551">
        <v>17.187065145609989</v>
      </c>
      <c r="AT757" s="551">
        <v>0.23502578329209997</v>
      </c>
      <c r="AU757" s="551">
        <v>0.60086557000000007</v>
      </c>
      <c r="AV757" s="551">
        <v>9.4979801999999988E-2</v>
      </c>
      <c r="AW757" s="551">
        <v>0.20790817326799998</v>
      </c>
      <c r="AX757" s="551">
        <v>4.8069270000000008</v>
      </c>
      <c r="AY757" s="551">
        <v>0.63320144000000012</v>
      </c>
    </row>
    <row r="758" spans="1:51" customFormat="1" x14ac:dyDescent="0.35">
      <c r="A758" s="547" t="s">
        <v>1318</v>
      </c>
      <c r="B758" s="547" t="s">
        <v>336</v>
      </c>
      <c r="C758">
        <v>3</v>
      </c>
      <c r="D758" s="547" t="s">
        <v>780</v>
      </c>
      <c r="E758">
        <v>41</v>
      </c>
      <c r="F758" s="216">
        <v>2026</v>
      </c>
      <c r="G758" s="549">
        <v>35.351629000000003</v>
      </c>
      <c r="H758" s="550">
        <v>18.344541632961239</v>
      </c>
      <c r="I758" s="550">
        <v>0.79307243272099281</v>
      </c>
      <c r="J758" s="550">
        <v>0.49890004089401341</v>
      </c>
      <c r="K758" s="550">
        <v>6.8222416127075788E-3</v>
      </c>
      <c r="L758" s="550">
        <v>1.7441714213509089E-2</v>
      </c>
      <c r="M758" s="550">
        <v>2.7570379854348439E-3</v>
      </c>
      <c r="N758" s="550">
        <v>6.0350853721168E-3</v>
      </c>
      <c r="O758" s="550">
        <v>0.13953373407488517</v>
      </c>
      <c r="P758" s="550">
        <v>1.8380340832384275E-2</v>
      </c>
      <c r="Q758" s="551">
        <v>648.5094299834999</v>
      </c>
      <c r="R758" s="551">
        <v>28.036402411680001</v>
      </c>
      <c r="S758" s="551">
        <v>17.636929153769991</v>
      </c>
      <c r="T758" s="551">
        <v>0.24117735444080005</v>
      </c>
      <c r="U758" s="551">
        <v>0.61659301000000011</v>
      </c>
      <c r="V758" s="551">
        <v>9.7465784000000014E-2</v>
      </c>
      <c r="W758" s="551">
        <v>0.21335009905840008</v>
      </c>
      <c r="X758" s="551">
        <v>4.9327447999999992</v>
      </c>
      <c r="Y758" s="551">
        <v>0.64977499000000005</v>
      </c>
      <c r="AA758" s="547" t="s">
        <v>1318</v>
      </c>
      <c r="AB758" s="547" t="s">
        <v>336</v>
      </c>
      <c r="AC758">
        <v>3</v>
      </c>
      <c r="AD758" s="547" t="s">
        <v>780</v>
      </c>
      <c r="AE758">
        <v>41</v>
      </c>
      <c r="AF758" s="216">
        <v>2026</v>
      </c>
      <c r="AG758" s="549">
        <v>35.351629000000003</v>
      </c>
      <c r="AH758" s="550">
        <v>18.344541632961239</v>
      </c>
      <c r="AI758" s="550">
        <v>0.79307243272099281</v>
      </c>
      <c r="AJ758" s="550">
        <v>0.49890004089401341</v>
      </c>
      <c r="AK758" s="550">
        <v>6.8222416127075788E-3</v>
      </c>
      <c r="AL758" s="550">
        <v>1.7441714213509089E-2</v>
      </c>
      <c r="AM758" s="550">
        <v>2.7570379854348439E-3</v>
      </c>
      <c r="AN758" s="550">
        <v>6.0350853721168E-3</v>
      </c>
      <c r="AO758" s="550">
        <v>0.13953373407488517</v>
      </c>
      <c r="AP758" s="550">
        <v>1.8380340832384275E-2</v>
      </c>
      <c r="AQ758" s="551">
        <v>648.5094299834999</v>
      </c>
      <c r="AR758" s="551">
        <v>28.036402411680001</v>
      </c>
      <c r="AS758" s="551">
        <v>17.636929153769991</v>
      </c>
      <c r="AT758" s="551">
        <v>0.24117735444080005</v>
      </c>
      <c r="AU758" s="551">
        <v>0.61659301000000011</v>
      </c>
      <c r="AV758" s="551">
        <v>9.7465784000000014E-2</v>
      </c>
      <c r="AW758" s="551">
        <v>0.21335009905840008</v>
      </c>
      <c r="AX758" s="551">
        <v>4.9327447999999992</v>
      </c>
      <c r="AY758" s="551">
        <v>0.64977499000000005</v>
      </c>
    </row>
    <row r="759" spans="1:51" customFormat="1" x14ac:dyDescent="0.35">
      <c r="A759" s="547" t="s">
        <v>1319</v>
      </c>
      <c r="B759" s="547" t="s">
        <v>336</v>
      </c>
      <c r="C759">
        <v>3</v>
      </c>
      <c r="D759" s="547" t="s">
        <v>780</v>
      </c>
      <c r="E759">
        <v>41</v>
      </c>
      <c r="F759" s="216">
        <v>2027</v>
      </c>
      <c r="G759" s="549">
        <v>36.38995899999999</v>
      </c>
      <c r="H759" s="550">
        <v>18.292461622432715</v>
      </c>
      <c r="I759" s="550">
        <v>0.79237787376512314</v>
      </c>
      <c r="J759" s="550">
        <v>0.49912112721314178</v>
      </c>
      <c r="K759" s="550">
        <v>6.8050467858812398E-3</v>
      </c>
      <c r="L759" s="550">
        <v>1.7492211244316051E-2</v>
      </c>
      <c r="M759" s="550">
        <v>2.7570383632474003E-3</v>
      </c>
      <c r="N759" s="550">
        <v>6.0198690400090904E-3</v>
      </c>
      <c r="O759" s="550">
        <v>0.13993772293065795</v>
      </c>
      <c r="P759" s="550">
        <v>1.8380351568958911E-2</v>
      </c>
      <c r="Q759" s="551">
        <v>665.66192844939985</v>
      </c>
      <c r="R759" s="551">
        <v>28.834598338819998</v>
      </c>
      <c r="S759" s="551">
        <v>18.162997355320009</v>
      </c>
      <c r="T759" s="551">
        <v>0.24763537353130002</v>
      </c>
      <c r="U759" s="551">
        <v>0.63654084999999994</v>
      </c>
      <c r="V759" s="551">
        <v>0.10032851299999998</v>
      </c>
      <c r="W759" s="551">
        <v>0.2190627875513001</v>
      </c>
      <c r="X759" s="551">
        <v>5.0923280000000011</v>
      </c>
      <c r="Y759" s="551">
        <v>0.66886024000000022</v>
      </c>
      <c r="AA759" s="547" t="s">
        <v>1319</v>
      </c>
      <c r="AB759" s="547" t="s">
        <v>336</v>
      </c>
      <c r="AC759">
        <v>3</v>
      </c>
      <c r="AD759" s="547" t="s">
        <v>780</v>
      </c>
      <c r="AE759">
        <v>41</v>
      </c>
      <c r="AF759" s="216">
        <v>2027</v>
      </c>
      <c r="AG759" s="549">
        <v>36.38995899999999</v>
      </c>
      <c r="AH759" s="550">
        <v>18.292461622432715</v>
      </c>
      <c r="AI759" s="550">
        <v>0.79237787376512314</v>
      </c>
      <c r="AJ759" s="550">
        <v>0.49912112721314178</v>
      </c>
      <c r="AK759" s="550">
        <v>6.8050467858812398E-3</v>
      </c>
      <c r="AL759" s="550">
        <v>1.7492211244316051E-2</v>
      </c>
      <c r="AM759" s="550">
        <v>2.7570383632474003E-3</v>
      </c>
      <c r="AN759" s="550">
        <v>6.0198690400090904E-3</v>
      </c>
      <c r="AO759" s="550">
        <v>0.13993772293065795</v>
      </c>
      <c r="AP759" s="550">
        <v>1.8380351568958911E-2</v>
      </c>
      <c r="AQ759" s="551">
        <v>665.66192844939985</v>
      </c>
      <c r="AR759" s="551">
        <v>28.834598338819998</v>
      </c>
      <c r="AS759" s="551">
        <v>18.162997355320009</v>
      </c>
      <c r="AT759" s="551">
        <v>0.24763537353130002</v>
      </c>
      <c r="AU759" s="551">
        <v>0.63654084999999994</v>
      </c>
      <c r="AV759" s="551">
        <v>0.10032851299999998</v>
      </c>
      <c r="AW759" s="551">
        <v>0.2190627875513001</v>
      </c>
      <c r="AX759" s="551">
        <v>5.0923280000000011</v>
      </c>
      <c r="AY759" s="551">
        <v>0.66886024000000022</v>
      </c>
    </row>
    <row r="760" spans="1:51" customFormat="1" x14ac:dyDescent="0.35">
      <c r="A760" s="547" t="s">
        <v>1320</v>
      </c>
      <c r="B760" s="547" t="s">
        <v>336</v>
      </c>
      <c r="C760">
        <v>3</v>
      </c>
      <c r="D760" s="547" t="s">
        <v>780</v>
      </c>
      <c r="E760">
        <v>41</v>
      </c>
      <c r="F760" s="216">
        <v>2028</v>
      </c>
      <c r="G760" s="549">
        <v>37.684385999999996</v>
      </c>
      <c r="H760" s="550">
        <v>18.292471034414628</v>
      </c>
      <c r="I760" s="550">
        <v>0.79237805184911325</v>
      </c>
      <c r="J760" s="550">
        <v>0.49912171257294752</v>
      </c>
      <c r="K760" s="550">
        <v>6.8050440075287438E-3</v>
      </c>
      <c r="L760" s="550">
        <v>1.7492225825306004E-2</v>
      </c>
      <c r="M760" s="550">
        <v>2.7570404092559721E-3</v>
      </c>
      <c r="N760" s="550">
        <v>6.0198703534057856E-3</v>
      </c>
      <c r="O760" s="550">
        <v>0.1399377821891539</v>
      </c>
      <c r="P760" s="550">
        <v>1.8380353868575703E-2</v>
      </c>
      <c r="Q760" s="551">
        <v>689.34053935470001</v>
      </c>
      <c r="R760" s="551">
        <v>29.860280363809995</v>
      </c>
      <c r="S760" s="551">
        <v>18.809095277580006</v>
      </c>
      <c r="T760" s="551">
        <v>0.25644390512670007</v>
      </c>
      <c r="U760" s="551">
        <v>0.65918378999999994</v>
      </c>
      <c r="V760" s="551">
        <v>0.10389737500000001</v>
      </c>
      <c r="W760" s="551">
        <v>0.22685511806770003</v>
      </c>
      <c r="X760" s="551">
        <v>5.2734693999999998</v>
      </c>
      <c r="Y760" s="551">
        <v>0.69265235000000003</v>
      </c>
      <c r="AA760" s="547" t="s">
        <v>1320</v>
      </c>
      <c r="AB760" s="547" t="s">
        <v>336</v>
      </c>
      <c r="AC760">
        <v>3</v>
      </c>
      <c r="AD760" s="547" t="s">
        <v>780</v>
      </c>
      <c r="AE760">
        <v>41</v>
      </c>
      <c r="AF760" s="216">
        <v>2028</v>
      </c>
      <c r="AG760" s="549">
        <v>37.684385999999996</v>
      </c>
      <c r="AH760" s="550">
        <v>18.292471034414628</v>
      </c>
      <c r="AI760" s="550">
        <v>0.79237805184911325</v>
      </c>
      <c r="AJ760" s="550">
        <v>0.49912171257294752</v>
      </c>
      <c r="AK760" s="550">
        <v>6.8050440075287438E-3</v>
      </c>
      <c r="AL760" s="550">
        <v>1.7492225825306004E-2</v>
      </c>
      <c r="AM760" s="550">
        <v>2.7570404092559721E-3</v>
      </c>
      <c r="AN760" s="550">
        <v>6.0198703534057856E-3</v>
      </c>
      <c r="AO760" s="550">
        <v>0.1399377821891539</v>
      </c>
      <c r="AP760" s="550">
        <v>1.8380353868575703E-2</v>
      </c>
      <c r="AQ760" s="551">
        <v>689.34053935470001</v>
      </c>
      <c r="AR760" s="551">
        <v>29.860280363809995</v>
      </c>
      <c r="AS760" s="551">
        <v>18.809095277580006</v>
      </c>
      <c r="AT760" s="551">
        <v>0.25644390512670007</v>
      </c>
      <c r="AU760" s="551">
        <v>0.65918378999999994</v>
      </c>
      <c r="AV760" s="551">
        <v>0.10389737500000001</v>
      </c>
      <c r="AW760" s="551">
        <v>0.22685511806770003</v>
      </c>
      <c r="AX760" s="551">
        <v>5.2734693999999998</v>
      </c>
      <c r="AY760" s="551">
        <v>0.69265235000000003</v>
      </c>
    </row>
    <row r="761" spans="1:51" customFormat="1" x14ac:dyDescent="0.35">
      <c r="A761" s="547" t="s">
        <v>1537</v>
      </c>
      <c r="B761" s="547" t="s">
        <v>336</v>
      </c>
      <c r="C761">
        <v>3</v>
      </c>
      <c r="D761" s="547" t="s">
        <v>780</v>
      </c>
      <c r="E761">
        <v>41</v>
      </c>
      <c r="F761" s="216">
        <v>2029</v>
      </c>
      <c r="G761" s="549">
        <v>38.879194000000005</v>
      </c>
      <c r="H761" s="550">
        <v>18.292470627775884</v>
      </c>
      <c r="I761" s="550">
        <v>0.79237834076575786</v>
      </c>
      <c r="J761" s="550">
        <v>0.49912163607892662</v>
      </c>
      <c r="K761" s="550">
        <v>6.8050410571500004E-3</v>
      </c>
      <c r="L761" s="550">
        <v>1.7492236335969309E-2</v>
      </c>
      <c r="M761" s="550">
        <v>2.757041516858605E-3</v>
      </c>
      <c r="N761" s="550">
        <v>6.0198684175911668E-3</v>
      </c>
      <c r="O761" s="550">
        <v>0.13993783667428908</v>
      </c>
      <c r="P761" s="550">
        <v>1.8380369716512121E-2</v>
      </c>
      <c r="Q761" s="551">
        <v>711.19651427660051</v>
      </c>
      <c r="R761" s="551">
        <v>30.807031232030013</v>
      </c>
      <c r="S761" s="551">
        <v>19.405446918709991</v>
      </c>
      <c r="T761" s="551">
        <v>0.26457451143889998</v>
      </c>
      <c r="U761" s="551">
        <v>0.68008405000000005</v>
      </c>
      <c r="V761" s="551">
        <v>0.107191552</v>
      </c>
      <c r="W761" s="551">
        <v>0.23404763206200002</v>
      </c>
      <c r="X761" s="551">
        <v>5.4406703000000007</v>
      </c>
      <c r="Y761" s="551">
        <v>0.71461395999999988</v>
      </c>
      <c r="AA761" s="547" t="s">
        <v>1537</v>
      </c>
      <c r="AB761" s="547" t="s">
        <v>336</v>
      </c>
      <c r="AC761">
        <v>3</v>
      </c>
      <c r="AD761" s="547" t="s">
        <v>780</v>
      </c>
      <c r="AE761">
        <v>41</v>
      </c>
      <c r="AF761" s="216">
        <v>2029</v>
      </c>
      <c r="AG761" s="549">
        <v>38.879194000000005</v>
      </c>
      <c r="AH761" s="550">
        <v>18.292470627775884</v>
      </c>
      <c r="AI761" s="550">
        <v>0.79237834076575786</v>
      </c>
      <c r="AJ761" s="550">
        <v>0.49912163607892662</v>
      </c>
      <c r="AK761" s="550">
        <v>6.8050410571500004E-3</v>
      </c>
      <c r="AL761" s="550">
        <v>1.7492236335969309E-2</v>
      </c>
      <c r="AM761" s="550">
        <v>2.757041516858605E-3</v>
      </c>
      <c r="AN761" s="550">
        <v>6.0198684175911668E-3</v>
      </c>
      <c r="AO761" s="550">
        <v>0.13993783667428908</v>
      </c>
      <c r="AP761" s="550">
        <v>1.8380369716512121E-2</v>
      </c>
      <c r="AQ761" s="551">
        <v>711.19651427660051</v>
      </c>
      <c r="AR761" s="551">
        <v>30.807031232030013</v>
      </c>
      <c r="AS761" s="551">
        <v>19.405446918709991</v>
      </c>
      <c r="AT761" s="551">
        <v>0.26457451143889998</v>
      </c>
      <c r="AU761" s="551">
        <v>0.68008405000000005</v>
      </c>
      <c r="AV761" s="551">
        <v>0.107191552</v>
      </c>
      <c r="AW761" s="551">
        <v>0.23404763206200002</v>
      </c>
      <c r="AX761" s="551">
        <v>5.4406703000000007</v>
      </c>
      <c r="AY761" s="551">
        <v>0.71461395999999988</v>
      </c>
    </row>
    <row r="762" spans="1:51" customFormat="1" x14ac:dyDescent="0.35">
      <c r="A762" s="547" t="s">
        <v>1538</v>
      </c>
      <c r="B762" s="547" t="s">
        <v>336</v>
      </c>
      <c r="C762">
        <v>3</v>
      </c>
      <c r="D762" s="547" t="s">
        <v>780</v>
      </c>
      <c r="E762">
        <v>41</v>
      </c>
      <c r="F762" s="216">
        <v>2030</v>
      </c>
      <c r="G762" s="549">
        <v>40.059714</v>
      </c>
      <c r="H762" s="550">
        <v>18.292440164073568</v>
      </c>
      <c r="I762" s="550">
        <v>0.7923775902498954</v>
      </c>
      <c r="J762" s="550">
        <v>0.49912087422191798</v>
      </c>
      <c r="K762" s="550">
        <v>6.8050319053750592E-3</v>
      </c>
      <c r="L762" s="550">
        <v>1.7492194777027119E-2</v>
      </c>
      <c r="M762" s="550">
        <v>2.7570357342041932E-3</v>
      </c>
      <c r="N762" s="550">
        <v>6.0198600946202467E-3</v>
      </c>
      <c r="O762" s="550">
        <v>0.13993757419236694</v>
      </c>
      <c r="P762" s="550">
        <v>1.8380325930434753E-2</v>
      </c>
      <c r="Q762" s="551">
        <v>732.78992133490021</v>
      </c>
      <c r="R762" s="551">
        <v>31.742419645419996</v>
      </c>
      <c r="S762" s="551">
        <v>19.994639472760007</v>
      </c>
      <c r="T762" s="551">
        <v>0.27260763189019993</v>
      </c>
      <c r="U762" s="551">
        <v>0.70073232000000008</v>
      </c>
      <c r="V762" s="551">
        <v>0.110446063</v>
      </c>
      <c r="W762" s="551">
        <v>0.24115387371050001</v>
      </c>
      <c r="X762" s="551">
        <v>5.6058592000000003</v>
      </c>
      <c r="Y762" s="551">
        <v>0.73631060000000004</v>
      </c>
      <c r="AA762" s="547" t="s">
        <v>1538</v>
      </c>
      <c r="AB762" s="547" t="s">
        <v>336</v>
      </c>
      <c r="AC762">
        <v>3</v>
      </c>
      <c r="AD762" s="547" t="s">
        <v>780</v>
      </c>
      <c r="AE762">
        <v>41</v>
      </c>
      <c r="AF762" s="216">
        <v>2030</v>
      </c>
      <c r="AG762" s="549">
        <v>40.059714</v>
      </c>
      <c r="AH762" s="550">
        <v>18.292440164073568</v>
      </c>
      <c r="AI762" s="550">
        <v>0.7923775902498954</v>
      </c>
      <c r="AJ762" s="550">
        <v>0.49912087422191798</v>
      </c>
      <c r="AK762" s="550">
        <v>6.8050319053750592E-3</v>
      </c>
      <c r="AL762" s="550">
        <v>1.7492194777027119E-2</v>
      </c>
      <c r="AM762" s="550">
        <v>2.7570357342041932E-3</v>
      </c>
      <c r="AN762" s="550">
        <v>6.0198600946202467E-3</v>
      </c>
      <c r="AO762" s="550">
        <v>0.13993757419236694</v>
      </c>
      <c r="AP762" s="550">
        <v>1.8380325930434753E-2</v>
      </c>
      <c r="AQ762" s="551">
        <v>732.78992133490021</v>
      </c>
      <c r="AR762" s="551">
        <v>31.742419645419996</v>
      </c>
      <c r="AS762" s="551">
        <v>19.994639472760007</v>
      </c>
      <c r="AT762" s="551">
        <v>0.27260763189019993</v>
      </c>
      <c r="AU762" s="551">
        <v>0.70073232000000008</v>
      </c>
      <c r="AV762" s="551">
        <v>0.110446063</v>
      </c>
      <c r="AW762" s="551">
        <v>0.24115387371050001</v>
      </c>
      <c r="AX762" s="551">
        <v>5.6058592000000003</v>
      </c>
      <c r="AY762" s="551">
        <v>0.73631060000000004</v>
      </c>
    </row>
    <row r="763" spans="1:51" customFormat="1" x14ac:dyDescent="0.35">
      <c r="A763" s="547" t="s">
        <v>1034</v>
      </c>
      <c r="B763" s="547" t="s">
        <v>336</v>
      </c>
      <c r="C763">
        <v>3</v>
      </c>
      <c r="D763" s="547" t="s">
        <v>253</v>
      </c>
      <c r="E763">
        <v>42</v>
      </c>
      <c r="F763" s="216">
        <v>42</v>
      </c>
      <c r="G763" s="549">
        <v>3855.6505937999991</v>
      </c>
      <c r="H763" s="550">
        <v>31.620384571486703</v>
      </c>
      <c r="I763" s="550">
        <v>1.149979376700369</v>
      </c>
      <c r="J763" s="550">
        <v>0.83777754059806453</v>
      </c>
      <c r="K763" s="550">
        <v>1.0162851844728461E-2</v>
      </c>
      <c r="L763" s="550">
        <v>1.2038716506272652E-2</v>
      </c>
      <c r="M763" s="550">
        <v>2.7570397068120357E-3</v>
      </c>
      <c r="N763" s="550">
        <v>8.9902536799262318E-3</v>
      </c>
      <c r="O763" s="550">
        <v>9.6309730351894537E-2</v>
      </c>
      <c r="P763" s="550">
        <v>1.8380354345115771E-2</v>
      </c>
      <c r="Q763" s="551">
        <v>121917.15454923704</v>
      </c>
      <c r="R763" s="551">
        <v>4433.9186666325304</v>
      </c>
      <c r="S763" s="551">
        <v>3230.1774718792303</v>
      </c>
      <c r="T763" s="551">
        <v>39.184405749828706</v>
      </c>
      <c r="U763" s="551">
        <v>46.417084446000004</v>
      </c>
      <c r="V763" s="551">
        <v>10.630181782700001</v>
      </c>
      <c r="W763" s="551">
        <v>34.6632769394202</v>
      </c>
      <c r="X763" s="551">
        <v>371.33666901999999</v>
      </c>
      <c r="Y763" s="551">
        <v>70.868224145000013</v>
      </c>
      <c r="AA763" s="547" t="s">
        <v>1034</v>
      </c>
      <c r="AB763" s="547" t="s">
        <v>336</v>
      </c>
      <c r="AC763">
        <v>3</v>
      </c>
      <c r="AD763" s="547" t="s">
        <v>253</v>
      </c>
      <c r="AE763">
        <v>42</v>
      </c>
      <c r="AF763" s="216">
        <v>42</v>
      </c>
      <c r="AG763" s="549">
        <v>3855.6505937999991</v>
      </c>
      <c r="AH763" s="550">
        <v>31.620384571486703</v>
      </c>
      <c r="AI763" s="550">
        <v>1.149979376700369</v>
      </c>
      <c r="AJ763" s="550">
        <v>0.83777754059806453</v>
      </c>
      <c r="AK763" s="550">
        <v>1.0162851844728461E-2</v>
      </c>
      <c r="AL763" s="550">
        <v>1.2038716506272652E-2</v>
      </c>
      <c r="AM763" s="550">
        <v>2.7570397068120357E-3</v>
      </c>
      <c r="AN763" s="550">
        <v>8.9902536799262318E-3</v>
      </c>
      <c r="AO763" s="550">
        <v>9.6309730351894537E-2</v>
      </c>
      <c r="AP763" s="550">
        <v>1.8380354345115771E-2</v>
      </c>
      <c r="AQ763" s="551">
        <v>121917.15454923704</v>
      </c>
      <c r="AR763" s="551">
        <v>4433.9186666325304</v>
      </c>
      <c r="AS763" s="551">
        <v>3230.1774718792303</v>
      </c>
      <c r="AT763" s="551">
        <v>39.184405749828706</v>
      </c>
      <c r="AU763" s="551">
        <v>46.417084446000004</v>
      </c>
      <c r="AV763" s="551">
        <v>10.630181782700001</v>
      </c>
      <c r="AW763" s="551">
        <v>34.6632769394202</v>
      </c>
      <c r="AX763" s="551">
        <v>371.33666901999999</v>
      </c>
      <c r="AY763" s="551">
        <v>70.868224145000013</v>
      </c>
    </row>
    <row r="764" spans="1:51" customFormat="1" x14ac:dyDescent="0.35">
      <c r="A764" s="547" t="s">
        <v>1035</v>
      </c>
      <c r="B764" s="547" t="s">
        <v>336</v>
      </c>
      <c r="C764">
        <v>3</v>
      </c>
      <c r="D764" s="547" t="s">
        <v>253</v>
      </c>
      <c r="E764">
        <v>42</v>
      </c>
      <c r="F764" s="216">
        <v>2000</v>
      </c>
      <c r="G764" s="549">
        <v>6.5447559999999996</v>
      </c>
      <c r="H764" s="550">
        <v>29.06729246665574</v>
      </c>
      <c r="I764" s="550">
        <v>16.568251625240116</v>
      </c>
      <c r="J764" s="550">
        <v>4.8537745476057488</v>
      </c>
      <c r="K764" s="550">
        <v>0.39029504609200089</v>
      </c>
      <c r="L764" s="550">
        <v>1.2380167877916305E-2</v>
      </c>
      <c r="M764" s="550">
        <v>2.7570409805957631E-3</v>
      </c>
      <c r="N764" s="550">
        <v>0.34526236228151214</v>
      </c>
      <c r="O764" s="550">
        <v>9.9041385194497705E-2</v>
      </c>
      <c r="P764" s="550">
        <v>1.8380375219488699E-2</v>
      </c>
      <c r="Q764" s="551">
        <v>190.23833677489995</v>
      </c>
      <c r="R764" s="551">
        <v>108.43516423379998</v>
      </c>
      <c r="S764" s="551">
        <v>31.766770093090006</v>
      </c>
      <c r="T764" s="551">
        <v>2.5543858446808994</v>
      </c>
      <c r="U764" s="551">
        <v>8.1025178000000003E-2</v>
      </c>
      <c r="V764" s="551">
        <v>1.8044160500000003E-2</v>
      </c>
      <c r="W764" s="551">
        <v>2.2596579171161002</v>
      </c>
      <c r="X764" s="551">
        <v>0.64820169999999999</v>
      </c>
      <c r="Y764" s="551">
        <v>0.12029507099999998</v>
      </c>
      <c r="AA764" s="547" t="s">
        <v>1035</v>
      </c>
      <c r="AB764" s="547" t="s">
        <v>336</v>
      </c>
      <c r="AC764">
        <v>3</v>
      </c>
      <c r="AD764" s="547" t="s">
        <v>253</v>
      </c>
      <c r="AE764">
        <v>42</v>
      </c>
      <c r="AF764" s="216">
        <v>2000</v>
      </c>
      <c r="AG764" s="549">
        <v>6.5447559999999996</v>
      </c>
      <c r="AH764" s="550">
        <v>29.06729246665574</v>
      </c>
      <c r="AI764" s="550">
        <v>16.568251625240116</v>
      </c>
      <c r="AJ764" s="550">
        <v>4.8537745476057488</v>
      </c>
      <c r="AK764" s="550">
        <v>0.39029504609200089</v>
      </c>
      <c r="AL764" s="550">
        <v>1.2380167877916305E-2</v>
      </c>
      <c r="AM764" s="550">
        <v>2.7570409805957631E-3</v>
      </c>
      <c r="AN764" s="550">
        <v>0.34526236228151214</v>
      </c>
      <c r="AO764" s="550">
        <v>9.9041385194497705E-2</v>
      </c>
      <c r="AP764" s="550">
        <v>1.8380375219488699E-2</v>
      </c>
      <c r="AQ764" s="551">
        <v>190.23833677489995</v>
      </c>
      <c r="AR764" s="551">
        <v>108.43516423379998</v>
      </c>
      <c r="AS764" s="551">
        <v>31.766770093090006</v>
      </c>
      <c r="AT764" s="551">
        <v>2.5543858446808994</v>
      </c>
      <c r="AU764" s="551">
        <v>8.1025178000000003E-2</v>
      </c>
      <c r="AV764" s="551">
        <v>1.8044160500000003E-2</v>
      </c>
      <c r="AW764" s="551">
        <v>2.2596579171161002</v>
      </c>
      <c r="AX764" s="551">
        <v>0.64820169999999999</v>
      </c>
      <c r="AY764" s="551">
        <v>0.12029507099999998</v>
      </c>
    </row>
    <row r="765" spans="1:51" customFormat="1" x14ac:dyDescent="0.35">
      <c r="A765" s="547" t="s">
        <v>1036</v>
      </c>
      <c r="B765" s="547" t="s">
        <v>336</v>
      </c>
      <c r="C765">
        <v>3</v>
      </c>
      <c r="D765" s="547" t="s">
        <v>253</v>
      </c>
      <c r="E765">
        <v>42</v>
      </c>
      <c r="F765" s="216">
        <v>2001</v>
      </c>
      <c r="G765" s="549">
        <v>6.2970406999999993</v>
      </c>
      <c r="H765" s="550">
        <v>29.067299427715305</v>
      </c>
      <c r="I765" s="550">
        <v>16.56826087716092</v>
      </c>
      <c r="J765" s="550">
        <v>4.8537719545388978</v>
      </c>
      <c r="K765" s="550">
        <v>0.39029522661314531</v>
      </c>
      <c r="L765" s="550">
        <v>1.2380180582285264E-2</v>
      </c>
      <c r="M765" s="550">
        <v>2.7570437491375916E-3</v>
      </c>
      <c r="N765" s="550">
        <v>0.34526262951575026</v>
      </c>
      <c r="O765" s="550">
        <v>9.9041468796604748E-2</v>
      </c>
      <c r="P765" s="550">
        <v>1.8380364287624826E-2</v>
      </c>
      <c r="Q765" s="551">
        <v>183.03796753540996</v>
      </c>
      <c r="R765" s="551">
        <v>104.3310130717</v>
      </c>
      <c r="S765" s="551">
        <v>30.564399546249984</v>
      </c>
      <c r="T765" s="551">
        <v>2.4577049269986988</v>
      </c>
      <c r="U765" s="551">
        <v>7.7958500999999999E-2</v>
      </c>
      <c r="V765" s="551">
        <v>1.7361216700000001E-2</v>
      </c>
      <c r="W765" s="551">
        <v>2.1741328302497003</v>
      </c>
      <c r="X765" s="551">
        <v>0.62366816000000003</v>
      </c>
      <c r="Y765" s="551">
        <v>0.11574190200000002</v>
      </c>
      <c r="AA765" s="547" t="s">
        <v>1036</v>
      </c>
      <c r="AB765" s="547" t="s">
        <v>336</v>
      </c>
      <c r="AC765">
        <v>3</v>
      </c>
      <c r="AD765" s="547" t="s">
        <v>253</v>
      </c>
      <c r="AE765">
        <v>42</v>
      </c>
      <c r="AF765" s="216">
        <v>2001</v>
      </c>
      <c r="AG765" s="549">
        <v>6.2970406999999993</v>
      </c>
      <c r="AH765" s="550">
        <v>29.067299427715305</v>
      </c>
      <c r="AI765" s="550">
        <v>16.56826087716092</v>
      </c>
      <c r="AJ765" s="550">
        <v>4.8537719545388978</v>
      </c>
      <c r="AK765" s="550">
        <v>0.39029522661314531</v>
      </c>
      <c r="AL765" s="550">
        <v>1.2380180582285264E-2</v>
      </c>
      <c r="AM765" s="550">
        <v>2.7570437491375916E-3</v>
      </c>
      <c r="AN765" s="550">
        <v>0.34526262951575026</v>
      </c>
      <c r="AO765" s="550">
        <v>9.9041468796604748E-2</v>
      </c>
      <c r="AP765" s="550">
        <v>1.8380364287624826E-2</v>
      </c>
      <c r="AQ765" s="551">
        <v>183.03796753540996</v>
      </c>
      <c r="AR765" s="551">
        <v>104.3310130717</v>
      </c>
      <c r="AS765" s="551">
        <v>30.564399546249984</v>
      </c>
      <c r="AT765" s="551">
        <v>2.4577049269986988</v>
      </c>
      <c r="AU765" s="551">
        <v>7.7958500999999999E-2</v>
      </c>
      <c r="AV765" s="551">
        <v>1.7361216700000001E-2</v>
      </c>
      <c r="AW765" s="551">
        <v>2.1741328302497003</v>
      </c>
      <c r="AX765" s="551">
        <v>0.62366816000000003</v>
      </c>
      <c r="AY765" s="551">
        <v>0.11574190200000002</v>
      </c>
    </row>
    <row r="766" spans="1:51" customFormat="1" x14ac:dyDescent="0.35">
      <c r="A766" s="547" t="s">
        <v>1037</v>
      </c>
      <c r="B766" s="547" t="s">
        <v>336</v>
      </c>
      <c r="C766">
        <v>3</v>
      </c>
      <c r="D766" s="547" t="s">
        <v>253</v>
      </c>
      <c r="E766">
        <v>42</v>
      </c>
      <c r="F766" s="216">
        <v>2002</v>
      </c>
      <c r="G766" s="549">
        <v>13.5985084</v>
      </c>
      <c r="H766" s="550">
        <v>3.4373519641536574</v>
      </c>
      <c r="I766" s="550">
        <v>7.815339725708446</v>
      </c>
      <c r="J766" s="550">
        <v>0.37568012434069603</v>
      </c>
      <c r="K766" s="550">
        <v>1.6246950211539372E-2</v>
      </c>
      <c r="L766" s="550">
        <v>1.2380191418641183E-2</v>
      </c>
      <c r="M766" s="550">
        <v>2.7570501041128894E-3</v>
      </c>
      <c r="N766" s="550">
        <v>1.4372365579154252E-2</v>
      </c>
      <c r="O766" s="550">
        <v>9.9041447810555475E-2</v>
      </c>
      <c r="P766" s="550">
        <v>1.8380429871264415E-2</v>
      </c>
      <c r="Q766" s="551">
        <v>46.742859558300012</v>
      </c>
      <c r="R766" s="551">
        <v>106.2769629089</v>
      </c>
      <c r="S766" s="551">
        <v>5.1086893265599995</v>
      </c>
      <c r="T766" s="551">
        <v>0.22093428892599992</v>
      </c>
      <c r="U766" s="551">
        <v>0.16835213700000004</v>
      </c>
      <c r="V766" s="551">
        <v>3.7491769000000001E-2</v>
      </c>
      <c r="W766" s="551">
        <v>0.19544273405599996</v>
      </c>
      <c r="X766" s="551">
        <v>1.3468159600000003</v>
      </c>
      <c r="Y766" s="551">
        <v>0.24994643000000005</v>
      </c>
      <c r="AA766" s="547" t="s">
        <v>1037</v>
      </c>
      <c r="AB766" s="547" t="s">
        <v>336</v>
      </c>
      <c r="AC766">
        <v>3</v>
      </c>
      <c r="AD766" s="547" t="s">
        <v>253</v>
      </c>
      <c r="AE766">
        <v>42</v>
      </c>
      <c r="AF766" s="216">
        <v>2002</v>
      </c>
      <c r="AG766" s="549">
        <v>13.5985084</v>
      </c>
      <c r="AH766" s="550">
        <v>3.4373519641536574</v>
      </c>
      <c r="AI766" s="550">
        <v>7.815339725708446</v>
      </c>
      <c r="AJ766" s="550">
        <v>0.37568012434069603</v>
      </c>
      <c r="AK766" s="550">
        <v>1.6246950211539372E-2</v>
      </c>
      <c r="AL766" s="550">
        <v>1.2380191418641183E-2</v>
      </c>
      <c r="AM766" s="550">
        <v>2.7570501041128894E-3</v>
      </c>
      <c r="AN766" s="550">
        <v>1.4372365579154252E-2</v>
      </c>
      <c r="AO766" s="550">
        <v>9.9041447810555475E-2</v>
      </c>
      <c r="AP766" s="550">
        <v>1.8380429871264415E-2</v>
      </c>
      <c r="AQ766" s="551">
        <v>46.742859558300012</v>
      </c>
      <c r="AR766" s="551">
        <v>106.2769629089</v>
      </c>
      <c r="AS766" s="551">
        <v>5.1086893265599995</v>
      </c>
      <c r="AT766" s="551">
        <v>0.22093428892599992</v>
      </c>
      <c r="AU766" s="551">
        <v>0.16835213700000004</v>
      </c>
      <c r="AV766" s="551">
        <v>3.7491769000000001E-2</v>
      </c>
      <c r="AW766" s="551">
        <v>0.19544273405599996</v>
      </c>
      <c r="AX766" s="551">
        <v>1.3468159600000003</v>
      </c>
      <c r="AY766" s="551">
        <v>0.24994643000000005</v>
      </c>
    </row>
    <row r="767" spans="1:51" customFormat="1" x14ac:dyDescent="0.35">
      <c r="A767" s="547" t="s">
        <v>1038</v>
      </c>
      <c r="B767" s="547" t="s">
        <v>336</v>
      </c>
      <c r="C767">
        <v>3</v>
      </c>
      <c r="D767" s="547" t="s">
        <v>253</v>
      </c>
      <c r="E767">
        <v>42</v>
      </c>
      <c r="F767" s="216">
        <v>2003</v>
      </c>
      <c r="G767" s="549">
        <v>12.757771100000003</v>
      </c>
      <c r="H767" s="550">
        <v>3.4373429317759117</v>
      </c>
      <c r="I767" s="550">
        <v>7.8153104719757822</v>
      </c>
      <c r="J767" s="550">
        <v>0.37567825879004835</v>
      </c>
      <c r="K767" s="550">
        <v>1.6246908607021476E-2</v>
      </c>
      <c r="L767" s="550">
        <v>1.238014797114521E-2</v>
      </c>
      <c r="M767" s="550">
        <v>2.7570408439135581E-3</v>
      </c>
      <c r="N767" s="550">
        <v>1.437232496113682E-2</v>
      </c>
      <c r="O767" s="550">
        <v>9.9041323919034696E-2</v>
      </c>
      <c r="P767" s="550">
        <v>1.8380370533533082E-2</v>
      </c>
      <c r="Q767" s="551">
        <v>43.85283431580001</v>
      </c>
      <c r="R767" s="551">
        <v>99.705942076900016</v>
      </c>
      <c r="S767" s="551">
        <v>4.7928172328900009</v>
      </c>
      <c r="T767" s="551">
        <v>0.2072743410909999</v>
      </c>
      <c r="U767" s="551">
        <v>0.15794309400000003</v>
      </c>
      <c r="V767" s="551">
        <v>3.5173696000000011E-2</v>
      </c>
      <c r="W767" s="551">
        <v>0.183358832029</v>
      </c>
      <c r="X767" s="551">
        <v>1.2635465399999999</v>
      </c>
      <c r="Y767" s="551">
        <v>0.23449255999999999</v>
      </c>
      <c r="AA767" s="547" t="s">
        <v>1038</v>
      </c>
      <c r="AB767" s="547" t="s">
        <v>336</v>
      </c>
      <c r="AC767">
        <v>3</v>
      </c>
      <c r="AD767" s="547" t="s">
        <v>253</v>
      </c>
      <c r="AE767">
        <v>42</v>
      </c>
      <c r="AF767" s="216">
        <v>2003</v>
      </c>
      <c r="AG767" s="549">
        <v>12.757771100000003</v>
      </c>
      <c r="AH767" s="550">
        <v>3.4373429317759117</v>
      </c>
      <c r="AI767" s="550">
        <v>7.8153104719757822</v>
      </c>
      <c r="AJ767" s="550">
        <v>0.37567825879004835</v>
      </c>
      <c r="AK767" s="550">
        <v>1.6246908607021476E-2</v>
      </c>
      <c r="AL767" s="550">
        <v>1.238014797114521E-2</v>
      </c>
      <c r="AM767" s="550">
        <v>2.7570408439135581E-3</v>
      </c>
      <c r="AN767" s="550">
        <v>1.437232496113682E-2</v>
      </c>
      <c r="AO767" s="550">
        <v>9.9041323919034696E-2</v>
      </c>
      <c r="AP767" s="550">
        <v>1.8380370533533082E-2</v>
      </c>
      <c r="AQ767" s="551">
        <v>43.85283431580001</v>
      </c>
      <c r="AR767" s="551">
        <v>99.705942076900016</v>
      </c>
      <c r="AS767" s="551">
        <v>4.7928172328900009</v>
      </c>
      <c r="AT767" s="551">
        <v>0.2072743410909999</v>
      </c>
      <c r="AU767" s="551">
        <v>0.15794309400000003</v>
      </c>
      <c r="AV767" s="551">
        <v>3.5173696000000011E-2</v>
      </c>
      <c r="AW767" s="551">
        <v>0.183358832029</v>
      </c>
      <c r="AX767" s="551">
        <v>1.2635465399999999</v>
      </c>
      <c r="AY767" s="551">
        <v>0.23449255999999999</v>
      </c>
    </row>
    <row r="768" spans="1:51" customFormat="1" x14ac:dyDescent="0.35">
      <c r="A768" s="547" t="s">
        <v>1039</v>
      </c>
      <c r="B768" s="547" t="s">
        <v>336</v>
      </c>
      <c r="C768">
        <v>3</v>
      </c>
      <c r="D768" s="547" t="s">
        <v>253</v>
      </c>
      <c r="E768">
        <v>42</v>
      </c>
      <c r="F768" s="216">
        <v>2004</v>
      </c>
      <c r="G768" s="549">
        <v>8.1787492999999998</v>
      </c>
      <c r="H768" s="550">
        <v>3.4373389144095658</v>
      </c>
      <c r="I768" s="550">
        <v>7.8153100590208835</v>
      </c>
      <c r="J768" s="550">
        <v>0.37567808463208419</v>
      </c>
      <c r="K768" s="550">
        <v>1.6246908257733245E-2</v>
      </c>
      <c r="L768" s="550">
        <v>1.2380118070130845E-2</v>
      </c>
      <c r="M768" s="550">
        <v>2.7570357854103688E-3</v>
      </c>
      <c r="N768" s="550">
        <v>1.4372320518003894E-2</v>
      </c>
      <c r="O768" s="550">
        <v>9.904093404599161E-2</v>
      </c>
      <c r="P768" s="550">
        <v>1.8380355416933981E-2</v>
      </c>
      <c r="Q768" s="551">
        <v>28.113133240089997</v>
      </c>
      <c r="R768" s="551">
        <v>63.919461674500006</v>
      </c>
      <c r="S768" s="551">
        <v>3.072576871709999</v>
      </c>
      <c r="T768" s="551">
        <v>0.13287938954010001</v>
      </c>
      <c r="U768" s="551">
        <v>0.10125388199999999</v>
      </c>
      <c r="V768" s="551">
        <v>2.2549104500000004E-2</v>
      </c>
      <c r="W768" s="551">
        <v>0.11754760637599998</v>
      </c>
      <c r="X768" s="551">
        <v>0.81003097000000002</v>
      </c>
      <c r="Y768" s="551">
        <v>0.15032831900000002</v>
      </c>
      <c r="AA768" s="547" t="s">
        <v>1039</v>
      </c>
      <c r="AB768" s="547" t="s">
        <v>336</v>
      </c>
      <c r="AC768">
        <v>3</v>
      </c>
      <c r="AD768" s="547" t="s">
        <v>253</v>
      </c>
      <c r="AE768">
        <v>42</v>
      </c>
      <c r="AF768" s="216">
        <v>2004</v>
      </c>
      <c r="AG768" s="549">
        <v>8.1787492999999998</v>
      </c>
      <c r="AH768" s="550">
        <v>3.4373389144095658</v>
      </c>
      <c r="AI768" s="550">
        <v>7.8153100590208835</v>
      </c>
      <c r="AJ768" s="550">
        <v>0.37567808463208419</v>
      </c>
      <c r="AK768" s="550">
        <v>1.6246908257733245E-2</v>
      </c>
      <c r="AL768" s="550">
        <v>1.2380118070130845E-2</v>
      </c>
      <c r="AM768" s="550">
        <v>2.7570357854103688E-3</v>
      </c>
      <c r="AN768" s="550">
        <v>1.4372320518003894E-2</v>
      </c>
      <c r="AO768" s="550">
        <v>9.904093404599161E-2</v>
      </c>
      <c r="AP768" s="550">
        <v>1.8380355416933981E-2</v>
      </c>
      <c r="AQ768" s="551">
        <v>28.113133240089997</v>
      </c>
      <c r="AR768" s="551">
        <v>63.919461674500006</v>
      </c>
      <c r="AS768" s="551">
        <v>3.072576871709999</v>
      </c>
      <c r="AT768" s="551">
        <v>0.13287938954010001</v>
      </c>
      <c r="AU768" s="551">
        <v>0.10125388199999999</v>
      </c>
      <c r="AV768" s="551">
        <v>2.2549104500000004E-2</v>
      </c>
      <c r="AW768" s="551">
        <v>0.11754760637599998</v>
      </c>
      <c r="AX768" s="551">
        <v>0.81003097000000002</v>
      </c>
      <c r="AY768" s="551">
        <v>0.15032831900000002</v>
      </c>
    </row>
    <row r="769" spans="1:51" customFormat="1" x14ac:dyDescent="0.35">
      <c r="A769" s="547" t="s">
        <v>1040</v>
      </c>
      <c r="B769" s="547" t="s">
        <v>336</v>
      </c>
      <c r="C769">
        <v>3</v>
      </c>
      <c r="D769" s="547" t="s">
        <v>253</v>
      </c>
      <c r="E769">
        <v>42</v>
      </c>
      <c r="F769" s="216">
        <v>2005</v>
      </c>
      <c r="G769" s="549">
        <v>17.486913199999996</v>
      </c>
      <c r="H769" s="550">
        <v>3.4373445271404464</v>
      </c>
      <c r="I769" s="550">
        <v>7.8153105037028485</v>
      </c>
      <c r="J769" s="550">
        <v>0.37567857863559401</v>
      </c>
      <c r="K769" s="550">
        <v>1.6246915022257905E-2</v>
      </c>
      <c r="L769" s="550">
        <v>1.2380180110918607E-2</v>
      </c>
      <c r="M769" s="550">
        <v>2.7570433071057968E-3</v>
      </c>
      <c r="N769" s="550">
        <v>1.43723352604621E-2</v>
      </c>
      <c r="O769" s="550">
        <v>9.9041543821467598E-2</v>
      </c>
      <c r="P769" s="550">
        <v>1.838037716113328E-2</v>
      </c>
      <c r="Q769" s="551">
        <v>60.108545384600021</v>
      </c>
      <c r="R769" s="551">
        <v>136.66565640929997</v>
      </c>
      <c r="S769" s="551">
        <v>6.5694586957000052</v>
      </c>
      <c r="T769" s="551">
        <v>0.28410839276200001</v>
      </c>
      <c r="U769" s="551">
        <v>0.216491135</v>
      </c>
      <c r="V769" s="551">
        <v>4.8212177000000002E-2</v>
      </c>
      <c r="W769" s="551">
        <v>0.25132777918100008</v>
      </c>
      <c r="X769" s="551">
        <v>1.7319308799999997</v>
      </c>
      <c r="Y769" s="551">
        <v>0.32141606</v>
      </c>
      <c r="AA769" s="547" t="s">
        <v>1040</v>
      </c>
      <c r="AB769" s="547" t="s">
        <v>336</v>
      </c>
      <c r="AC769">
        <v>3</v>
      </c>
      <c r="AD769" s="547" t="s">
        <v>253</v>
      </c>
      <c r="AE769">
        <v>42</v>
      </c>
      <c r="AF769" s="216">
        <v>2005</v>
      </c>
      <c r="AG769" s="549">
        <v>17.486913199999996</v>
      </c>
      <c r="AH769" s="550">
        <v>3.4373445271404464</v>
      </c>
      <c r="AI769" s="550">
        <v>7.8153105037028485</v>
      </c>
      <c r="AJ769" s="550">
        <v>0.37567857863559401</v>
      </c>
      <c r="AK769" s="550">
        <v>1.6246915022257905E-2</v>
      </c>
      <c r="AL769" s="550">
        <v>1.2380180110918607E-2</v>
      </c>
      <c r="AM769" s="550">
        <v>2.7570433071057968E-3</v>
      </c>
      <c r="AN769" s="550">
        <v>1.43723352604621E-2</v>
      </c>
      <c r="AO769" s="550">
        <v>9.9041543821467598E-2</v>
      </c>
      <c r="AP769" s="550">
        <v>1.838037716113328E-2</v>
      </c>
      <c r="AQ769" s="551">
        <v>60.108545384600021</v>
      </c>
      <c r="AR769" s="551">
        <v>136.66565640929997</v>
      </c>
      <c r="AS769" s="551">
        <v>6.5694586957000052</v>
      </c>
      <c r="AT769" s="551">
        <v>0.28410839276200001</v>
      </c>
      <c r="AU769" s="551">
        <v>0.216491135</v>
      </c>
      <c r="AV769" s="551">
        <v>4.8212177000000002E-2</v>
      </c>
      <c r="AW769" s="551">
        <v>0.25132777918100008</v>
      </c>
      <c r="AX769" s="551">
        <v>1.7319308799999997</v>
      </c>
      <c r="AY769" s="551">
        <v>0.32141606</v>
      </c>
    </row>
    <row r="770" spans="1:51" customFormat="1" x14ac:dyDescent="0.35">
      <c r="A770" s="547" t="s">
        <v>1041</v>
      </c>
      <c r="B770" s="547" t="s">
        <v>336</v>
      </c>
      <c r="C770">
        <v>3</v>
      </c>
      <c r="D770" s="547" t="s">
        <v>253</v>
      </c>
      <c r="E770">
        <v>42</v>
      </c>
      <c r="F770" s="216">
        <v>2006</v>
      </c>
      <c r="G770" s="549">
        <v>7.0498452999999994</v>
      </c>
      <c r="H770" s="550">
        <v>3.4373422746765803</v>
      </c>
      <c r="I770" s="550">
        <v>7.8153291939328087</v>
      </c>
      <c r="J770" s="550">
        <v>0.37567973123892545</v>
      </c>
      <c r="K770" s="550">
        <v>1.6246930465566387E-2</v>
      </c>
      <c r="L770" s="550">
        <v>1.2380198186760213E-2</v>
      </c>
      <c r="M770" s="550">
        <v>2.7570457468052531E-3</v>
      </c>
      <c r="N770" s="550">
        <v>1.437234678307054E-2</v>
      </c>
      <c r="O770" s="550">
        <v>9.904156336593653E-2</v>
      </c>
      <c r="P770" s="550">
        <v>1.8380389141304996E-2</v>
      </c>
      <c r="Q770" s="551">
        <v>24.232731279619998</v>
      </c>
      <c r="R770" s="551">
        <v>55.096861785799994</v>
      </c>
      <c r="S770" s="551">
        <v>2.6484839875800015</v>
      </c>
      <c r="T770" s="551">
        <v>0.11453834638209999</v>
      </c>
      <c r="U770" s="551">
        <v>8.7278482000000004E-2</v>
      </c>
      <c r="V770" s="551">
        <v>1.9436746000000001E-2</v>
      </c>
      <c r="W770" s="551">
        <v>0.10132282141859995</v>
      </c>
      <c r="X770" s="551">
        <v>0.69822769999999978</v>
      </c>
      <c r="Y770" s="551">
        <v>0.12957890000000005</v>
      </c>
      <c r="AA770" s="547" t="s">
        <v>1041</v>
      </c>
      <c r="AB770" s="547" t="s">
        <v>336</v>
      </c>
      <c r="AC770">
        <v>3</v>
      </c>
      <c r="AD770" s="547" t="s">
        <v>253</v>
      </c>
      <c r="AE770">
        <v>42</v>
      </c>
      <c r="AF770" s="216">
        <v>2006</v>
      </c>
      <c r="AG770" s="549">
        <v>7.0498452999999994</v>
      </c>
      <c r="AH770" s="550">
        <v>3.4373422746765803</v>
      </c>
      <c r="AI770" s="550">
        <v>7.8153291939328087</v>
      </c>
      <c r="AJ770" s="550">
        <v>0.37567973123892545</v>
      </c>
      <c r="AK770" s="550">
        <v>1.6246930465566387E-2</v>
      </c>
      <c r="AL770" s="550">
        <v>1.2380198186760213E-2</v>
      </c>
      <c r="AM770" s="550">
        <v>2.7570457468052531E-3</v>
      </c>
      <c r="AN770" s="550">
        <v>1.437234678307054E-2</v>
      </c>
      <c r="AO770" s="550">
        <v>9.904156336593653E-2</v>
      </c>
      <c r="AP770" s="550">
        <v>1.8380389141304996E-2</v>
      </c>
      <c r="AQ770" s="551">
        <v>24.232731279619998</v>
      </c>
      <c r="AR770" s="551">
        <v>55.096861785799994</v>
      </c>
      <c r="AS770" s="551">
        <v>2.6484839875800015</v>
      </c>
      <c r="AT770" s="551">
        <v>0.11453834638209999</v>
      </c>
      <c r="AU770" s="551">
        <v>8.7278482000000004E-2</v>
      </c>
      <c r="AV770" s="551">
        <v>1.9436746000000001E-2</v>
      </c>
      <c r="AW770" s="551">
        <v>0.10132282141859995</v>
      </c>
      <c r="AX770" s="551">
        <v>0.69822769999999978</v>
      </c>
      <c r="AY770" s="551">
        <v>0.12957890000000005</v>
      </c>
    </row>
    <row r="771" spans="1:51" customFormat="1" x14ac:dyDescent="0.35">
      <c r="A771" s="547" t="s">
        <v>1042</v>
      </c>
      <c r="B771" s="547" t="s">
        <v>336</v>
      </c>
      <c r="C771">
        <v>3</v>
      </c>
      <c r="D771" s="547" t="s">
        <v>253</v>
      </c>
      <c r="E771">
        <v>42</v>
      </c>
      <c r="F771" s="216">
        <v>2007</v>
      </c>
      <c r="G771" s="549">
        <v>11.6576728</v>
      </c>
      <c r="H771" s="550">
        <v>4.8502165507338653</v>
      </c>
      <c r="I771" s="550">
        <v>3.9615861614909984</v>
      </c>
      <c r="J771" s="550">
        <v>0.1609221130129849</v>
      </c>
      <c r="K771" s="550">
        <v>8.5403310838077385E-3</v>
      </c>
      <c r="L771" s="550">
        <v>1.2380233986323586E-2</v>
      </c>
      <c r="M771" s="550">
        <v>2.757045128252355E-3</v>
      </c>
      <c r="N771" s="550">
        <v>7.5549397218199494E-3</v>
      </c>
      <c r="O771" s="550">
        <v>9.9041789026708682E-2</v>
      </c>
      <c r="P771" s="550">
        <v>1.8380384891228032E-2</v>
      </c>
      <c r="Q771" s="551">
        <v>56.542237557600004</v>
      </c>
      <c r="R771" s="551">
        <v>46.182875239670018</v>
      </c>
      <c r="S771" s="551">
        <v>1.8759773397900001</v>
      </c>
      <c r="T771" s="551">
        <v>9.9560385378699989E-2</v>
      </c>
      <c r="U771" s="551">
        <v>0.14432471700000005</v>
      </c>
      <c r="V771" s="551">
        <v>3.2140729999999992E-2</v>
      </c>
      <c r="W771" s="551">
        <v>8.8073015300699997E-2</v>
      </c>
      <c r="X771" s="551">
        <v>1.1545967700000004</v>
      </c>
      <c r="Y771" s="551">
        <v>0.214272513</v>
      </c>
      <c r="AA771" s="547" t="s">
        <v>1042</v>
      </c>
      <c r="AB771" s="547" t="s">
        <v>336</v>
      </c>
      <c r="AC771">
        <v>3</v>
      </c>
      <c r="AD771" s="547" t="s">
        <v>253</v>
      </c>
      <c r="AE771">
        <v>42</v>
      </c>
      <c r="AF771" s="216">
        <v>2007</v>
      </c>
      <c r="AG771" s="549">
        <v>11.6576728</v>
      </c>
      <c r="AH771" s="550">
        <v>4.8502165507338653</v>
      </c>
      <c r="AI771" s="550">
        <v>3.9615861614909984</v>
      </c>
      <c r="AJ771" s="550">
        <v>0.1609221130129849</v>
      </c>
      <c r="AK771" s="550">
        <v>8.5403310838077385E-3</v>
      </c>
      <c r="AL771" s="550">
        <v>1.2380233986323586E-2</v>
      </c>
      <c r="AM771" s="550">
        <v>2.757045128252355E-3</v>
      </c>
      <c r="AN771" s="550">
        <v>7.5549397218199494E-3</v>
      </c>
      <c r="AO771" s="550">
        <v>9.9041789026708682E-2</v>
      </c>
      <c r="AP771" s="550">
        <v>1.8380384891228032E-2</v>
      </c>
      <c r="AQ771" s="551">
        <v>56.542237557600004</v>
      </c>
      <c r="AR771" s="551">
        <v>46.182875239670018</v>
      </c>
      <c r="AS771" s="551">
        <v>1.8759773397900001</v>
      </c>
      <c r="AT771" s="551">
        <v>9.9560385378699989E-2</v>
      </c>
      <c r="AU771" s="551">
        <v>0.14432471700000005</v>
      </c>
      <c r="AV771" s="551">
        <v>3.2140729999999992E-2</v>
      </c>
      <c r="AW771" s="551">
        <v>8.8073015300699997E-2</v>
      </c>
      <c r="AX771" s="551">
        <v>1.1545967700000004</v>
      </c>
      <c r="AY771" s="551">
        <v>0.214272513</v>
      </c>
    </row>
    <row r="772" spans="1:51" customFormat="1" x14ac:dyDescent="0.35">
      <c r="A772" s="547" t="s">
        <v>1043</v>
      </c>
      <c r="B772" s="547" t="s">
        <v>336</v>
      </c>
      <c r="C772">
        <v>3</v>
      </c>
      <c r="D772" s="547" t="s">
        <v>253</v>
      </c>
      <c r="E772">
        <v>42</v>
      </c>
      <c r="F772" s="216">
        <v>2008</v>
      </c>
      <c r="G772" s="549">
        <v>47.334538000000016</v>
      </c>
      <c r="H772" s="550">
        <v>4.8502054061560695</v>
      </c>
      <c r="I772" s="550">
        <v>3.9615883121643627</v>
      </c>
      <c r="J772" s="550">
        <v>0.16092179277423171</v>
      </c>
      <c r="K772" s="550">
        <v>8.5403290008513391E-3</v>
      </c>
      <c r="L772" s="550">
        <v>1.2380170056798695E-2</v>
      </c>
      <c r="M772" s="550">
        <v>2.7570442538173705E-3</v>
      </c>
      <c r="N772" s="550">
        <v>7.5549371360421821E-3</v>
      </c>
      <c r="O772" s="550">
        <v>9.9041380735563456E-2</v>
      </c>
      <c r="P772" s="550">
        <v>1.8380383051377829E-2</v>
      </c>
      <c r="Q772" s="551">
        <v>229.5822321055</v>
      </c>
      <c r="R772" s="551">
        <v>187.51995250249996</v>
      </c>
      <c r="S772" s="551">
        <v>7.6171587150999986</v>
      </c>
      <c r="T772" s="551">
        <v>0.40425252762329988</v>
      </c>
      <c r="U772" s="551">
        <v>0.58600963000000017</v>
      </c>
      <c r="V772" s="551">
        <v>0.13050341600000001</v>
      </c>
      <c r="W772" s="551">
        <v>0.35760945895359997</v>
      </c>
      <c r="X772" s="551">
        <v>4.6880779999999982</v>
      </c>
      <c r="Y772" s="551">
        <v>0.87002694000000014</v>
      </c>
      <c r="AA772" s="547" t="s">
        <v>1043</v>
      </c>
      <c r="AB772" s="547" t="s">
        <v>336</v>
      </c>
      <c r="AC772">
        <v>3</v>
      </c>
      <c r="AD772" s="547" t="s">
        <v>253</v>
      </c>
      <c r="AE772">
        <v>42</v>
      </c>
      <c r="AF772" s="216">
        <v>2008</v>
      </c>
      <c r="AG772" s="549">
        <v>47.334538000000016</v>
      </c>
      <c r="AH772" s="550">
        <v>4.8502054061560695</v>
      </c>
      <c r="AI772" s="550">
        <v>3.9615883121643627</v>
      </c>
      <c r="AJ772" s="550">
        <v>0.16092179277423171</v>
      </c>
      <c r="AK772" s="550">
        <v>8.5403290008513391E-3</v>
      </c>
      <c r="AL772" s="550">
        <v>1.2380170056798695E-2</v>
      </c>
      <c r="AM772" s="550">
        <v>2.7570442538173705E-3</v>
      </c>
      <c r="AN772" s="550">
        <v>7.5549371360421821E-3</v>
      </c>
      <c r="AO772" s="550">
        <v>9.9041380735563456E-2</v>
      </c>
      <c r="AP772" s="550">
        <v>1.8380383051377829E-2</v>
      </c>
      <c r="AQ772" s="551">
        <v>229.5822321055</v>
      </c>
      <c r="AR772" s="551">
        <v>187.51995250249996</v>
      </c>
      <c r="AS772" s="551">
        <v>7.6171587150999986</v>
      </c>
      <c r="AT772" s="551">
        <v>0.40425252762329988</v>
      </c>
      <c r="AU772" s="551">
        <v>0.58600963000000017</v>
      </c>
      <c r="AV772" s="551">
        <v>0.13050341600000001</v>
      </c>
      <c r="AW772" s="551">
        <v>0.35760945895359997</v>
      </c>
      <c r="AX772" s="551">
        <v>4.6880779999999982</v>
      </c>
      <c r="AY772" s="551">
        <v>0.87002694000000014</v>
      </c>
    </row>
    <row r="773" spans="1:51" customFormat="1" x14ac:dyDescent="0.35">
      <c r="A773" s="547" t="s">
        <v>1044</v>
      </c>
      <c r="B773" s="547" t="s">
        <v>336</v>
      </c>
      <c r="C773">
        <v>3</v>
      </c>
      <c r="D773" s="547" t="s">
        <v>253</v>
      </c>
      <c r="E773">
        <v>42</v>
      </c>
      <c r="F773" s="216">
        <v>2009</v>
      </c>
      <c r="G773" s="549">
        <v>46.605302000000002</v>
      </c>
      <c r="H773" s="550">
        <v>4.8502098416656541</v>
      </c>
      <c r="I773" s="550">
        <v>3.9615787904088688</v>
      </c>
      <c r="J773" s="550">
        <v>0.1609216695001783</v>
      </c>
      <c r="K773" s="550">
        <v>8.5403207451783016E-3</v>
      </c>
      <c r="L773" s="550">
        <v>1.2380164171020712E-2</v>
      </c>
      <c r="M773" s="550">
        <v>2.7570421708671693E-3</v>
      </c>
      <c r="N773" s="550">
        <v>7.5549332035677007E-3</v>
      </c>
      <c r="O773" s="550">
        <v>9.9041321521744455E-2</v>
      </c>
      <c r="P773" s="550">
        <v>1.8380365607329394E-2</v>
      </c>
      <c r="Q773" s="551">
        <v>226.04549443419998</v>
      </c>
      <c r="R773" s="551">
        <v>184.63057592380005</v>
      </c>
      <c r="S773" s="551">
        <v>7.4998030053999987</v>
      </c>
      <c r="T773" s="551">
        <v>0.39802422750589977</v>
      </c>
      <c r="U773" s="551">
        <v>0.57698128999999998</v>
      </c>
      <c r="V773" s="551">
        <v>0.12849278300000003</v>
      </c>
      <c r="W773" s="551">
        <v>0.35209994354210017</v>
      </c>
      <c r="X773" s="551">
        <v>4.6158507000000002</v>
      </c>
      <c r="Y773" s="551">
        <v>0.8566224899999999</v>
      </c>
      <c r="AA773" s="547" t="s">
        <v>1044</v>
      </c>
      <c r="AB773" s="547" t="s">
        <v>336</v>
      </c>
      <c r="AC773">
        <v>3</v>
      </c>
      <c r="AD773" s="547" t="s">
        <v>253</v>
      </c>
      <c r="AE773">
        <v>42</v>
      </c>
      <c r="AF773" s="216">
        <v>2009</v>
      </c>
      <c r="AG773" s="549">
        <v>46.605302000000002</v>
      </c>
      <c r="AH773" s="550">
        <v>4.8502098416656541</v>
      </c>
      <c r="AI773" s="550">
        <v>3.9615787904088688</v>
      </c>
      <c r="AJ773" s="550">
        <v>0.1609216695001783</v>
      </c>
      <c r="AK773" s="550">
        <v>8.5403207451783016E-3</v>
      </c>
      <c r="AL773" s="550">
        <v>1.2380164171020712E-2</v>
      </c>
      <c r="AM773" s="550">
        <v>2.7570421708671693E-3</v>
      </c>
      <c r="AN773" s="550">
        <v>7.5549332035677007E-3</v>
      </c>
      <c r="AO773" s="550">
        <v>9.9041321521744455E-2</v>
      </c>
      <c r="AP773" s="550">
        <v>1.8380365607329394E-2</v>
      </c>
      <c r="AQ773" s="551">
        <v>226.04549443419998</v>
      </c>
      <c r="AR773" s="551">
        <v>184.63057592380005</v>
      </c>
      <c r="AS773" s="551">
        <v>7.4998030053999987</v>
      </c>
      <c r="AT773" s="551">
        <v>0.39802422750589977</v>
      </c>
      <c r="AU773" s="551">
        <v>0.57698128999999998</v>
      </c>
      <c r="AV773" s="551">
        <v>0.12849278300000003</v>
      </c>
      <c r="AW773" s="551">
        <v>0.35209994354210017</v>
      </c>
      <c r="AX773" s="551">
        <v>4.6158507000000002</v>
      </c>
      <c r="AY773" s="551">
        <v>0.8566224899999999</v>
      </c>
    </row>
    <row r="774" spans="1:51" customFormat="1" x14ac:dyDescent="0.35">
      <c r="A774" s="547" t="s">
        <v>1045</v>
      </c>
      <c r="B774" s="547" t="s">
        <v>336</v>
      </c>
      <c r="C774">
        <v>3</v>
      </c>
      <c r="D774" s="547" t="s">
        <v>253</v>
      </c>
      <c r="E774">
        <v>42</v>
      </c>
      <c r="F774" s="216">
        <v>2010</v>
      </c>
      <c r="G774" s="549">
        <v>29.191498999999997</v>
      </c>
      <c r="H774" s="550">
        <v>42.61911145066582</v>
      </c>
      <c r="I774" s="550">
        <v>1.0347490269670634</v>
      </c>
      <c r="J774" s="550">
        <v>1.1196739499420709</v>
      </c>
      <c r="K774" s="550">
        <v>1.0605189573135658E-2</v>
      </c>
      <c r="L774" s="550">
        <v>1.1995000667831416E-2</v>
      </c>
      <c r="M774" s="550">
        <v>2.7570363550018457E-3</v>
      </c>
      <c r="N774" s="550">
        <v>9.381558868052647E-3</v>
      </c>
      <c r="O774" s="550">
        <v>9.5959945051126011E-2</v>
      </c>
      <c r="P774" s="550">
        <v>1.8380330862762487E-2</v>
      </c>
      <c r="Q774" s="551">
        <v>1244.1157492929997</v>
      </c>
      <c r="R774" s="551">
        <v>30.205875185960004</v>
      </c>
      <c r="S774" s="551">
        <v>32.684960990060013</v>
      </c>
      <c r="T774" s="551">
        <v>0.30958138081899994</v>
      </c>
      <c r="U774" s="551">
        <v>0.35015205000000005</v>
      </c>
      <c r="V774" s="551">
        <v>8.0482024000000013E-2</v>
      </c>
      <c r="W774" s="551">
        <v>0.27386176631519993</v>
      </c>
      <c r="X774" s="551">
        <v>2.8012146399999995</v>
      </c>
      <c r="Y774" s="551">
        <v>0.53654941000000023</v>
      </c>
      <c r="AA774" s="547" t="s">
        <v>1045</v>
      </c>
      <c r="AB774" s="547" t="s">
        <v>336</v>
      </c>
      <c r="AC774">
        <v>3</v>
      </c>
      <c r="AD774" s="547" t="s">
        <v>253</v>
      </c>
      <c r="AE774">
        <v>42</v>
      </c>
      <c r="AF774" s="216">
        <v>2010</v>
      </c>
      <c r="AG774" s="549">
        <v>29.191498999999997</v>
      </c>
      <c r="AH774" s="550">
        <v>42.61911145066582</v>
      </c>
      <c r="AI774" s="550">
        <v>1.0347490269670634</v>
      </c>
      <c r="AJ774" s="550">
        <v>1.1196739499420709</v>
      </c>
      <c r="AK774" s="550">
        <v>1.0605189573135658E-2</v>
      </c>
      <c r="AL774" s="550">
        <v>1.1995000667831416E-2</v>
      </c>
      <c r="AM774" s="550">
        <v>2.7570363550018457E-3</v>
      </c>
      <c r="AN774" s="550">
        <v>9.381558868052647E-3</v>
      </c>
      <c r="AO774" s="550">
        <v>9.5959945051126011E-2</v>
      </c>
      <c r="AP774" s="550">
        <v>1.8380330862762487E-2</v>
      </c>
      <c r="AQ774" s="551">
        <v>1244.1157492929997</v>
      </c>
      <c r="AR774" s="551">
        <v>30.205875185960004</v>
      </c>
      <c r="AS774" s="551">
        <v>32.684960990060013</v>
      </c>
      <c r="AT774" s="551">
        <v>0.30958138081899994</v>
      </c>
      <c r="AU774" s="551">
        <v>0.35015205000000005</v>
      </c>
      <c r="AV774" s="551">
        <v>8.0482024000000013E-2</v>
      </c>
      <c r="AW774" s="551">
        <v>0.27386176631519993</v>
      </c>
      <c r="AX774" s="551">
        <v>2.8012146399999995</v>
      </c>
      <c r="AY774" s="551">
        <v>0.53654941000000023</v>
      </c>
    </row>
    <row r="775" spans="1:51" customFormat="1" x14ac:dyDescent="0.35">
      <c r="A775" s="547" t="s">
        <v>1046</v>
      </c>
      <c r="B775" s="547" t="s">
        <v>336</v>
      </c>
      <c r="C775">
        <v>3</v>
      </c>
      <c r="D775" s="547" t="s">
        <v>253</v>
      </c>
      <c r="E775">
        <v>42</v>
      </c>
      <c r="F775" s="216">
        <v>2011</v>
      </c>
      <c r="G775" s="549">
        <v>126.36740600000002</v>
      </c>
      <c r="H775" s="550">
        <v>42.619138842954492</v>
      </c>
      <c r="I775" s="550">
        <v>1.0347483917751701</v>
      </c>
      <c r="J775" s="550">
        <v>1.1196755728688452</v>
      </c>
      <c r="K775" s="550">
        <v>1.060520092625784E-2</v>
      </c>
      <c r="L775" s="550">
        <v>1.1994994816938789E-2</v>
      </c>
      <c r="M775" s="550">
        <v>2.7570398176884315E-3</v>
      </c>
      <c r="N775" s="550">
        <v>9.3815688304466714E-3</v>
      </c>
      <c r="O775" s="550">
        <v>9.5959948722853419E-2</v>
      </c>
      <c r="P775" s="550">
        <v>1.8380330605187858E-2</v>
      </c>
      <c r="Q775" s="551">
        <v>5385.6700215380015</v>
      </c>
      <c r="R775" s="551">
        <v>130.75847013129999</v>
      </c>
      <c r="S775" s="551">
        <v>141.49049770499997</v>
      </c>
      <c r="T775" s="551">
        <v>1.3401517311600006</v>
      </c>
      <c r="U775" s="551">
        <v>1.5157763799999999</v>
      </c>
      <c r="V775" s="551">
        <v>0.34839997000000006</v>
      </c>
      <c r="W775" s="551">
        <v>1.1855245173139999</v>
      </c>
      <c r="X775" s="551">
        <v>12.126209800000002</v>
      </c>
      <c r="Y775" s="551">
        <v>2.3226747000000003</v>
      </c>
      <c r="AA775" s="547" t="s">
        <v>1046</v>
      </c>
      <c r="AB775" s="547" t="s">
        <v>336</v>
      </c>
      <c r="AC775">
        <v>3</v>
      </c>
      <c r="AD775" s="547" t="s">
        <v>253</v>
      </c>
      <c r="AE775">
        <v>42</v>
      </c>
      <c r="AF775" s="216">
        <v>2011</v>
      </c>
      <c r="AG775" s="549">
        <v>126.36740600000002</v>
      </c>
      <c r="AH775" s="550">
        <v>42.619138842954492</v>
      </c>
      <c r="AI775" s="550">
        <v>1.0347483917751701</v>
      </c>
      <c r="AJ775" s="550">
        <v>1.1196755728688452</v>
      </c>
      <c r="AK775" s="550">
        <v>1.060520092625784E-2</v>
      </c>
      <c r="AL775" s="550">
        <v>1.1994994816938789E-2</v>
      </c>
      <c r="AM775" s="550">
        <v>2.7570398176884315E-3</v>
      </c>
      <c r="AN775" s="550">
        <v>9.3815688304466714E-3</v>
      </c>
      <c r="AO775" s="550">
        <v>9.5959948722853419E-2</v>
      </c>
      <c r="AP775" s="550">
        <v>1.8380330605187858E-2</v>
      </c>
      <c r="AQ775" s="551">
        <v>5385.6700215380015</v>
      </c>
      <c r="AR775" s="551">
        <v>130.75847013129999</v>
      </c>
      <c r="AS775" s="551">
        <v>141.49049770499997</v>
      </c>
      <c r="AT775" s="551">
        <v>1.3401517311600006</v>
      </c>
      <c r="AU775" s="551">
        <v>1.5157763799999999</v>
      </c>
      <c r="AV775" s="551">
        <v>0.34839997000000006</v>
      </c>
      <c r="AW775" s="551">
        <v>1.1855245173139999</v>
      </c>
      <c r="AX775" s="551">
        <v>12.126209800000002</v>
      </c>
      <c r="AY775" s="551">
        <v>2.3226747000000003</v>
      </c>
    </row>
    <row r="776" spans="1:51" customFormat="1" x14ac:dyDescent="0.35">
      <c r="A776" s="547" t="s">
        <v>1047</v>
      </c>
      <c r="B776" s="547" t="s">
        <v>336</v>
      </c>
      <c r="C776">
        <v>3</v>
      </c>
      <c r="D776" s="547" t="s">
        <v>253</v>
      </c>
      <c r="E776">
        <v>42</v>
      </c>
      <c r="F776" s="216">
        <v>2012</v>
      </c>
      <c r="G776" s="549">
        <v>107.91352599999998</v>
      </c>
      <c r="H776" s="550">
        <v>42.619209058528973</v>
      </c>
      <c r="I776" s="550">
        <v>1.0347503459306855</v>
      </c>
      <c r="J776" s="550">
        <v>1.1196775719236529</v>
      </c>
      <c r="K776" s="550">
        <v>1.0605212658114796E-2</v>
      </c>
      <c r="L776" s="550">
        <v>1.1995010523518619E-2</v>
      </c>
      <c r="M776" s="550">
        <v>2.7570415037684909E-3</v>
      </c>
      <c r="N776" s="550">
        <v>9.3815777943350772E-3</v>
      </c>
      <c r="O776" s="550">
        <v>9.5960158877581275E-2</v>
      </c>
      <c r="P776" s="550">
        <v>1.8380386069490492E-2</v>
      </c>
      <c r="Q776" s="551">
        <v>4599.1891248370011</v>
      </c>
      <c r="R776" s="551">
        <v>111.66355835909999</v>
      </c>
      <c r="S776" s="551">
        <v>120.82835476939997</v>
      </c>
      <c r="T776" s="551">
        <v>1.144445891917</v>
      </c>
      <c r="U776" s="551">
        <v>1.2944238799999999</v>
      </c>
      <c r="V776" s="551">
        <v>0.29752207000000008</v>
      </c>
      <c r="W776" s="551">
        <v>1.0123991392300007</v>
      </c>
      <c r="X776" s="551">
        <v>10.355399099999996</v>
      </c>
      <c r="Y776" s="551">
        <v>1.9834922699999997</v>
      </c>
      <c r="AA776" s="547" t="s">
        <v>1047</v>
      </c>
      <c r="AB776" s="547" t="s">
        <v>336</v>
      </c>
      <c r="AC776">
        <v>3</v>
      </c>
      <c r="AD776" s="547" t="s">
        <v>253</v>
      </c>
      <c r="AE776">
        <v>42</v>
      </c>
      <c r="AF776" s="216">
        <v>2012</v>
      </c>
      <c r="AG776" s="549">
        <v>107.91352599999998</v>
      </c>
      <c r="AH776" s="550">
        <v>42.619209058528973</v>
      </c>
      <c r="AI776" s="550">
        <v>1.0347503459306855</v>
      </c>
      <c r="AJ776" s="550">
        <v>1.1196775719236529</v>
      </c>
      <c r="AK776" s="550">
        <v>1.0605212658114796E-2</v>
      </c>
      <c r="AL776" s="550">
        <v>1.1995010523518619E-2</v>
      </c>
      <c r="AM776" s="550">
        <v>2.7570415037684909E-3</v>
      </c>
      <c r="AN776" s="550">
        <v>9.3815777943350772E-3</v>
      </c>
      <c r="AO776" s="550">
        <v>9.5960158877581275E-2</v>
      </c>
      <c r="AP776" s="550">
        <v>1.8380386069490492E-2</v>
      </c>
      <c r="AQ776" s="551">
        <v>4599.1891248370011</v>
      </c>
      <c r="AR776" s="551">
        <v>111.66355835909999</v>
      </c>
      <c r="AS776" s="551">
        <v>120.82835476939997</v>
      </c>
      <c r="AT776" s="551">
        <v>1.144445891917</v>
      </c>
      <c r="AU776" s="551">
        <v>1.2944238799999999</v>
      </c>
      <c r="AV776" s="551">
        <v>0.29752207000000008</v>
      </c>
      <c r="AW776" s="551">
        <v>1.0123991392300007</v>
      </c>
      <c r="AX776" s="551">
        <v>10.355399099999996</v>
      </c>
      <c r="AY776" s="551">
        <v>1.9834922699999997</v>
      </c>
    </row>
    <row r="777" spans="1:51" customFormat="1" x14ac:dyDescent="0.35">
      <c r="A777" s="547" t="s">
        <v>1048</v>
      </c>
      <c r="B777" s="547" t="s">
        <v>336</v>
      </c>
      <c r="C777">
        <v>3</v>
      </c>
      <c r="D777" s="547" t="s">
        <v>253</v>
      </c>
      <c r="E777">
        <v>42</v>
      </c>
      <c r="F777" s="216">
        <v>2013</v>
      </c>
      <c r="G777" s="549">
        <v>127.37239799999999</v>
      </c>
      <c r="H777" s="550">
        <v>42.619206253744231</v>
      </c>
      <c r="I777" s="550">
        <v>1.0347502897323171</v>
      </c>
      <c r="J777" s="550">
        <v>1.119678258410429</v>
      </c>
      <c r="K777" s="550">
        <v>1.060523016660172E-2</v>
      </c>
      <c r="L777" s="550">
        <v>1.1994997534709209E-2</v>
      </c>
      <c r="M777" s="550">
        <v>2.757047880970255E-3</v>
      </c>
      <c r="N777" s="550">
        <v>9.381594010155956E-3</v>
      </c>
      <c r="O777" s="550">
        <v>9.5960039160132626E-2</v>
      </c>
      <c r="P777" s="550">
        <v>1.8380395884514948E-2</v>
      </c>
      <c r="Q777" s="551">
        <v>5428.5105013959992</v>
      </c>
      <c r="R777" s="551">
        <v>131.79862573439999</v>
      </c>
      <c r="S777" s="551">
        <v>142.6161047622</v>
      </c>
      <c r="T777" s="551">
        <v>1.3508135976620006</v>
      </c>
      <c r="U777" s="551">
        <v>1.5278316000000001</v>
      </c>
      <c r="V777" s="551">
        <v>0.35117179999999992</v>
      </c>
      <c r="W777" s="551">
        <v>1.1949561261360004</v>
      </c>
      <c r="X777" s="551">
        <v>12.222660299999998</v>
      </c>
      <c r="Y777" s="551">
        <v>2.3411550999999999</v>
      </c>
      <c r="AA777" s="547" t="s">
        <v>1048</v>
      </c>
      <c r="AB777" s="547" t="s">
        <v>336</v>
      </c>
      <c r="AC777">
        <v>3</v>
      </c>
      <c r="AD777" s="547" t="s">
        <v>253</v>
      </c>
      <c r="AE777">
        <v>42</v>
      </c>
      <c r="AF777" s="216">
        <v>2013</v>
      </c>
      <c r="AG777" s="549">
        <v>127.37239799999999</v>
      </c>
      <c r="AH777" s="550">
        <v>42.619206253744231</v>
      </c>
      <c r="AI777" s="550">
        <v>1.0347502897323171</v>
      </c>
      <c r="AJ777" s="550">
        <v>1.119678258410429</v>
      </c>
      <c r="AK777" s="550">
        <v>1.060523016660172E-2</v>
      </c>
      <c r="AL777" s="550">
        <v>1.1994997534709209E-2</v>
      </c>
      <c r="AM777" s="550">
        <v>2.757047880970255E-3</v>
      </c>
      <c r="AN777" s="550">
        <v>9.381594010155956E-3</v>
      </c>
      <c r="AO777" s="550">
        <v>9.5960039160132626E-2</v>
      </c>
      <c r="AP777" s="550">
        <v>1.8380395884514948E-2</v>
      </c>
      <c r="AQ777" s="551">
        <v>5428.5105013959992</v>
      </c>
      <c r="AR777" s="551">
        <v>131.79862573439999</v>
      </c>
      <c r="AS777" s="551">
        <v>142.6161047622</v>
      </c>
      <c r="AT777" s="551">
        <v>1.3508135976620006</v>
      </c>
      <c r="AU777" s="551">
        <v>1.5278316000000001</v>
      </c>
      <c r="AV777" s="551">
        <v>0.35117179999999992</v>
      </c>
      <c r="AW777" s="551">
        <v>1.1949561261360004</v>
      </c>
      <c r="AX777" s="551">
        <v>12.222660299999998</v>
      </c>
      <c r="AY777" s="551">
        <v>2.3411550999999999</v>
      </c>
    </row>
    <row r="778" spans="1:51" customFormat="1" x14ac:dyDescent="0.35">
      <c r="A778" s="547" t="s">
        <v>1049</v>
      </c>
      <c r="B778" s="547" t="s">
        <v>336</v>
      </c>
      <c r="C778">
        <v>3</v>
      </c>
      <c r="D778" s="547" t="s">
        <v>253</v>
      </c>
      <c r="E778">
        <v>42</v>
      </c>
      <c r="F778" s="216">
        <v>2014</v>
      </c>
      <c r="G778" s="549">
        <v>97.409554</v>
      </c>
      <c r="H778" s="550">
        <v>42.50135440778223</v>
      </c>
      <c r="I778" s="550">
        <v>1.0325223636451515</v>
      </c>
      <c r="J778" s="550">
        <v>1.1143323478372558</v>
      </c>
      <c r="K778" s="550">
        <v>1.0561638520950423E-2</v>
      </c>
      <c r="L778" s="550">
        <v>1.2010511617782381E-2</v>
      </c>
      <c r="M778" s="550">
        <v>2.7570405465566542E-3</v>
      </c>
      <c r="N778" s="550">
        <v>9.3430260218561358E-3</v>
      </c>
      <c r="O778" s="550">
        <v>9.6084026829647534E-2</v>
      </c>
      <c r="P778" s="550">
        <v>1.8380365646679792E-2</v>
      </c>
      <c r="Q778" s="551">
        <v>4140.0379772580009</v>
      </c>
      <c r="R778" s="551">
        <v>100.57754293770002</v>
      </c>
      <c r="S778" s="551">
        <v>108.54661701059996</v>
      </c>
      <c r="T778" s="551">
        <v>1.0288044978350004</v>
      </c>
      <c r="U778" s="551">
        <v>1.1699385800000002</v>
      </c>
      <c r="V778" s="551">
        <v>0.26856208999999992</v>
      </c>
      <c r="W778" s="551">
        <v>0.91009999779940043</v>
      </c>
      <c r="X778" s="551">
        <v>9.3595021999999997</v>
      </c>
      <c r="Y778" s="551">
        <v>1.7904232200000001</v>
      </c>
      <c r="AA778" s="547" t="s">
        <v>1049</v>
      </c>
      <c r="AB778" s="547" t="s">
        <v>336</v>
      </c>
      <c r="AC778">
        <v>3</v>
      </c>
      <c r="AD778" s="547" t="s">
        <v>253</v>
      </c>
      <c r="AE778">
        <v>42</v>
      </c>
      <c r="AF778" s="216">
        <v>2014</v>
      </c>
      <c r="AG778" s="549">
        <v>97.409554</v>
      </c>
      <c r="AH778" s="550">
        <v>42.50135440778223</v>
      </c>
      <c r="AI778" s="550">
        <v>1.0325223636451515</v>
      </c>
      <c r="AJ778" s="550">
        <v>1.1143323478372558</v>
      </c>
      <c r="AK778" s="550">
        <v>1.0561638520950423E-2</v>
      </c>
      <c r="AL778" s="550">
        <v>1.2010511617782381E-2</v>
      </c>
      <c r="AM778" s="550">
        <v>2.7570405465566542E-3</v>
      </c>
      <c r="AN778" s="550">
        <v>9.3430260218561358E-3</v>
      </c>
      <c r="AO778" s="550">
        <v>9.6084026829647534E-2</v>
      </c>
      <c r="AP778" s="550">
        <v>1.8380365646679792E-2</v>
      </c>
      <c r="AQ778" s="551">
        <v>4140.0379772580009</v>
      </c>
      <c r="AR778" s="551">
        <v>100.57754293770002</v>
      </c>
      <c r="AS778" s="551">
        <v>108.54661701059996</v>
      </c>
      <c r="AT778" s="551">
        <v>1.0288044978350004</v>
      </c>
      <c r="AU778" s="551">
        <v>1.1699385800000002</v>
      </c>
      <c r="AV778" s="551">
        <v>0.26856208999999992</v>
      </c>
      <c r="AW778" s="551">
        <v>0.91009999779940043</v>
      </c>
      <c r="AX778" s="551">
        <v>9.3595021999999997</v>
      </c>
      <c r="AY778" s="551">
        <v>1.7904232200000001</v>
      </c>
    </row>
    <row r="779" spans="1:51" customFormat="1" x14ac:dyDescent="0.35">
      <c r="A779" s="547" t="s">
        <v>1050</v>
      </c>
      <c r="B779" s="547" t="s">
        <v>336</v>
      </c>
      <c r="C779">
        <v>3</v>
      </c>
      <c r="D779" s="547" t="s">
        <v>253</v>
      </c>
      <c r="E779">
        <v>42</v>
      </c>
      <c r="F779" s="216">
        <v>2015</v>
      </c>
      <c r="G779" s="549">
        <v>98.867351999999997</v>
      </c>
      <c r="H779" s="550">
        <v>42.501380337221931</v>
      </c>
      <c r="I779" s="550">
        <v>1.0325218596458416</v>
      </c>
      <c r="J779" s="550">
        <v>1.114331842228363</v>
      </c>
      <c r="K779" s="550">
        <v>1.0561639203879963E-2</v>
      </c>
      <c r="L779" s="550">
        <v>1.201049958332049E-2</v>
      </c>
      <c r="M779" s="550">
        <v>2.7570399579428407E-3</v>
      </c>
      <c r="N779" s="550">
        <v>9.3430276372709967E-3</v>
      </c>
      <c r="O779" s="550">
        <v>9.608405108290953E-2</v>
      </c>
      <c r="P779" s="550">
        <v>1.8380357349916686E-2</v>
      </c>
      <c r="Q779" s="551">
        <v>4201.9989302859994</v>
      </c>
      <c r="R779" s="551">
        <v>102.08270214530002</v>
      </c>
      <c r="S779" s="551">
        <v>110.17103849040002</v>
      </c>
      <c r="T779" s="551">
        <v>1.0442013008669999</v>
      </c>
      <c r="U779" s="551">
        <v>1.1874462900000002</v>
      </c>
      <c r="V779" s="551">
        <v>0.27258124</v>
      </c>
      <c r="W779" s="551">
        <v>0.9237204021598</v>
      </c>
      <c r="X779" s="551">
        <v>9.4995756999999976</v>
      </c>
      <c r="Y779" s="551">
        <v>1.8172172600000001</v>
      </c>
      <c r="AA779" s="547" t="s">
        <v>1050</v>
      </c>
      <c r="AB779" s="547" t="s">
        <v>336</v>
      </c>
      <c r="AC779">
        <v>3</v>
      </c>
      <c r="AD779" s="547" t="s">
        <v>253</v>
      </c>
      <c r="AE779">
        <v>42</v>
      </c>
      <c r="AF779" s="216">
        <v>2015</v>
      </c>
      <c r="AG779" s="549">
        <v>98.867351999999997</v>
      </c>
      <c r="AH779" s="550">
        <v>42.501380337221931</v>
      </c>
      <c r="AI779" s="550">
        <v>1.0325218596458416</v>
      </c>
      <c r="AJ779" s="550">
        <v>1.114331842228363</v>
      </c>
      <c r="AK779" s="550">
        <v>1.0561639203879963E-2</v>
      </c>
      <c r="AL779" s="550">
        <v>1.201049958332049E-2</v>
      </c>
      <c r="AM779" s="550">
        <v>2.7570399579428407E-3</v>
      </c>
      <c r="AN779" s="550">
        <v>9.3430276372709967E-3</v>
      </c>
      <c r="AO779" s="550">
        <v>9.608405108290953E-2</v>
      </c>
      <c r="AP779" s="550">
        <v>1.8380357349916686E-2</v>
      </c>
      <c r="AQ779" s="551">
        <v>4201.9989302859994</v>
      </c>
      <c r="AR779" s="551">
        <v>102.08270214530002</v>
      </c>
      <c r="AS779" s="551">
        <v>110.17103849040002</v>
      </c>
      <c r="AT779" s="551">
        <v>1.0442013008669999</v>
      </c>
      <c r="AU779" s="551">
        <v>1.1874462900000002</v>
      </c>
      <c r="AV779" s="551">
        <v>0.27258124</v>
      </c>
      <c r="AW779" s="551">
        <v>0.9237204021598</v>
      </c>
      <c r="AX779" s="551">
        <v>9.4995756999999976</v>
      </c>
      <c r="AY779" s="551">
        <v>1.8172172600000001</v>
      </c>
    </row>
    <row r="780" spans="1:51" customFormat="1" x14ac:dyDescent="0.35">
      <c r="A780" s="547" t="s">
        <v>1051</v>
      </c>
      <c r="B780" s="547" t="s">
        <v>336</v>
      </c>
      <c r="C780">
        <v>3</v>
      </c>
      <c r="D780" s="547" t="s">
        <v>253</v>
      </c>
      <c r="E780">
        <v>42</v>
      </c>
      <c r="F780" s="216">
        <v>2016</v>
      </c>
      <c r="G780" s="549">
        <v>142.75214399999999</v>
      </c>
      <c r="H780" s="550">
        <v>42.501345666549135</v>
      </c>
      <c r="I780" s="550">
        <v>1.0325207132882008</v>
      </c>
      <c r="J780" s="550">
        <v>1.1143313250986964</v>
      </c>
      <c r="K780" s="550">
        <v>1.0561630735486533E-2</v>
      </c>
      <c r="L780" s="550">
        <v>1.2010488332840732E-2</v>
      </c>
      <c r="M780" s="550">
        <v>2.7570401324410244E-3</v>
      </c>
      <c r="N780" s="550">
        <v>9.3430206522432356E-3</v>
      </c>
      <c r="O780" s="550">
        <v>9.6083950234750928E-2</v>
      </c>
      <c r="P780" s="550">
        <v>1.8380337601094105E-2</v>
      </c>
      <c r="Q780" s="551">
        <v>6067.1582167849974</v>
      </c>
      <c r="R780" s="551">
        <v>147.39454554629995</v>
      </c>
      <c r="S780" s="551">
        <v>159.07318578419989</v>
      </c>
      <c r="T780" s="551">
        <v>1.5076954316269995</v>
      </c>
      <c r="U780" s="551">
        <v>1.71452296</v>
      </c>
      <c r="V780" s="551">
        <v>0.39357339000000013</v>
      </c>
      <c r="W780" s="551">
        <v>1.3337362295440003</v>
      </c>
      <c r="X780" s="551">
        <v>13.716189899999998</v>
      </c>
      <c r="Y780" s="551">
        <v>2.6238326000000001</v>
      </c>
      <c r="AA780" s="547" t="s">
        <v>1051</v>
      </c>
      <c r="AB780" s="547" t="s">
        <v>336</v>
      </c>
      <c r="AC780">
        <v>3</v>
      </c>
      <c r="AD780" s="547" t="s">
        <v>253</v>
      </c>
      <c r="AE780">
        <v>42</v>
      </c>
      <c r="AF780" s="216">
        <v>2016</v>
      </c>
      <c r="AG780" s="549">
        <v>142.75214399999999</v>
      </c>
      <c r="AH780" s="550">
        <v>42.501345666549135</v>
      </c>
      <c r="AI780" s="550">
        <v>1.0325207132882008</v>
      </c>
      <c r="AJ780" s="550">
        <v>1.1143313250986964</v>
      </c>
      <c r="AK780" s="550">
        <v>1.0561630735486533E-2</v>
      </c>
      <c r="AL780" s="550">
        <v>1.2010488332840732E-2</v>
      </c>
      <c r="AM780" s="550">
        <v>2.7570401324410244E-3</v>
      </c>
      <c r="AN780" s="550">
        <v>9.3430206522432356E-3</v>
      </c>
      <c r="AO780" s="550">
        <v>9.6083950234750928E-2</v>
      </c>
      <c r="AP780" s="550">
        <v>1.8380337601094105E-2</v>
      </c>
      <c r="AQ780" s="551">
        <v>6067.1582167849974</v>
      </c>
      <c r="AR780" s="551">
        <v>147.39454554629995</v>
      </c>
      <c r="AS780" s="551">
        <v>159.07318578419989</v>
      </c>
      <c r="AT780" s="551">
        <v>1.5076954316269995</v>
      </c>
      <c r="AU780" s="551">
        <v>1.71452296</v>
      </c>
      <c r="AV780" s="551">
        <v>0.39357339000000013</v>
      </c>
      <c r="AW780" s="551">
        <v>1.3337362295440003</v>
      </c>
      <c r="AX780" s="551">
        <v>13.716189899999998</v>
      </c>
      <c r="AY780" s="551">
        <v>2.6238326000000001</v>
      </c>
    </row>
    <row r="781" spans="1:51" customFormat="1" x14ac:dyDescent="0.35">
      <c r="A781" s="547" t="s">
        <v>1052</v>
      </c>
      <c r="B781" s="547" t="s">
        <v>336</v>
      </c>
      <c r="C781">
        <v>3</v>
      </c>
      <c r="D781" s="547" t="s">
        <v>253</v>
      </c>
      <c r="E781">
        <v>42</v>
      </c>
      <c r="F781" s="216">
        <v>2017</v>
      </c>
      <c r="G781" s="549">
        <v>154.59921399999999</v>
      </c>
      <c r="H781" s="550">
        <v>42.501339976495622</v>
      </c>
      <c r="I781" s="550">
        <v>1.0325206622421768</v>
      </c>
      <c r="J781" s="550">
        <v>1.1143308423650848</v>
      </c>
      <c r="K781" s="550">
        <v>1.0561632522872986E-2</v>
      </c>
      <c r="L781" s="550">
        <v>1.2010507116808499E-2</v>
      </c>
      <c r="M781" s="550">
        <v>2.7570372382358945E-3</v>
      </c>
      <c r="N781" s="550">
        <v>9.3430135270286697E-3</v>
      </c>
      <c r="O781" s="550">
        <v>9.6084015019636509E-2</v>
      </c>
      <c r="P781" s="550">
        <v>1.8380328893522067E-2</v>
      </c>
      <c r="Q781" s="551">
        <v>6570.6737543130012</v>
      </c>
      <c r="R781" s="551">
        <v>159.62688282139999</v>
      </c>
      <c r="S781" s="551">
        <v>172.2746723656</v>
      </c>
      <c r="T781" s="551">
        <v>1.6328200865930005</v>
      </c>
      <c r="U781" s="551">
        <v>1.8568149599999999</v>
      </c>
      <c r="V781" s="551">
        <v>0.42623579</v>
      </c>
      <c r="W781" s="551">
        <v>1.4444225476700001</v>
      </c>
      <c r="X781" s="551">
        <v>14.854513199999998</v>
      </c>
      <c r="Y781" s="551">
        <v>2.8415844000000012</v>
      </c>
      <c r="AA781" s="547" t="s">
        <v>1052</v>
      </c>
      <c r="AB781" s="547" t="s">
        <v>336</v>
      </c>
      <c r="AC781">
        <v>3</v>
      </c>
      <c r="AD781" s="547" t="s">
        <v>253</v>
      </c>
      <c r="AE781">
        <v>42</v>
      </c>
      <c r="AF781" s="216">
        <v>2017</v>
      </c>
      <c r="AG781" s="549">
        <v>154.59921399999999</v>
      </c>
      <c r="AH781" s="550">
        <v>42.501339976495622</v>
      </c>
      <c r="AI781" s="550">
        <v>1.0325206622421768</v>
      </c>
      <c r="AJ781" s="550">
        <v>1.1143308423650848</v>
      </c>
      <c r="AK781" s="550">
        <v>1.0561632522872986E-2</v>
      </c>
      <c r="AL781" s="550">
        <v>1.2010507116808499E-2</v>
      </c>
      <c r="AM781" s="550">
        <v>2.7570372382358945E-3</v>
      </c>
      <c r="AN781" s="550">
        <v>9.3430135270286697E-3</v>
      </c>
      <c r="AO781" s="550">
        <v>9.6084015019636509E-2</v>
      </c>
      <c r="AP781" s="550">
        <v>1.8380328893522067E-2</v>
      </c>
      <c r="AQ781" s="551">
        <v>6570.6737543130012</v>
      </c>
      <c r="AR781" s="551">
        <v>159.62688282139999</v>
      </c>
      <c r="AS781" s="551">
        <v>172.2746723656</v>
      </c>
      <c r="AT781" s="551">
        <v>1.6328200865930005</v>
      </c>
      <c r="AU781" s="551">
        <v>1.8568149599999999</v>
      </c>
      <c r="AV781" s="551">
        <v>0.42623579</v>
      </c>
      <c r="AW781" s="551">
        <v>1.4444225476700001</v>
      </c>
      <c r="AX781" s="551">
        <v>14.854513199999998</v>
      </c>
      <c r="AY781" s="551">
        <v>2.8415844000000012</v>
      </c>
    </row>
    <row r="782" spans="1:51" customFormat="1" x14ac:dyDescent="0.35">
      <c r="A782" s="547" t="s">
        <v>1053</v>
      </c>
      <c r="B782" s="547" t="s">
        <v>336</v>
      </c>
      <c r="C782">
        <v>3</v>
      </c>
      <c r="D782" s="547" t="s">
        <v>253</v>
      </c>
      <c r="E782">
        <v>42</v>
      </c>
      <c r="F782" s="216">
        <v>2018</v>
      </c>
      <c r="G782" s="549">
        <v>201.67472700000002</v>
      </c>
      <c r="H782" s="550">
        <v>42.501324484182859</v>
      </c>
      <c r="I782" s="550">
        <v>1.0325215018399403</v>
      </c>
      <c r="J782" s="550">
        <v>1.1143321968790865</v>
      </c>
      <c r="K782" s="550">
        <v>1.0561624698046576E-2</v>
      </c>
      <c r="L782" s="550">
        <v>1.2010483842132583E-2</v>
      </c>
      <c r="M782" s="550">
        <v>2.7570385653726448E-3</v>
      </c>
      <c r="N782" s="550">
        <v>9.3430181246012076E-3</v>
      </c>
      <c r="O782" s="550">
        <v>9.6083980319457696E-2</v>
      </c>
      <c r="P782" s="550">
        <v>1.8380354619247852E-2</v>
      </c>
      <c r="Q782" s="551">
        <v>8571.4430124859955</v>
      </c>
      <c r="R782" s="551">
        <v>208.23349200519996</v>
      </c>
      <c r="S782" s="551">
        <v>224.73264159290005</v>
      </c>
      <c r="T782" s="551">
        <v>2.1300127776550006</v>
      </c>
      <c r="U782" s="551">
        <v>2.42221105</v>
      </c>
      <c r="V782" s="551">
        <v>0.55602499999999988</v>
      </c>
      <c r="W782" s="551">
        <v>1.8842506296350006</v>
      </c>
      <c r="X782" s="551">
        <v>19.377710500000006</v>
      </c>
      <c r="Y782" s="551">
        <v>3.7068530000000002</v>
      </c>
      <c r="AA782" s="547" t="s">
        <v>1053</v>
      </c>
      <c r="AB782" s="547" t="s">
        <v>336</v>
      </c>
      <c r="AC782">
        <v>3</v>
      </c>
      <c r="AD782" s="547" t="s">
        <v>253</v>
      </c>
      <c r="AE782">
        <v>42</v>
      </c>
      <c r="AF782" s="216">
        <v>2018</v>
      </c>
      <c r="AG782" s="549">
        <v>201.67472700000002</v>
      </c>
      <c r="AH782" s="550">
        <v>42.501324484182859</v>
      </c>
      <c r="AI782" s="550">
        <v>1.0325215018399403</v>
      </c>
      <c r="AJ782" s="550">
        <v>1.1143321968790865</v>
      </c>
      <c r="AK782" s="550">
        <v>1.0561624698046576E-2</v>
      </c>
      <c r="AL782" s="550">
        <v>1.2010483842132583E-2</v>
      </c>
      <c r="AM782" s="550">
        <v>2.7570385653726448E-3</v>
      </c>
      <c r="AN782" s="550">
        <v>9.3430181246012076E-3</v>
      </c>
      <c r="AO782" s="550">
        <v>9.6083980319457696E-2</v>
      </c>
      <c r="AP782" s="550">
        <v>1.8380354619247852E-2</v>
      </c>
      <c r="AQ782" s="551">
        <v>8571.4430124859955</v>
      </c>
      <c r="AR782" s="551">
        <v>208.23349200519996</v>
      </c>
      <c r="AS782" s="551">
        <v>224.73264159290005</v>
      </c>
      <c r="AT782" s="551">
        <v>2.1300127776550006</v>
      </c>
      <c r="AU782" s="551">
        <v>2.42221105</v>
      </c>
      <c r="AV782" s="551">
        <v>0.55602499999999988</v>
      </c>
      <c r="AW782" s="551">
        <v>1.8842506296350006</v>
      </c>
      <c r="AX782" s="551">
        <v>19.377710500000006</v>
      </c>
      <c r="AY782" s="551">
        <v>3.7068530000000002</v>
      </c>
    </row>
    <row r="783" spans="1:51" customFormat="1" x14ac:dyDescent="0.35">
      <c r="A783" s="547" t="s">
        <v>1054</v>
      </c>
      <c r="B783" s="547" t="s">
        <v>336</v>
      </c>
      <c r="C783">
        <v>3</v>
      </c>
      <c r="D783" s="547" t="s">
        <v>253</v>
      </c>
      <c r="E783">
        <v>42</v>
      </c>
      <c r="F783" s="216">
        <v>2019</v>
      </c>
      <c r="G783" s="549">
        <v>223.85508000000002</v>
      </c>
      <c r="H783" s="550">
        <v>42.501344737747303</v>
      </c>
      <c r="I783" s="550">
        <v>1.0325207988905143</v>
      </c>
      <c r="J783" s="550">
        <v>1.1143313124124767</v>
      </c>
      <c r="K783" s="550">
        <v>1.0561629338105706E-2</v>
      </c>
      <c r="L783" s="550">
        <v>1.2010500096759026E-2</v>
      </c>
      <c r="M783" s="550">
        <v>2.7570381695157416E-3</v>
      </c>
      <c r="N783" s="550">
        <v>9.3430218485548739E-3</v>
      </c>
      <c r="O783" s="550">
        <v>9.6083997289675066E-2</v>
      </c>
      <c r="P783" s="550">
        <v>1.8380355719423473E-2</v>
      </c>
      <c r="Q783" s="551">
        <v>9514.1419263760017</v>
      </c>
      <c r="R783" s="551">
        <v>231.13502603730001</v>
      </c>
      <c r="S783" s="551">
        <v>249.44872508659998</v>
      </c>
      <c r="T783" s="551">
        <v>2.3642743804120001</v>
      </c>
      <c r="U783" s="551">
        <v>2.6886114599999997</v>
      </c>
      <c r="V783" s="551">
        <v>0.61717699999999998</v>
      </c>
      <c r="W783" s="551">
        <v>2.0914829033499993</v>
      </c>
      <c r="X783" s="551">
        <v>21.508890899999997</v>
      </c>
      <c r="Y783" s="551">
        <v>4.1145359999999993</v>
      </c>
      <c r="AA783" s="547" t="s">
        <v>1054</v>
      </c>
      <c r="AB783" s="547" t="s">
        <v>336</v>
      </c>
      <c r="AC783">
        <v>3</v>
      </c>
      <c r="AD783" s="547" t="s">
        <v>253</v>
      </c>
      <c r="AE783">
        <v>42</v>
      </c>
      <c r="AF783" s="216">
        <v>2019</v>
      </c>
      <c r="AG783" s="549">
        <v>223.85508000000002</v>
      </c>
      <c r="AH783" s="550">
        <v>42.501344737747303</v>
      </c>
      <c r="AI783" s="550">
        <v>1.0325207988905143</v>
      </c>
      <c r="AJ783" s="550">
        <v>1.1143313124124767</v>
      </c>
      <c r="AK783" s="550">
        <v>1.0561629338105706E-2</v>
      </c>
      <c r="AL783" s="550">
        <v>1.2010500096759026E-2</v>
      </c>
      <c r="AM783" s="550">
        <v>2.7570381695157416E-3</v>
      </c>
      <c r="AN783" s="550">
        <v>9.3430218485548739E-3</v>
      </c>
      <c r="AO783" s="550">
        <v>9.6083997289675066E-2</v>
      </c>
      <c r="AP783" s="550">
        <v>1.8380355719423473E-2</v>
      </c>
      <c r="AQ783" s="551">
        <v>9514.1419263760017</v>
      </c>
      <c r="AR783" s="551">
        <v>231.13502603730001</v>
      </c>
      <c r="AS783" s="551">
        <v>249.44872508659998</v>
      </c>
      <c r="AT783" s="551">
        <v>2.3642743804120001</v>
      </c>
      <c r="AU783" s="551">
        <v>2.6886114599999997</v>
      </c>
      <c r="AV783" s="551">
        <v>0.61717699999999998</v>
      </c>
      <c r="AW783" s="551">
        <v>2.0914829033499993</v>
      </c>
      <c r="AX783" s="551">
        <v>21.508890899999997</v>
      </c>
      <c r="AY783" s="551">
        <v>4.1145359999999993</v>
      </c>
    </row>
    <row r="784" spans="1:51" customFormat="1" x14ac:dyDescent="0.35">
      <c r="A784" s="547" t="s">
        <v>1055</v>
      </c>
      <c r="B784" s="547" t="s">
        <v>336</v>
      </c>
      <c r="C784">
        <v>3</v>
      </c>
      <c r="D784" s="547" t="s">
        <v>253</v>
      </c>
      <c r="E784">
        <v>42</v>
      </c>
      <c r="F784" s="216">
        <v>2020</v>
      </c>
      <c r="G784" s="549">
        <v>154.15874000000002</v>
      </c>
      <c r="H784" s="550">
        <v>42.501322862498753</v>
      </c>
      <c r="I784" s="550">
        <v>1.0325223444132976</v>
      </c>
      <c r="J784" s="550">
        <v>1.1143319335374693</v>
      </c>
      <c r="K784" s="550">
        <v>1.0561628959324661E-2</v>
      </c>
      <c r="L784" s="550">
        <v>1.2010506118563241E-2</v>
      </c>
      <c r="M784" s="550">
        <v>2.7570391403043378E-3</v>
      </c>
      <c r="N784" s="550">
        <v>9.3430297500939601E-3</v>
      </c>
      <c r="O784" s="550">
        <v>9.6083889891679167E-2</v>
      </c>
      <c r="P784" s="550">
        <v>1.8380345480249773E-2</v>
      </c>
      <c r="Q784" s="551">
        <v>6551.9503808160016</v>
      </c>
      <c r="R784" s="551">
        <v>159.17234363660003</v>
      </c>
      <c r="S784" s="551">
        <v>171.78400681590003</v>
      </c>
      <c r="T784" s="551">
        <v>1.6281674127170014</v>
      </c>
      <c r="U784" s="551">
        <v>1.8515244900000003</v>
      </c>
      <c r="V784" s="551">
        <v>0.42502168000000001</v>
      </c>
      <c r="W784" s="551">
        <v>1.4403096940569999</v>
      </c>
      <c r="X784" s="551">
        <v>14.812171399999999</v>
      </c>
      <c r="Y784" s="551">
        <v>2.8334909000000006</v>
      </c>
      <c r="AA784" s="547" t="s">
        <v>1055</v>
      </c>
      <c r="AB784" s="547" t="s">
        <v>336</v>
      </c>
      <c r="AC784">
        <v>3</v>
      </c>
      <c r="AD784" s="547" t="s">
        <v>253</v>
      </c>
      <c r="AE784">
        <v>42</v>
      </c>
      <c r="AF784" s="216">
        <v>2020</v>
      </c>
      <c r="AG784" s="549">
        <v>154.15874000000002</v>
      </c>
      <c r="AH784" s="550">
        <v>42.501322862498753</v>
      </c>
      <c r="AI784" s="550">
        <v>1.0325223444132976</v>
      </c>
      <c r="AJ784" s="550">
        <v>1.1143319335374693</v>
      </c>
      <c r="AK784" s="550">
        <v>1.0561628959324661E-2</v>
      </c>
      <c r="AL784" s="550">
        <v>1.2010506118563241E-2</v>
      </c>
      <c r="AM784" s="550">
        <v>2.7570391403043378E-3</v>
      </c>
      <c r="AN784" s="550">
        <v>9.3430297500939601E-3</v>
      </c>
      <c r="AO784" s="550">
        <v>9.6083889891679167E-2</v>
      </c>
      <c r="AP784" s="550">
        <v>1.8380345480249773E-2</v>
      </c>
      <c r="AQ784" s="551">
        <v>6551.9503808160016</v>
      </c>
      <c r="AR784" s="551">
        <v>159.17234363660003</v>
      </c>
      <c r="AS784" s="551">
        <v>171.78400681590003</v>
      </c>
      <c r="AT784" s="551">
        <v>1.6281674127170014</v>
      </c>
      <c r="AU784" s="551">
        <v>1.8515244900000003</v>
      </c>
      <c r="AV784" s="551">
        <v>0.42502168000000001</v>
      </c>
      <c r="AW784" s="551">
        <v>1.4403096940569999</v>
      </c>
      <c r="AX784" s="551">
        <v>14.812171399999999</v>
      </c>
      <c r="AY784" s="551">
        <v>2.8334909000000006</v>
      </c>
    </row>
    <row r="785" spans="1:51" customFormat="1" x14ac:dyDescent="0.35">
      <c r="A785" s="547" t="s">
        <v>1056</v>
      </c>
      <c r="B785" s="547" t="s">
        <v>336</v>
      </c>
      <c r="C785">
        <v>3</v>
      </c>
      <c r="D785" s="547" t="s">
        <v>253</v>
      </c>
      <c r="E785">
        <v>42</v>
      </c>
      <c r="F785" s="216">
        <v>2021</v>
      </c>
      <c r="G785" s="549">
        <v>175.92416899999998</v>
      </c>
      <c r="H785" s="550">
        <v>42.501332863718119</v>
      </c>
      <c r="I785" s="550">
        <v>1.0325213730462472</v>
      </c>
      <c r="J785" s="550">
        <v>1.1143306234949448</v>
      </c>
      <c r="K785" s="550">
        <v>1.0561633612212773E-2</v>
      </c>
      <c r="L785" s="550">
        <v>1.2010494248803303E-2</v>
      </c>
      <c r="M785" s="550">
        <v>2.7570369253811858E-3</v>
      </c>
      <c r="N785" s="550">
        <v>9.3430187159673321E-3</v>
      </c>
      <c r="O785" s="550">
        <v>9.6083924659607203E-2</v>
      </c>
      <c r="P785" s="550">
        <v>1.8380348864970343E-2</v>
      </c>
      <c r="Q785" s="551">
        <v>7477.0116654419999</v>
      </c>
      <c r="R785" s="551">
        <v>181.64546452790003</v>
      </c>
      <c r="S785" s="551">
        <v>196.03768892960002</v>
      </c>
      <c r="T785" s="551">
        <v>1.8580466165110001</v>
      </c>
      <c r="U785" s="551">
        <v>2.1129362199999999</v>
      </c>
      <c r="V785" s="551">
        <v>0.48502943000000004</v>
      </c>
      <c r="W785" s="551">
        <v>1.6436628035579997</v>
      </c>
      <c r="X785" s="551">
        <v>16.903484600000002</v>
      </c>
      <c r="Y785" s="551">
        <v>3.2335476000000005</v>
      </c>
      <c r="AA785" s="547" t="s">
        <v>1056</v>
      </c>
      <c r="AB785" s="547" t="s">
        <v>336</v>
      </c>
      <c r="AC785">
        <v>3</v>
      </c>
      <c r="AD785" s="547" t="s">
        <v>253</v>
      </c>
      <c r="AE785">
        <v>42</v>
      </c>
      <c r="AF785" s="216">
        <v>2021</v>
      </c>
      <c r="AG785" s="549">
        <v>175.92416899999998</v>
      </c>
      <c r="AH785" s="550">
        <v>42.501332863718119</v>
      </c>
      <c r="AI785" s="550">
        <v>1.0325213730462472</v>
      </c>
      <c r="AJ785" s="550">
        <v>1.1143306234949448</v>
      </c>
      <c r="AK785" s="550">
        <v>1.0561633612212773E-2</v>
      </c>
      <c r="AL785" s="550">
        <v>1.2010494248803303E-2</v>
      </c>
      <c r="AM785" s="550">
        <v>2.7570369253811858E-3</v>
      </c>
      <c r="AN785" s="550">
        <v>9.3430187159673321E-3</v>
      </c>
      <c r="AO785" s="550">
        <v>9.6083924659607203E-2</v>
      </c>
      <c r="AP785" s="550">
        <v>1.8380348864970343E-2</v>
      </c>
      <c r="AQ785" s="551">
        <v>7477.0116654419999</v>
      </c>
      <c r="AR785" s="551">
        <v>181.64546452790003</v>
      </c>
      <c r="AS785" s="551">
        <v>196.03768892960002</v>
      </c>
      <c r="AT785" s="551">
        <v>1.8580466165110001</v>
      </c>
      <c r="AU785" s="551">
        <v>2.1129362199999999</v>
      </c>
      <c r="AV785" s="551">
        <v>0.48502943000000004</v>
      </c>
      <c r="AW785" s="551">
        <v>1.6436628035579997</v>
      </c>
      <c r="AX785" s="551">
        <v>16.903484600000002</v>
      </c>
      <c r="AY785" s="551">
        <v>3.2335476000000005</v>
      </c>
    </row>
    <row r="786" spans="1:51" customFormat="1" x14ac:dyDescent="0.35">
      <c r="A786" s="547" t="s">
        <v>1057</v>
      </c>
      <c r="B786" s="547" t="s">
        <v>336</v>
      </c>
      <c r="C786">
        <v>3</v>
      </c>
      <c r="D786" s="547" t="s">
        <v>253</v>
      </c>
      <c r="E786">
        <v>42</v>
      </c>
      <c r="F786" s="216">
        <v>2022</v>
      </c>
      <c r="G786" s="549">
        <v>182.276455</v>
      </c>
      <c r="H786" s="550">
        <v>42.501400012404225</v>
      </c>
      <c r="I786" s="550">
        <v>1.0325229217361072</v>
      </c>
      <c r="J786" s="550">
        <v>1.1143330439463506</v>
      </c>
      <c r="K786" s="550">
        <v>1.0561650989021048E-2</v>
      </c>
      <c r="L786" s="550">
        <v>1.2010506019551458E-2</v>
      </c>
      <c r="M786" s="550">
        <v>2.7570430311473848E-3</v>
      </c>
      <c r="N786" s="550">
        <v>9.3430302552954467E-3</v>
      </c>
      <c r="O786" s="550">
        <v>9.6084199135867521E-2</v>
      </c>
      <c r="P786" s="550">
        <v>1.8380378310517399E-2</v>
      </c>
      <c r="Q786" s="551">
        <v>7747.0045267979976</v>
      </c>
      <c r="R786" s="551">
        <v>188.20461788030005</v>
      </c>
      <c r="S786" s="551">
        <v>203.1166769399</v>
      </c>
      <c r="T786" s="551">
        <v>1.9251403012260007</v>
      </c>
      <c r="U786" s="551">
        <v>2.1892324600000004</v>
      </c>
      <c r="V786" s="551">
        <v>0.50254402999999992</v>
      </c>
      <c r="W786" s="551">
        <v>1.7030144338929991</v>
      </c>
      <c r="X786" s="551">
        <v>17.513887199999996</v>
      </c>
      <c r="Y786" s="551">
        <v>3.3503102000000005</v>
      </c>
      <c r="AA786" s="547" t="s">
        <v>1057</v>
      </c>
      <c r="AB786" s="547" t="s">
        <v>336</v>
      </c>
      <c r="AC786">
        <v>3</v>
      </c>
      <c r="AD786" s="547" t="s">
        <v>253</v>
      </c>
      <c r="AE786">
        <v>42</v>
      </c>
      <c r="AF786" s="216">
        <v>2022</v>
      </c>
      <c r="AG786" s="549">
        <v>182.276455</v>
      </c>
      <c r="AH786" s="550">
        <v>42.501400012404225</v>
      </c>
      <c r="AI786" s="550">
        <v>1.0325229217361072</v>
      </c>
      <c r="AJ786" s="550">
        <v>1.1143330439463506</v>
      </c>
      <c r="AK786" s="550">
        <v>1.0561650989021048E-2</v>
      </c>
      <c r="AL786" s="550">
        <v>1.2010506019551458E-2</v>
      </c>
      <c r="AM786" s="550">
        <v>2.7570430311473848E-3</v>
      </c>
      <c r="AN786" s="550">
        <v>9.3430302552954467E-3</v>
      </c>
      <c r="AO786" s="550">
        <v>9.6084199135867521E-2</v>
      </c>
      <c r="AP786" s="550">
        <v>1.8380378310517399E-2</v>
      </c>
      <c r="AQ786" s="551">
        <v>7747.0045267979976</v>
      </c>
      <c r="AR786" s="551">
        <v>188.20461788030005</v>
      </c>
      <c r="AS786" s="551">
        <v>203.1166769399</v>
      </c>
      <c r="AT786" s="551">
        <v>1.9251403012260007</v>
      </c>
      <c r="AU786" s="551">
        <v>2.1892324600000004</v>
      </c>
      <c r="AV786" s="551">
        <v>0.50254402999999992</v>
      </c>
      <c r="AW786" s="551">
        <v>1.7030144338929991</v>
      </c>
      <c r="AX786" s="551">
        <v>17.513887199999996</v>
      </c>
      <c r="AY786" s="551">
        <v>3.3503102000000005</v>
      </c>
    </row>
    <row r="787" spans="1:51" customFormat="1" x14ac:dyDescent="0.35">
      <c r="A787" s="547" t="s">
        <v>1058</v>
      </c>
      <c r="B787" s="547" t="s">
        <v>336</v>
      </c>
      <c r="C787">
        <v>3</v>
      </c>
      <c r="D787" s="547" t="s">
        <v>253</v>
      </c>
      <c r="E787">
        <v>42</v>
      </c>
      <c r="F787" s="216">
        <v>2023</v>
      </c>
      <c r="G787" s="549">
        <v>190.82507499999994</v>
      </c>
      <c r="H787" s="550">
        <v>42.501331151721047</v>
      </c>
      <c r="I787" s="550">
        <v>1.0325215065609172</v>
      </c>
      <c r="J787" s="550">
        <v>1.1143303756091805</v>
      </c>
      <c r="K787" s="550">
        <v>1.0561632147206023E-2</v>
      </c>
      <c r="L787" s="550">
        <v>1.2010493327462339E-2</v>
      </c>
      <c r="M787" s="550">
        <v>2.7570392413051592E-3</v>
      </c>
      <c r="N787" s="550">
        <v>9.3430195708975906E-3</v>
      </c>
      <c r="O787" s="550">
        <v>9.6083980053459972E-2</v>
      </c>
      <c r="P787" s="550">
        <v>1.838035279168632E-2</v>
      </c>
      <c r="Q787" s="551">
        <v>8110.3197046270025</v>
      </c>
      <c r="R787" s="551">
        <v>197.03099392859997</v>
      </c>
      <c r="S787" s="551">
        <v>212.64217750039998</v>
      </c>
      <c r="T787" s="551">
        <v>2.0154242466129997</v>
      </c>
      <c r="U787" s="551">
        <v>2.2919032899999996</v>
      </c>
      <c r="V787" s="551">
        <v>0.52611221999999991</v>
      </c>
      <c r="W787" s="551">
        <v>1.7828824103430001</v>
      </c>
      <c r="X787" s="551">
        <v>18.335232699999999</v>
      </c>
      <c r="Y787" s="551">
        <v>3.5074322000000002</v>
      </c>
      <c r="AA787" s="547" t="s">
        <v>1058</v>
      </c>
      <c r="AB787" s="547" t="s">
        <v>336</v>
      </c>
      <c r="AC787">
        <v>3</v>
      </c>
      <c r="AD787" s="547" t="s">
        <v>253</v>
      </c>
      <c r="AE787">
        <v>42</v>
      </c>
      <c r="AF787" s="216">
        <v>2023</v>
      </c>
      <c r="AG787" s="549">
        <v>190.82507499999994</v>
      </c>
      <c r="AH787" s="550">
        <v>42.501331151721047</v>
      </c>
      <c r="AI787" s="550">
        <v>1.0325215065609172</v>
      </c>
      <c r="AJ787" s="550">
        <v>1.1143303756091805</v>
      </c>
      <c r="AK787" s="550">
        <v>1.0561632147206023E-2</v>
      </c>
      <c r="AL787" s="550">
        <v>1.2010493327462339E-2</v>
      </c>
      <c r="AM787" s="550">
        <v>2.7570392413051592E-3</v>
      </c>
      <c r="AN787" s="550">
        <v>9.3430195708975906E-3</v>
      </c>
      <c r="AO787" s="550">
        <v>9.6083980053459972E-2</v>
      </c>
      <c r="AP787" s="550">
        <v>1.838035279168632E-2</v>
      </c>
      <c r="AQ787" s="551">
        <v>8110.3197046270025</v>
      </c>
      <c r="AR787" s="551">
        <v>197.03099392859997</v>
      </c>
      <c r="AS787" s="551">
        <v>212.64217750039998</v>
      </c>
      <c r="AT787" s="551">
        <v>2.0154242466129997</v>
      </c>
      <c r="AU787" s="551">
        <v>2.2919032899999996</v>
      </c>
      <c r="AV787" s="551">
        <v>0.52611221999999991</v>
      </c>
      <c r="AW787" s="551">
        <v>1.7828824103430001</v>
      </c>
      <c r="AX787" s="551">
        <v>18.335232699999999</v>
      </c>
      <c r="AY787" s="551">
        <v>3.5074322000000002</v>
      </c>
    </row>
    <row r="788" spans="1:51" customFormat="1" x14ac:dyDescent="0.35">
      <c r="A788" s="547" t="s">
        <v>1059</v>
      </c>
      <c r="B788" s="547" t="s">
        <v>336</v>
      </c>
      <c r="C788">
        <v>3</v>
      </c>
      <c r="D788" s="547" t="s">
        <v>253</v>
      </c>
      <c r="E788">
        <v>42</v>
      </c>
      <c r="F788" s="216">
        <v>2024</v>
      </c>
      <c r="G788" s="549">
        <v>211.77358799999999</v>
      </c>
      <c r="H788" s="550">
        <v>42.501395688394354</v>
      </c>
      <c r="I788" s="550">
        <v>1.0325226254427915</v>
      </c>
      <c r="J788" s="550">
        <v>1.1143323431012555</v>
      </c>
      <c r="K788" s="550">
        <v>1.0561637300530603E-2</v>
      </c>
      <c r="L788" s="550">
        <v>1.2010504964386782E-2</v>
      </c>
      <c r="M788" s="550">
        <v>2.7570413549398809E-3</v>
      </c>
      <c r="N788" s="550">
        <v>9.3430376568299934E-3</v>
      </c>
      <c r="O788" s="550">
        <v>9.6084030554367317E-2</v>
      </c>
      <c r="P788" s="550">
        <v>1.8380378010122773E-2</v>
      </c>
      <c r="Q788" s="551">
        <v>9000.6730599390012</v>
      </c>
      <c r="R788" s="551">
        <v>218.66102108120003</v>
      </c>
      <c r="S788" s="551">
        <v>235.98615852299992</v>
      </c>
      <c r="T788" s="551">
        <v>2.2366758262879998</v>
      </c>
      <c r="U788" s="551">
        <v>2.5435077300000009</v>
      </c>
      <c r="V788" s="551">
        <v>0.5838685400000001</v>
      </c>
      <c r="W788" s="551">
        <v>1.9786086074060003</v>
      </c>
      <c r="X788" s="551">
        <v>20.348059899999996</v>
      </c>
      <c r="Y788" s="551">
        <v>3.8924785999999996</v>
      </c>
      <c r="AA788" s="547" t="s">
        <v>1059</v>
      </c>
      <c r="AB788" s="547" t="s">
        <v>336</v>
      </c>
      <c r="AC788">
        <v>3</v>
      </c>
      <c r="AD788" s="547" t="s">
        <v>253</v>
      </c>
      <c r="AE788">
        <v>42</v>
      </c>
      <c r="AF788" s="216">
        <v>2024</v>
      </c>
      <c r="AG788" s="549">
        <v>211.77358799999999</v>
      </c>
      <c r="AH788" s="550">
        <v>42.501395688394354</v>
      </c>
      <c r="AI788" s="550">
        <v>1.0325226254427915</v>
      </c>
      <c r="AJ788" s="550">
        <v>1.1143323431012555</v>
      </c>
      <c r="AK788" s="550">
        <v>1.0561637300530603E-2</v>
      </c>
      <c r="AL788" s="550">
        <v>1.2010504964386782E-2</v>
      </c>
      <c r="AM788" s="550">
        <v>2.7570413549398809E-3</v>
      </c>
      <c r="AN788" s="550">
        <v>9.3430376568299934E-3</v>
      </c>
      <c r="AO788" s="550">
        <v>9.6084030554367317E-2</v>
      </c>
      <c r="AP788" s="550">
        <v>1.8380378010122773E-2</v>
      </c>
      <c r="AQ788" s="551">
        <v>9000.6730599390012</v>
      </c>
      <c r="AR788" s="551">
        <v>218.66102108120003</v>
      </c>
      <c r="AS788" s="551">
        <v>235.98615852299992</v>
      </c>
      <c r="AT788" s="551">
        <v>2.2366758262879998</v>
      </c>
      <c r="AU788" s="551">
        <v>2.5435077300000009</v>
      </c>
      <c r="AV788" s="551">
        <v>0.5838685400000001</v>
      </c>
      <c r="AW788" s="551">
        <v>1.9786086074060003</v>
      </c>
      <c r="AX788" s="551">
        <v>20.348059899999996</v>
      </c>
      <c r="AY788" s="551">
        <v>3.8924785999999996</v>
      </c>
    </row>
    <row r="789" spans="1:51" customFormat="1" x14ac:dyDescent="0.35">
      <c r="A789" s="547" t="s">
        <v>1060</v>
      </c>
      <c r="B789" s="547" t="s">
        <v>336</v>
      </c>
      <c r="C789">
        <v>3</v>
      </c>
      <c r="D789" s="547" t="s">
        <v>253</v>
      </c>
      <c r="E789">
        <v>42</v>
      </c>
      <c r="F789" s="216">
        <v>2025</v>
      </c>
      <c r="G789" s="549">
        <v>223.00266999999997</v>
      </c>
      <c r="H789" s="550">
        <v>18.100576450716932</v>
      </c>
      <c r="I789" s="550">
        <v>0.71780337258562876</v>
      </c>
      <c r="J789" s="550">
        <v>0.44442766137732809</v>
      </c>
      <c r="K789" s="550">
        <v>6.0503889152313762E-3</v>
      </c>
      <c r="L789" s="550">
        <v>1.2010497273418297E-2</v>
      </c>
      <c r="M789" s="550">
        <v>2.7570364067838293E-3</v>
      </c>
      <c r="N789" s="550">
        <v>5.3522882320287931E-3</v>
      </c>
      <c r="O789" s="550">
        <v>9.6083898905784448E-2</v>
      </c>
      <c r="P789" s="550">
        <v>1.8380336881168285E-2</v>
      </c>
      <c r="Q789" s="551">
        <v>4036.4768770489991</v>
      </c>
      <c r="R789" s="551">
        <v>160.07206862159998</v>
      </c>
      <c r="S789" s="551">
        <v>99.108555109000022</v>
      </c>
      <c r="T789" s="551">
        <v>1.3492528826350003</v>
      </c>
      <c r="U789" s="551">
        <v>2.6783729599999999</v>
      </c>
      <c r="V789" s="551">
        <v>0.61482647999999995</v>
      </c>
      <c r="W789" s="551">
        <v>1.1935745663520001</v>
      </c>
      <c r="X789" s="551">
        <v>21.426966000000007</v>
      </c>
      <c r="Y789" s="551">
        <v>4.0988641999999995</v>
      </c>
      <c r="AA789" s="547" t="s">
        <v>1060</v>
      </c>
      <c r="AB789" s="547" t="s">
        <v>336</v>
      </c>
      <c r="AC789">
        <v>3</v>
      </c>
      <c r="AD789" s="547" t="s">
        <v>253</v>
      </c>
      <c r="AE789">
        <v>42</v>
      </c>
      <c r="AF789" s="216">
        <v>2025</v>
      </c>
      <c r="AG789" s="549">
        <v>223.00266999999997</v>
      </c>
      <c r="AH789" s="550">
        <v>18.100576450716932</v>
      </c>
      <c r="AI789" s="550">
        <v>0.71780337258562876</v>
      </c>
      <c r="AJ789" s="550">
        <v>0.44442766137732809</v>
      </c>
      <c r="AK789" s="550">
        <v>6.0503889152313762E-3</v>
      </c>
      <c r="AL789" s="550">
        <v>1.2010497273418297E-2</v>
      </c>
      <c r="AM789" s="550">
        <v>2.7570364067838293E-3</v>
      </c>
      <c r="AN789" s="550">
        <v>5.3522882320287931E-3</v>
      </c>
      <c r="AO789" s="550">
        <v>9.6083898905784448E-2</v>
      </c>
      <c r="AP789" s="550">
        <v>1.8380336881168285E-2</v>
      </c>
      <c r="AQ789" s="551">
        <v>4036.4768770489991</v>
      </c>
      <c r="AR789" s="551">
        <v>160.07206862159998</v>
      </c>
      <c r="AS789" s="551">
        <v>99.108555109000022</v>
      </c>
      <c r="AT789" s="551">
        <v>1.3492528826350003</v>
      </c>
      <c r="AU789" s="551">
        <v>2.6783729599999999</v>
      </c>
      <c r="AV789" s="551">
        <v>0.61482647999999995</v>
      </c>
      <c r="AW789" s="551">
        <v>1.1935745663520001</v>
      </c>
      <c r="AX789" s="551">
        <v>21.426966000000007</v>
      </c>
      <c r="AY789" s="551">
        <v>4.0988641999999995</v>
      </c>
    </row>
    <row r="790" spans="1:51" customFormat="1" x14ac:dyDescent="0.35">
      <c r="A790" s="547" t="s">
        <v>1061</v>
      </c>
      <c r="B790" s="547" t="s">
        <v>336</v>
      </c>
      <c r="C790">
        <v>3</v>
      </c>
      <c r="D790" s="547" t="s">
        <v>253</v>
      </c>
      <c r="E790">
        <v>42</v>
      </c>
      <c r="F790" s="216">
        <v>2026</v>
      </c>
      <c r="G790" s="549">
        <v>229.48006000000001</v>
      </c>
      <c r="H790" s="550">
        <v>18.100552046526392</v>
      </c>
      <c r="I790" s="550">
        <v>0.71780245565649548</v>
      </c>
      <c r="J790" s="550">
        <v>0.44442767402056621</v>
      </c>
      <c r="K790" s="550">
        <v>6.0503855991975936E-3</v>
      </c>
      <c r="L790" s="550">
        <v>1.2010478993251092E-2</v>
      </c>
      <c r="M790" s="550">
        <v>2.7570370166366525E-3</v>
      </c>
      <c r="N790" s="550">
        <v>5.3522855327081554E-3</v>
      </c>
      <c r="O790" s="550">
        <v>9.608383839537081E-2</v>
      </c>
      <c r="P790" s="550">
        <v>1.8380335528934404E-2</v>
      </c>
      <c r="Q790" s="551">
        <v>4153.7157696699996</v>
      </c>
      <c r="R790" s="551">
        <v>164.72135059219994</v>
      </c>
      <c r="S790" s="551">
        <v>101.98728929989998</v>
      </c>
      <c r="T790" s="551">
        <v>1.3884428503269999</v>
      </c>
      <c r="U790" s="551">
        <v>2.7561654400000002</v>
      </c>
      <c r="V790" s="551">
        <v>0.63268502000000004</v>
      </c>
      <c r="W790" s="551">
        <v>1.2282428051829994</v>
      </c>
      <c r="X790" s="551">
        <v>22.049325</v>
      </c>
      <c r="Y790" s="551">
        <v>4.2179204999999991</v>
      </c>
      <c r="AA790" s="547" t="s">
        <v>1061</v>
      </c>
      <c r="AB790" s="547" t="s">
        <v>336</v>
      </c>
      <c r="AC790">
        <v>3</v>
      </c>
      <c r="AD790" s="547" t="s">
        <v>253</v>
      </c>
      <c r="AE790">
        <v>42</v>
      </c>
      <c r="AF790" s="216">
        <v>2026</v>
      </c>
      <c r="AG790" s="549">
        <v>229.48006000000001</v>
      </c>
      <c r="AH790" s="550">
        <v>18.100552046526392</v>
      </c>
      <c r="AI790" s="550">
        <v>0.71780245565649548</v>
      </c>
      <c r="AJ790" s="550">
        <v>0.44442767402056621</v>
      </c>
      <c r="AK790" s="550">
        <v>6.0503855991975936E-3</v>
      </c>
      <c r="AL790" s="550">
        <v>1.2010478993251092E-2</v>
      </c>
      <c r="AM790" s="550">
        <v>2.7570370166366525E-3</v>
      </c>
      <c r="AN790" s="550">
        <v>5.3522855327081554E-3</v>
      </c>
      <c r="AO790" s="550">
        <v>9.608383839537081E-2</v>
      </c>
      <c r="AP790" s="550">
        <v>1.8380335528934404E-2</v>
      </c>
      <c r="AQ790" s="551">
        <v>4153.7157696699996</v>
      </c>
      <c r="AR790" s="551">
        <v>164.72135059219994</v>
      </c>
      <c r="AS790" s="551">
        <v>101.98728929989998</v>
      </c>
      <c r="AT790" s="551">
        <v>1.3884428503269999</v>
      </c>
      <c r="AU790" s="551">
        <v>2.7561654400000002</v>
      </c>
      <c r="AV790" s="551">
        <v>0.63268502000000004</v>
      </c>
      <c r="AW790" s="551">
        <v>1.2282428051829994</v>
      </c>
      <c r="AX790" s="551">
        <v>22.049325</v>
      </c>
      <c r="AY790" s="551">
        <v>4.2179204999999991</v>
      </c>
    </row>
    <row r="791" spans="1:51" customFormat="1" x14ac:dyDescent="0.35">
      <c r="A791" s="547" t="s">
        <v>1321</v>
      </c>
      <c r="B791" s="547" t="s">
        <v>336</v>
      </c>
      <c r="C791">
        <v>3</v>
      </c>
      <c r="D791" s="547" t="s">
        <v>253</v>
      </c>
      <c r="E791">
        <v>42</v>
      </c>
      <c r="F791" s="216">
        <v>2027</v>
      </c>
      <c r="G791" s="549">
        <v>236.90053</v>
      </c>
      <c r="H791" s="550">
        <v>18.016023161577564</v>
      </c>
      <c r="I791" s="550">
        <v>0.71766919805962459</v>
      </c>
      <c r="J791" s="550">
        <v>0.44582181807149202</v>
      </c>
      <c r="K791" s="550">
        <v>6.0525821220999377E-3</v>
      </c>
      <c r="L791" s="550">
        <v>1.2059708773129379E-2</v>
      </c>
      <c r="M791" s="550">
        <v>2.7570401805348432E-3</v>
      </c>
      <c r="N791" s="550">
        <v>5.3542285906747452E-3</v>
      </c>
      <c r="O791" s="550">
        <v>9.6477615309682893E-2</v>
      </c>
      <c r="P791" s="550">
        <v>1.8380359469858512E-2</v>
      </c>
      <c r="Q791" s="551">
        <v>4268.0054354700005</v>
      </c>
      <c r="R791" s="551">
        <v>170.01621338500004</v>
      </c>
      <c r="S791" s="551">
        <v>105.61542498670003</v>
      </c>
      <c r="T791" s="551">
        <v>1.4338599125939999</v>
      </c>
      <c r="U791" s="551">
        <v>2.8569513999999998</v>
      </c>
      <c r="V791" s="551">
        <v>0.65314428000000002</v>
      </c>
      <c r="W791" s="551">
        <v>1.2684195908720002</v>
      </c>
      <c r="X791" s="551">
        <v>22.855598199999992</v>
      </c>
      <c r="Y791" s="551">
        <v>4.3543169000000006</v>
      </c>
      <c r="AA791" s="547" t="s">
        <v>1321</v>
      </c>
      <c r="AB791" s="547" t="s">
        <v>336</v>
      </c>
      <c r="AC791">
        <v>3</v>
      </c>
      <c r="AD791" s="547" t="s">
        <v>253</v>
      </c>
      <c r="AE791">
        <v>42</v>
      </c>
      <c r="AF791" s="216">
        <v>2027</v>
      </c>
      <c r="AG791" s="549">
        <v>236.90053</v>
      </c>
      <c r="AH791" s="550">
        <v>18.016023161577564</v>
      </c>
      <c r="AI791" s="550">
        <v>0.71766919805962459</v>
      </c>
      <c r="AJ791" s="550">
        <v>0.44582181807149202</v>
      </c>
      <c r="AK791" s="550">
        <v>6.0525821220999377E-3</v>
      </c>
      <c r="AL791" s="550">
        <v>1.2059708773129379E-2</v>
      </c>
      <c r="AM791" s="550">
        <v>2.7570401805348432E-3</v>
      </c>
      <c r="AN791" s="550">
        <v>5.3542285906747452E-3</v>
      </c>
      <c r="AO791" s="550">
        <v>9.6477615309682893E-2</v>
      </c>
      <c r="AP791" s="550">
        <v>1.8380359469858512E-2</v>
      </c>
      <c r="AQ791" s="551">
        <v>4268.0054354700005</v>
      </c>
      <c r="AR791" s="551">
        <v>170.01621338500004</v>
      </c>
      <c r="AS791" s="551">
        <v>105.61542498670003</v>
      </c>
      <c r="AT791" s="551">
        <v>1.4338599125939999</v>
      </c>
      <c r="AU791" s="551">
        <v>2.8569513999999998</v>
      </c>
      <c r="AV791" s="551">
        <v>0.65314428000000002</v>
      </c>
      <c r="AW791" s="551">
        <v>1.2684195908720002</v>
      </c>
      <c r="AX791" s="551">
        <v>22.855598199999992</v>
      </c>
      <c r="AY791" s="551">
        <v>4.3543169000000006</v>
      </c>
    </row>
    <row r="792" spans="1:51" customFormat="1" x14ac:dyDescent="0.35">
      <c r="A792" s="547" t="s">
        <v>1322</v>
      </c>
      <c r="B792" s="547" t="s">
        <v>336</v>
      </c>
      <c r="C792">
        <v>3</v>
      </c>
      <c r="D792" s="547" t="s">
        <v>253</v>
      </c>
      <c r="E792">
        <v>42</v>
      </c>
      <c r="F792" s="216">
        <v>2028</v>
      </c>
      <c r="G792" s="549">
        <v>245.93360000000001</v>
      </c>
      <c r="H792" s="550">
        <v>18.016030869929946</v>
      </c>
      <c r="I792" s="550">
        <v>0.71766992263033602</v>
      </c>
      <c r="J792" s="550">
        <v>0.44582178374894671</v>
      </c>
      <c r="K792" s="550">
        <v>6.0525758724753326E-3</v>
      </c>
      <c r="L792" s="550">
        <v>1.2059701480399585E-2</v>
      </c>
      <c r="M792" s="550">
        <v>2.7570387698142907E-3</v>
      </c>
      <c r="N792" s="550">
        <v>5.3542276775682537E-3</v>
      </c>
      <c r="O792" s="550">
        <v>9.6477477254023072E-2</v>
      </c>
      <c r="P792" s="550">
        <v>1.8380345345247653E-2</v>
      </c>
      <c r="Q792" s="551">
        <v>4430.7473295530035</v>
      </c>
      <c r="R792" s="551">
        <v>176.49914768420001</v>
      </c>
      <c r="S792" s="551">
        <v>109.64255623579997</v>
      </c>
      <c r="T792" s="551">
        <v>1.4885317735909995</v>
      </c>
      <c r="U792" s="551">
        <v>2.9658857999999997</v>
      </c>
      <c r="V792" s="551">
        <v>0.6780484699999999</v>
      </c>
      <c r="W792" s="551">
        <v>1.316784487964</v>
      </c>
      <c r="X792" s="551">
        <v>23.727053300000009</v>
      </c>
      <c r="Y792" s="551">
        <v>4.5203444999999984</v>
      </c>
      <c r="AA792" s="547" t="s">
        <v>1322</v>
      </c>
      <c r="AB792" s="547" t="s">
        <v>336</v>
      </c>
      <c r="AC792">
        <v>3</v>
      </c>
      <c r="AD792" s="547" t="s">
        <v>253</v>
      </c>
      <c r="AE792">
        <v>42</v>
      </c>
      <c r="AF792" s="216">
        <v>2028</v>
      </c>
      <c r="AG792" s="549">
        <v>245.93360000000001</v>
      </c>
      <c r="AH792" s="550">
        <v>18.016030869929946</v>
      </c>
      <c r="AI792" s="550">
        <v>0.71766992263033602</v>
      </c>
      <c r="AJ792" s="550">
        <v>0.44582178374894671</v>
      </c>
      <c r="AK792" s="550">
        <v>6.0525758724753326E-3</v>
      </c>
      <c r="AL792" s="550">
        <v>1.2059701480399585E-2</v>
      </c>
      <c r="AM792" s="550">
        <v>2.7570387698142907E-3</v>
      </c>
      <c r="AN792" s="550">
        <v>5.3542276775682537E-3</v>
      </c>
      <c r="AO792" s="550">
        <v>9.6477477254023072E-2</v>
      </c>
      <c r="AP792" s="550">
        <v>1.8380345345247653E-2</v>
      </c>
      <c r="AQ792" s="551">
        <v>4430.7473295530035</v>
      </c>
      <c r="AR792" s="551">
        <v>176.49914768420001</v>
      </c>
      <c r="AS792" s="551">
        <v>109.64255623579997</v>
      </c>
      <c r="AT792" s="551">
        <v>1.4885317735909995</v>
      </c>
      <c r="AU792" s="551">
        <v>2.9658857999999997</v>
      </c>
      <c r="AV792" s="551">
        <v>0.6780484699999999</v>
      </c>
      <c r="AW792" s="551">
        <v>1.316784487964</v>
      </c>
      <c r="AX792" s="551">
        <v>23.727053300000009</v>
      </c>
      <c r="AY792" s="551">
        <v>4.5203444999999984</v>
      </c>
    </row>
    <row r="793" spans="1:51" customFormat="1" x14ac:dyDescent="0.35">
      <c r="A793" s="547" t="s">
        <v>1539</v>
      </c>
      <c r="B793" s="547" t="s">
        <v>336</v>
      </c>
      <c r="C793">
        <v>3</v>
      </c>
      <c r="D793" s="547" t="s">
        <v>253</v>
      </c>
      <c r="E793">
        <v>42</v>
      </c>
      <c r="F793" s="216">
        <v>2029</v>
      </c>
      <c r="G793" s="549">
        <v>254.61261999999994</v>
      </c>
      <c r="H793" s="550">
        <v>18.016019898373465</v>
      </c>
      <c r="I793" s="550">
        <v>0.7176705138162438</v>
      </c>
      <c r="J793" s="550">
        <v>0.44582130657152824</v>
      </c>
      <c r="K793" s="550">
        <v>6.0525772236898557E-3</v>
      </c>
      <c r="L793" s="550">
        <v>1.2059687379203751E-2</v>
      </c>
      <c r="M793" s="550">
        <v>2.7570377304942705E-3</v>
      </c>
      <c r="N793" s="550">
        <v>5.3542217441303599E-3</v>
      </c>
      <c r="O793" s="550">
        <v>9.6477539487241443E-2</v>
      </c>
      <c r="P793" s="550">
        <v>1.8380334014865409E-2</v>
      </c>
      <c r="Q793" s="551">
        <v>4587.1060282970002</v>
      </c>
      <c r="R793" s="551">
        <v>182.72796981949998</v>
      </c>
      <c r="S793" s="551">
        <v>113.511730918</v>
      </c>
      <c r="T793" s="551">
        <v>1.5410625446759998</v>
      </c>
      <c r="U793" s="551">
        <v>3.0705486</v>
      </c>
      <c r="V793" s="551">
        <v>0.70197659999999995</v>
      </c>
      <c r="W793" s="551">
        <v>1.3632524263340002</v>
      </c>
      <c r="X793" s="551">
        <v>24.564399099999996</v>
      </c>
      <c r="Y793" s="551">
        <v>4.6798649999999995</v>
      </c>
      <c r="AA793" s="547" t="s">
        <v>1539</v>
      </c>
      <c r="AB793" s="547" t="s">
        <v>336</v>
      </c>
      <c r="AC793">
        <v>3</v>
      </c>
      <c r="AD793" s="547" t="s">
        <v>253</v>
      </c>
      <c r="AE793">
        <v>42</v>
      </c>
      <c r="AF793" s="216">
        <v>2029</v>
      </c>
      <c r="AG793" s="549">
        <v>254.61261999999994</v>
      </c>
      <c r="AH793" s="550">
        <v>18.016019898373465</v>
      </c>
      <c r="AI793" s="550">
        <v>0.7176705138162438</v>
      </c>
      <c r="AJ793" s="550">
        <v>0.44582130657152824</v>
      </c>
      <c r="AK793" s="550">
        <v>6.0525772236898557E-3</v>
      </c>
      <c r="AL793" s="550">
        <v>1.2059687379203751E-2</v>
      </c>
      <c r="AM793" s="550">
        <v>2.7570377304942705E-3</v>
      </c>
      <c r="AN793" s="550">
        <v>5.3542217441303599E-3</v>
      </c>
      <c r="AO793" s="550">
        <v>9.6477539487241443E-2</v>
      </c>
      <c r="AP793" s="550">
        <v>1.8380334014865409E-2</v>
      </c>
      <c r="AQ793" s="551">
        <v>4587.1060282970002</v>
      </c>
      <c r="AR793" s="551">
        <v>182.72796981949998</v>
      </c>
      <c r="AS793" s="551">
        <v>113.511730918</v>
      </c>
      <c r="AT793" s="551">
        <v>1.5410625446759998</v>
      </c>
      <c r="AU793" s="551">
        <v>3.0705486</v>
      </c>
      <c r="AV793" s="551">
        <v>0.70197659999999995</v>
      </c>
      <c r="AW793" s="551">
        <v>1.3632524263340002</v>
      </c>
      <c r="AX793" s="551">
        <v>24.564399099999996</v>
      </c>
      <c r="AY793" s="551">
        <v>4.6798649999999995</v>
      </c>
    </row>
    <row r="794" spans="1:51" customFormat="1" x14ac:dyDescent="0.35">
      <c r="A794" s="547" t="s">
        <v>1540</v>
      </c>
      <c r="B794" s="547" t="s">
        <v>336</v>
      </c>
      <c r="C794">
        <v>3</v>
      </c>
      <c r="D794" s="547" t="s">
        <v>253</v>
      </c>
      <c r="E794">
        <v>42</v>
      </c>
      <c r="F794" s="216">
        <v>2030</v>
      </c>
      <c r="G794" s="549">
        <v>263.24908999999997</v>
      </c>
      <c r="H794" s="550">
        <v>18.016047785092059</v>
      </c>
      <c r="I794" s="550">
        <v>0.71767119401856261</v>
      </c>
      <c r="J794" s="550">
        <v>0.44582214225317957</v>
      </c>
      <c r="K794" s="550">
        <v>6.0525855387192438E-3</v>
      </c>
      <c r="L794" s="550">
        <v>1.2059714242506974E-2</v>
      </c>
      <c r="M794" s="550">
        <v>2.7570422370690817E-3</v>
      </c>
      <c r="N794" s="550">
        <v>5.3542366132471719E-3</v>
      </c>
      <c r="O794" s="550">
        <v>9.6477742810051129E-2</v>
      </c>
      <c r="P794" s="550">
        <v>1.8380365151499666E-2</v>
      </c>
      <c r="Q794" s="551">
        <v>4742.7081848219996</v>
      </c>
      <c r="R794" s="551">
        <v>188.92628874460001</v>
      </c>
      <c r="S794" s="551">
        <v>117.36227325000006</v>
      </c>
      <c r="T794" s="551">
        <v>1.5933376352150004</v>
      </c>
      <c r="U794" s="551">
        <v>3.1747087999999999</v>
      </c>
      <c r="V794" s="551">
        <v>0.72578885999999998</v>
      </c>
      <c r="W794" s="551">
        <v>1.4094979160819998</v>
      </c>
      <c r="X794" s="551">
        <v>25.397677999999999</v>
      </c>
      <c r="Y794" s="551">
        <v>4.8386143999999991</v>
      </c>
      <c r="AA794" s="547" t="s">
        <v>1540</v>
      </c>
      <c r="AB794" s="547" t="s">
        <v>336</v>
      </c>
      <c r="AC794">
        <v>3</v>
      </c>
      <c r="AD794" s="547" t="s">
        <v>253</v>
      </c>
      <c r="AE794">
        <v>42</v>
      </c>
      <c r="AF794" s="216">
        <v>2030</v>
      </c>
      <c r="AG794" s="549">
        <v>263.24908999999997</v>
      </c>
      <c r="AH794" s="550">
        <v>18.016047785092059</v>
      </c>
      <c r="AI794" s="550">
        <v>0.71767119401856261</v>
      </c>
      <c r="AJ794" s="550">
        <v>0.44582214225317957</v>
      </c>
      <c r="AK794" s="550">
        <v>6.0525855387192438E-3</v>
      </c>
      <c r="AL794" s="550">
        <v>1.2059714242506974E-2</v>
      </c>
      <c r="AM794" s="550">
        <v>2.7570422370690817E-3</v>
      </c>
      <c r="AN794" s="550">
        <v>5.3542366132471719E-3</v>
      </c>
      <c r="AO794" s="550">
        <v>9.6477742810051129E-2</v>
      </c>
      <c r="AP794" s="550">
        <v>1.8380365151499666E-2</v>
      </c>
      <c r="AQ794" s="551">
        <v>4742.7081848219996</v>
      </c>
      <c r="AR794" s="551">
        <v>188.92628874460001</v>
      </c>
      <c r="AS794" s="551">
        <v>117.36227325000006</v>
      </c>
      <c r="AT794" s="551">
        <v>1.5933376352150004</v>
      </c>
      <c r="AU794" s="551">
        <v>3.1747087999999999</v>
      </c>
      <c r="AV794" s="551">
        <v>0.72578885999999998</v>
      </c>
      <c r="AW794" s="551">
        <v>1.4094979160819998</v>
      </c>
      <c r="AX794" s="551">
        <v>25.397677999999999</v>
      </c>
      <c r="AY794" s="551">
        <v>4.8386143999999991</v>
      </c>
    </row>
    <row r="795" spans="1:51" customFormat="1" x14ac:dyDescent="0.35">
      <c r="A795" s="547" t="s">
        <v>1323</v>
      </c>
      <c r="B795" s="547" t="s">
        <v>336</v>
      </c>
      <c r="C795">
        <v>3</v>
      </c>
      <c r="D795" s="547" t="s">
        <v>254</v>
      </c>
      <c r="E795">
        <v>43</v>
      </c>
      <c r="F795" s="216">
        <v>43</v>
      </c>
      <c r="G795" s="549">
        <v>586.98333501999991</v>
      </c>
      <c r="H795" s="550">
        <v>28.129669594124927</v>
      </c>
      <c r="I795" s="550">
        <v>0.91368082500998338</v>
      </c>
      <c r="J795" s="550">
        <v>0.82368789944555787</v>
      </c>
      <c r="K795" s="550">
        <v>9.3462067501001948E-3</v>
      </c>
      <c r="L795" s="550">
        <v>1.2586776080871644E-2</v>
      </c>
      <c r="M795" s="550">
        <v>2.7570425185322505E-3</v>
      </c>
      <c r="N795" s="550">
        <v>8.2678340642013248E-3</v>
      </c>
      <c r="O795" s="550">
        <v>0.10069417694453989</v>
      </c>
      <c r="P795" s="550">
        <v>1.8380374481385225E-2</v>
      </c>
      <c r="Q795" s="551">
        <v>16511.647271370137</v>
      </c>
      <c r="R795" s="551">
        <v>536.31541780818498</v>
      </c>
      <c r="S795" s="551">
        <v>483.49107023217192</v>
      </c>
      <c r="T795" s="551">
        <v>5.4860676079602468</v>
      </c>
      <c r="U795" s="551">
        <v>7.3882278011000011</v>
      </c>
      <c r="V795" s="551">
        <v>1.6183380123200002</v>
      </c>
      <c r="W795" s="551">
        <v>4.8530808123968532</v>
      </c>
      <c r="X795" s="551">
        <v>59.105803800000004</v>
      </c>
      <c r="Y795" s="551">
        <v>10.788973512</v>
      </c>
      <c r="AA795" s="547" t="s">
        <v>1323</v>
      </c>
      <c r="AB795" s="547" t="s">
        <v>336</v>
      </c>
      <c r="AC795">
        <v>3</v>
      </c>
      <c r="AD795" s="547" t="s">
        <v>254</v>
      </c>
      <c r="AE795">
        <v>43</v>
      </c>
      <c r="AF795" s="216">
        <v>43</v>
      </c>
      <c r="AG795" s="549">
        <v>586.98333501999991</v>
      </c>
      <c r="AH795" s="550">
        <v>28.129669594124927</v>
      </c>
      <c r="AI795" s="550">
        <v>0.91368082500998338</v>
      </c>
      <c r="AJ795" s="550">
        <v>0.82368789944555787</v>
      </c>
      <c r="AK795" s="550">
        <v>9.3462067501001948E-3</v>
      </c>
      <c r="AL795" s="550">
        <v>1.2586776080871644E-2</v>
      </c>
      <c r="AM795" s="550">
        <v>2.7570425185322505E-3</v>
      </c>
      <c r="AN795" s="550">
        <v>8.2678340642013248E-3</v>
      </c>
      <c r="AO795" s="550">
        <v>0.10069417694453989</v>
      </c>
      <c r="AP795" s="550">
        <v>1.8380374481385225E-2</v>
      </c>
      <c r="AQ795" s="551">
        <v>16511.647271370137</v>
      </c>
      <c r="AR795" s="551">
        <v>536.31541780818498</v>
      </c>
      <c r="AS795" s="551">
        <v>483.49107023217192</v>
      </c>
      <c r="AT795" s="551">
        <v>5.4860676079602468</v>
      </c>
      <c r="AU795" s="551">
        <v>7.3882278011000011</v>
      </c>
      <c r="AV795" s="551">
        <v>1.6183380123200002</v>
      </c>
      <c r="AW795" s="551">
        <v>4.8530808123968532</v>
      </c>
      <c r="AX795" s="551">
        <v>59.105803800000004</v>
      </c>
      <c r="AY795" s="551">
        <v>10.788973512</v>
      </c>
    </row>
    <row r="796" spans="1:51" customFormat="1" x14ac:dyDescent="0.35">
      <c r="A796" s="547" t="s">
        <v>1324</v>
      </c>
      <c r="B796" s="547" t="s">
        <v>336</v>
      </c>
      <c r="C796">
        <v>3</v>
      </c>
      <c r="D796" s="547" t="s">
        <v>254</v>
      </c>
      <c r="E796">
        <v>43</v>
      </c>
      <c r="F796" s="216">
        <v>2000</v>
      </c>
      <c r="G796" s="549">
        <v>1.4474655100000002</v>
      </c>
      <c r="H796" s="550">
        <v>22.30618677722207</v>
      </c>
      <c r="I796" s="550">
        <v>13.786044864661404</v>
      </c>
      <c r="J796" s="550">
        <v>4.0781197682347559</v>
      </c>
      <c r="K796" s="550">
        <v>0.35229045917903551</v>
      </c>
      <c r="L796" s="550">
        <v>1.2994207647821604E-2</v>
      </c>
      <c r="M796" s="550">
        <v>2.7570415132033088E-3</v>
      </c>
      <c r="N796" s="550">
        <v>0.31164283351108629</v>
      </c>
      <c r="O796" s="550">
        <v>0.103953692133224</v>
      </c>
      <c r="P796" s="550">
        <v>1.8380359197643331E-2</v>
      </c>
      <c r="Q796" s="551">
        <v>32.287436019647004</v>
      </c>
      <c r="R796" s="551">
        <v>19.954824460910004</v>
      </c>
      <c r="S796" s="551">
        <v>5.9029377101690041</v>
      </c>
      <c r="T796" s="551">
        <v>0.50992828916371691</v>
      </c>
      <c r="U796" s="551">
        <v>1.8808667400000003E-2</v>
      </c>
      <c r="V796" s="551">
        <v>3.9907225000000001E-3</v>
      </c>
      <c r="W796" s="551">
        <v>0.45109225294596966</v>
      </c>
      <c r="X796" s="551">
        <v>0.15046938400000009</v>
      </c>
      <c r="Y796" s="551">
        <v>2.6604935999999999E-2</v>
      </c>
      <c r="AA796" s="547" t="s">
        <v>1324</v>
      </c>
      <c r="AB796" s="547" t="s">
        <v>336</v>
      </c>
      <c r="AC796">
        <v>3</v>
      </c>
      <c r="AD796" s="547" t="s">
        <v>254</v>
      </c>
      <c r="AE796">
        <v>43</v>
      </c>
      <c r="AF796" s="216">
        <v>2000</v>
      </c>
      <c r="AG796" s="549">
        <v>1.4474655100000002</v>
      </c>
      <c r="AH796" s="550">
        <v>22.30618677722207</v>
      </c>
      <c r="AI796" s="550">
        <v>13.786044864661404</v>
      </c>
      <c r="AJ796" s="550">
        <v>4.0781197682347559</v>
      </c>
      <c r="AK796" s="550">
        <v>0.35229045917903551</v>
      </c>
      <c r="AL796" s="550">
        <v>1.2994207647821604E-2</v>
      </c>
      <c r="AM796" s="550">
        <v>2.7570415132033088E-3</v>
      </c>
      <c r="AN796" s="550">
        <v>0.31164283351108629</v>
      </c>
      <c r="AO796" s="550">
        <v>0.103953692133224</v>
      </c>
      <c r="AP796" s="550">
        <v>1.8380359197643331E-2</v>
      </c>
      <c r="AQ796" s="551">
        <v>32.287436019647004</v>
      </c>
      <c r="AR796" s="551">
        <v>19.954824460910004</v>
      </c>
      <c r="AS796" s="551">
        <v>5.9029377101690041</v>
      </c>
      <c r="AT796" s="551">
        <v>0.50992828916371691</v>
      </c>
      <c r="AU796" s="551">
        <v>1.8808667400000003E-2</v>
      </c>
      <c r="AV796" s="551">
        <v>3.9907225000000001E-3</v>
      </c>
      <c r="AW796" s="551">
        <v>0.45109225294596966</v>
      </c>
      <c r="AX796" s="551">
        <v>0.15046938400000009</v>
      </c>
      <c r="AY796" s="551">
        <v>2.6604935999999999E-2</v>
      </c>
    </row>
    <row r="797" spans="1:51" customFormat="1" x14ac:dyDescent="0.35">
      <c r="A797" s="547" t="s">
        <v>1325</v>
      </c>
      <c r="B797" s="547" t="s">
        <v>336</v>
      </c>
      <c r="C797">
        <v>3</v>
      </c>
      <c r="D797" s="547" t="s">
        <v>254</v>
      </c>
      <c r="E797">
        <v>43</v>
      </c>
      <c r="F797" s="216">
        <v>2001</v>
      </c>
      <c r="G797" s="549">
        <v>0.38632253000000005</v>
      </c>
      <c r="H797" s="550">
        <v>22.30617765036509</v>
      </c>
      <c r="I797" s="550">
        <v>13.786012753372166</v>
      </c>
      <c r="J797" s="550">
        <v>4.0781195122531431</v>
      </c>
      <c r="K797" s="550">
        <v>0.35229016353743697</v>
      </c>
      <c r="L797" s="550">
        <v>1.2994225576230303E-2</v>
      </c>
      <c r="M797" s="550">
        <v>2.7570390212551146E-3</v>
      </c>
      <c r="N797" s="550">
        <v>0.31164272032866092</v>
      </c>
      <c r="O797" s="550">
        <v>0.10395376371137349</v>
      </c>
      <c r="P797" s="550">
        <v>1.8380348409915412E-2</v>
      </c>
      <c r="Q797" s="551">
        <v>8.6173789845184974</v>
      </c>
      <c r="R797" s="551">
        <v>5.3258473254950021</v>
      </c>
      <c r="S797" s="551">
        <v>1.5754694476160003</v>
      </c>
      <c r="T797" s="551">
        <v>0.13609762727189642</v>
      </c>
      <c r="U797" s="551">
        <v>5.0199620999999989E-3</v>
      </c>
      <c r="V797" s="551">
        <v>1.0651062899999998E-3</v>
      </c>
      <c r="W797" s="551">
        <v>0.12039460417345073</v>
      </c>
      <c r="X797" s="551">
        <v>4.0159681000000003E-2</v>
      </c>
      <c r="Y797" s="551">
        <v>7.1007427E-3</v>
      </c>
      <c r="AA797" s="547" t="s">
        <v>1325</v>
      </c>
      <c r="AB797" s="547" t="s">
        <v>336</v>
      </c>
      <c r="AC797">
        <v>3</v>
      </c>
      <c r="AD797" s="547" t="s">
        <v>254</v>
      </c>
      <c r="AE797">
        <v>43</v>
      </c>
      <c r="AF797" s="216">
        <v>2001</v>
      </c>
      <c r="AG797" s="549">
        <v>0.38632253000000005</v>
      </c>
      <c r="AH797" s="550">
        <v>22.30617765036509</v>
      </c>
      <c r="AI797" s="550">
        <v>13.786012753372166</v>
      </c>
      <c r="AJ797" s="550">
        <v>4.0781195122531431</v>
      </c>
      <c r="AK797" s="550">
        <v>0.35229016353743697</v>
      </c>
      <c r="AL797" s="550">
        <v>1.2994225576230303E-2</v>
      </c>
      <c r="AM797" s="550">
        <v>2.7570390212551146E-3</v>
      </c>
      <c r="AN797" s="550">
        <v>0.31164272032866092</v>
      </c>
      <c r="AO797" s="550">
        <v>0.10395376371137349</v>
      </c>
      <c r="AP797" s="550">
        <v>1.8380348409915412E-2</v>
      </c>
      <c r="AQ797" s="551">
        <v>8.6173789845184974</v>
      </c>
      <c r="AR797" s="551">
        <v>5.3258473254950021</v>
      </c>
      <c r="AS797" s="551">
        <v>1.5754694476160003</v>
      </c>
      <c r="AT797" s="551">
        <v>0.13609762727189642</v>
      </c>
      <c r="AU797" s="551">
        <v>5.0199620999999989E-3</v>
      </c>
      <c r="AV797" s="551">
        <v>1.0651062899999998E-3</v>
      </c>
      <c r="AW797" s="551">
        <v>0.12039460417345073</v>
      </c>
      <c r="AX797" s="551">
        <v>4.0159681000000003E-2</v>
      </c>
      <c r="AY797" s="551">
        <v>7.1007427E-3</v>
      </c>
    </row>
    <row r="798" spans="1:51" customFormat="1" x14ac:dyDescent="0.35">
      <c r="A798" s="547" t="s">
        <v>1326</v>
      </c>
      <c r="B798" s="547" t="s">
        <v>336</v>
      </c>
      <c r="C798">
        <v>3</v>
      </c>
      <c r="D798" s="547" t="s">
        <v>254</v>
      </c>
      <c r="E798">
        <v>43</v>
      </c>
      <c r="F798" s="216">
        <v>2002</v>
      </c>
      <c r="G798" s="549">
        <v>1.4264915500000002</v>
      </c>
      <c r="H798" s="550">
        <v>3.0461794378017877</v>
      </c>
      <c r="I798" s="550">
        <v>6.9720029564563459</v>
      </c>
      <c r="J798" s="550">
        <v>0.3373061620219901</v>
      </c>
      <c r="K798" s="550">
        <v>1.4943293590017415E-2</v>
      </c>
      <c r="L798" s="550">
        <v>1.2994218157128234E-2</v>
      </c>
      <c r="M798" s="550">
        <v>2.7570360301117807E-3</v>
      </c>
      <c r="N798" s="550">
        <v>1.3219122620925656E-2</v>
      </c>
      <c r="O798" s="550">
        <v>0.10395371146783168</v>
      </c>
      <c r="P798" s="550">
        <v>1.8380353532413143E-2</v>
      </c>
      <c r="Q798" s="551">
        <v>4.3453492278080015</v>
      </c>
      <c r="R798" s="551">
        <v>9.9455033039599972</v>
      </c>
      <c r="S798" s="551">
        <v>0.48116438988729987</v>
      </c>
      <c r="T798" s="551">
        <v>2.1316482035329008E-2</v>
      </c>
      <c r="U798" s="551">
        <v>1.85361424E-2</v>
      </c>
      <c r="V798" s="551">
        <v>3.9328886000000009E-3</v>
      </c>
      <c r="W798" s="551">
        <v>1.8856966717164303E-2</v>
      </c>
      <c r="X798" s="551">
        <v>0.14828909100000001</v>
      </c>
      <c r="Y798" s="551">
        <v>2.6219419000000004E-2</v>
      </c>
      <c r="AA798" s="547" t="s">
        <v>1326</v>
      </c>
      <c r="AB798" s="547" t="s">
        <v>336</v>
      </c>
      <c r="AC798">
        <v>3</v>
      </c>
      <c r="AD798" s="547" t="s">
        <v>254</v>
      </c>
      <c r="AE798">
        <v>43</v>
      </c>
      <c r="AF798" s="216">
        <v>2002</v>
      </c>
      <c r="AG798" s="549">
        <v>1.4264915500000002</v>
      </c>
      <c r="AH798" s="550">
        <v>3.0461794378017877</v>
      </c>
      <c r="AI798" s="550">
        <v>6.9720029564563459</v>
      </c>
      <c r="AJ798" s="550">
        <v>0.3373061620219901</v>
      </c>
      <c r="AK798" s="550">
        <v>1.4943293590017415E-2</v>
      </c>
      <c r="AL798" s="550">
        <v>1.2994218157128234E-2</v>
      </c>
      <c r="AM798" s="550">
        <v>2.7570360301117807E-3</v>
      </c>
      <c r="AN798" s="550">
        <v>1.3219122620925656E-2</v>
      </c>
      <c r="AO798" s="550">
        <v>0.10395371146783168</v>
      </c>
      <c r="AP798" s="550">
        <v>1.8380353532413143E-2</v>
      </c>
      <c r="AQ798" s="551">
        <v>4.3453492278080015</v>
      </c>
      <c r="AR798" s="551">
        <v>9.9455033039599972</v>
      </c>
      <c r="AS798" s="551">
        <v>0.48116438988729987</v>
      </c>
      <c r="AT798" s="551">
        <v>2.1316482035329008E-2</v>
      </c>
      <c r="AU798" s="551">
        <v>1.85361424E-2</v>
      </c>
      <c r="AV798" s="551">
        <v>3.9328886000000009E-3</v>
      </c>
      <c r="AW798" s="551">
        <v>1.8856966717164303E-2</v>
      </c>
      <c r="AX798" s="551">
        <v>0.14828909100000001</v>
      </c>
      <c r="AY798" s="551">
        <v>2.6219419000000004E-2</v>
      </c>
    </row>
    <row r="799" spans="1:51" customFormat="1" x14ac:dyDescent="0.35">
      <c r="A799" s="547" t="s">
        <v>1327</v>
      </c>
      <c r="B799" s="547" t="s">
        <v>336</v>
      </c>
      <c r="C799">
        <v>3</v>
      </c>
      <c r="D799" s="547" t="s">
        <v>254</v>
      </c>
      <c r="E799">
        <v>43</v>
      </c>
      <c r="F799" s="216">
        <v>2003</v>
      </c>
      <c r="G799" s="549">
        <v>3.1747930999999996</v>
      </c>
      <c r="H799" s="550">
        <v>3.0461815187641679</v>
      </c>
      <c r="I799" s="550">
        <v>6.972006979673731</v>
      </c>
      <c r="J799" s="550">
        <v>0.33730681314224881</v>
      </c>
      <c r="K799" s="550">
        <v>1.4943311805241419E-2</v>
      </c>
      <c r="L799" s="550">
        <v>1.2994215591560908E-2</v>
      </c>
      <c r="M799" s="550">
        <v>2.7570405139156944E-3</v>
      </c>
      <c r="N799" s="550">
        <v>1.3219136871655671E-2</v>
      </c>
      <c r="O799" s="550">
        <v>0.10395365291678377</v>
      </c>
      <c r="P799" s="550">
        <v>1.8380363432187127E-2</v>
      </c>
      <c r="Q799" s="551">
        <v>9.670996067119999</v>
      </c>
      <c r="R799" s="551">
        <v>22.134679652219997</v>
      </c>
      <c r="S799" s="551">
        <v>1.0708793429470007</v>
      </c>
      <c r="T799" s="551">
        <v>4.7441923210428998E-2</v>
      </c>
      <c r="U799" s="551">
        <v>4.1253945999999986E-2</v>
      </c>
      <c r="V799" s="551">
        <v>8.7530331999999995E-3</v>
      </c>
      <c r="W799" s="551">
        <v>4.1968024528088003E-2</v>
      </c>
      <c r="X799" s="551">
        <v>0.33003133999999995</v>
      </c>
      <c r="Y799" s="551">
        <v>5.8353851000000005E-2</v>
      </c>
      <c r="AA799" s="547" t="s">
        <v>1327</v>
      </c>
      <c r="AB799" s="547" t="s">
        <v>336</v>
      </c>
      <c r="AC799">
        <v>3</v>
      </c>
      <c r="AD799" s="547" t="s">
        <v>254</v>
      </c>
      <c r="AE799">
        <v>43</v>
      </c>
      <c r="AF799" s="216">
        <v>2003</v>
      </c>
      <c r="AG799" s="549">
        <v>3.1747930999999996</v>
      </c>
      <c r="AH799" s="550">
        <v>3.0461815187641679</v>
      </c>
      <c r="AI799" s="550">
        <v>6.972006979673731</v>
      </c>
      <c r="AJ799" s="550">
        <v>0.33730681314224881</v>
      </c>
      <c r="AK799" s="550">
        <v>1.4943311805241419E-2</v>
      </c>
      <c r="AL799" s="550">
        <v>1.2994215591560908E-2</v>
      </c>
      <c r="AM799" s="550">
        <v>2.7570405139156944E-3</v>
      </c>
      <c r="AN799" s="550">
        <v>1.3219136871655671E-2</v>
      </c>
      <c r="AO799" s="550">
        <v>0.10395365291678377</v>
      </c>
      <c r="AP799" s="550">
        <v>1.8380363432187127E-2</v>
      </c>
      <c r="AQ799" s="551">
        <v>9.670996067119999</v>
      </c>
      <c r="AR799" s="551">
        <v>22.134679652219997</v>
      </c>
      <c r="AS799" s="551">
        <v>1.0708793429470007</v>
      </c>
      <c r="AT799" s="551">
        <v>4.7441923210428998E-2</v>
      </c>
      <c r="AU799" s="551">
        <v>4.1253945999999986E-2</v>
      </c>
      <c r="AV799" s="551">
        <v>8.7530331999999995E-3</v>
      </c>
      <c r="AW799" s="551">
        <v>4.1968024528088003E-2</v>
      </c>
      <c r="AX799" s="551">
        <v>0.33003133999999995</v>
      </c>
      <c r="AY799" s="551">
        <v>5.8353851000000005E-2</v>
      </c>
    </row>
    <row r="800" spans="1:51" customFormat="1" x14ac:dyDescent="0.35">
      <c r="A800" s="547" t="s">
        <v>1328</v>
      </c>
      <c r="B800" s="547" t="s">
        <v>336</v>
      </c>
      <c r="C800">
        <v>3</v>
      </c>
      <c r="D800" s="547" t="s">
        <v>254</v>
      </c>
      <c r="E800">
        <v>43</v>
      </c>
      <c r="F800" s="216">
        <v>2004</v>
      </c>
      <c r="G800" s="549">
        <v>0.69281439</v>
      </c>
      <c r="H800" s="550">
        <v>3.0461860163731593</v>
      </c>
      <c r="I800" s="550">
        <v>6.9720191649137062</v>
      </c>
      <c r="J800" s="550">
        <v>0.33730681126109407</v>
      </c>
      <c r="K800" s="550">
        <v>1.4943326610634199E-2</v>
      </c>
      <c r="L800" s="550">
        <v>1.2994213645013929E-2</v>
      </c>
      <c r="M800" s="550">
        <v>2.7570448558379389E-3</v>
      </c>
      <c r="N800" s="550">
        <v>1.3219156546796756E-2</v>
      </c>
      <c r="O800" s="550">
        <v>0.10395372128457089</v>
      </c>
      <c r="P800" s="550">
        <v>1.8380398247790437E-2</v>
      </c>
      <c r="Q800" s="551">
        <v>2.1104415067601003</v>
      </c>
      <c r="R800" s="551">
        <v>4.8303152048079987</v>
      </c>
      <c r="S800" s="551">
        <v>0.23369101268670001</v>
      </c>
      <c r="T800" s="551">
        <v>1.0352951710317301E-2</v>
      </c>
      <c r="U800" s="551">
        <v>9.0025782000000016E-3</v>
      </c>
      <c r="V800" s="551">
        <v>1.9101203499999996E-3</v>
      </c>
      <c r="W800" s="551">
        <v>9.1584218792835018E-3</v>
      </c>
      <c r="X800" s="551">
        <v>7.2020634E-2</v>
      </c>
      <c r="Y800" s="551">
        <v>1.2734204400000001E-2</v>
      </c>
      <c r="AA800" s="547" t="s">
        <v>1328</v>
      </c>
      <c r="AB800" s="547" t="s">
        <v>336</v>
      </c>
      <c r="AC800">
        <v>3</v>
      </c>
      <c r="AD800" s="547" t="s">
        <v>254</v>
      </c>
      <c r="AE800">
        <v>43</v>
      </c>
      <c r="AF800" s="216">
        <v>2004</v>
      </c>
      <c r="AG800" s="549">
        <v>0.69281439</v>
      </c>
      <c r="AH800" s="550">
        <v>3.0461860163731593</v>
      </c>
      <c r="AI800" s="550">
        <v>6.9720191649137062</v>
      </c>
      <c r="AJ800" s="550">
        <v>0.33730681126109407</v>
      </c>
      <c r="AK800" s="550">
        <v>1.4943326610634199E-2</v>
      </c>
      <c r="AL800" s="550">
        <v>1.2994213645013929E-2</v>
      </c>
      <c r="AM800" s="550">
        <v>2.7570448558379389E-3</v>
      </c>
      <c r="AN800" s="550">
        <v>1.3219156546796756E-2</v>
      </c>
      <c r="AO800" s="550">
        <v>0.10395372128457089</v>
      </c>
      <c r="AP800" s="550">
        <v>1.8380398247790437E-2</v>
      </c>
      <c r="AQ800" s="551">
        <v>2.1104415067601003</v>
      </c>
      <c r="AR800" s="551">
        <v>4.8303152048079987</v>
      </c>
      <c r="AS800" s="551">
        <v>0.23369101268670001</v>
      </c>
      <c r="AT800" s="551">
        <v>1.0352951710317301E-2</v>
      </c>
      <c r="AU800" s="551">
        <v>9.0025782000000016E-3</v>
      </c>
      <c r="AV800" s="551">
        <v>1.9101203499999996E-3</v>
      </c>
      <c r="AW800" s="551">
        <v>9.1584218792835018E-3</v>
      </c>
      <c r="AX800" s="551">
        <v>7.2020634E-2</v>
      </c>
      <c r="AY800" s="551">
        <v>1.2734204400000001E-2</v>
      </c>
    </row>
    <row r="801" spans="1:51" customFormat="1" x14ac:dyDescent="0.35">
      <c r="A801" s="547" t="s">
        <v>1329</v>
      </c>
      <c r="B801" s="547" t="s">
        <v>336</v>
      </c>
      <c r="C801">
        <v>3</v>
      </c>
      <c r="D801" s="547" t="s">
        <v>254</v>
      </c>
      <c r="E801">
        <v>43</v>
      </c>
      <c r="F801" s="216">
        <v>2005</v>
      </c>
      <c r="G801" s="549">
        <v>0.57934708000000001</v>
      </c>
      <c r="H801" s="550">
        <v>3.0461766413335489</v>
      </c>
      <c r="I801" s="550">
        <v>6.9720103915825389</v>
      </c>
      <c r="J801" s="550">
        <v>0.33730619188397387</v>
      </c>
      <c r="K801" s="550">
        <v>1.4943296622318705E-2</v>
      </c>
      <c r="L801" s="550">
        <v>1.2994224981681101E-2</v>
      </c>
      <c r="M801" s="550">
        <v>2.7570405981851153E-3</v>
      </c>
      <c r="N801" s="550">
        <v>1.3219121410747416E-2</v>
      </c>
      <c r="O801" s="550">
        <v>0.10395382678031274</v>
      </c>
      <c r="P801" s="550">
        <v>1.8380367948001047E-2</v>
      </c>
      <c r="Q801" s="551">
        <v>1.764793542320799</v>
      </c>
      <c r="R801" s="551">
        <v>4.0392138620930007</v>
      </c>
      <c r="S801" s="551">
        <v>0.19541735733389998</v>
      </c>
      <c r="T801" s="551">
        <v>8.6573552637142052E-3</v>
      </c>
      <c r="U801" s="551">
        <v>7.5281662999999999E-3</v>
      </c>
      <c r="V801" s="551">
        <v>1.59728342E-3</v>
      </c>
      <c r="W801" s="551">
        <v>7.6584593894819964E-3</v>
      </c>
      <c r="X801" s="551">
        <v>6.0225345999999992E-2</v>
      </c>
      <c r="Y801" s="551">
        <v>1.06486125E-2</v>
      </c>
      <c r="AA801" s="547" t="s">
        <v>1329</v>
      </c>
      <c r="AB801" s="547" t="s">
        <v>336</v>
      </c>
      <c r="AC801">
        <v>3</v>
      </c>
      <c r="AD801" s="547" t="s">
        <v>254</v>
      </c>
      <c r="AE801">
        <v>43</v>
      </c>
      <c r="AF801" s="216">
        <v>2005</v>
      </c>
      <c r="AG801" s="549">
        <v>0.57934708000000001</v>
      </c>
      <c r="AH801" s="550">
        <v>3.0461766413335489</v>
      </c>
      <c r="AI801" s="550">
        <v>6.9720103915825389</v>
      </c>
      <c r="AJ801" s="550">
        <v>0.33730619188397387</v>
      </c>
      <c r="AK801" s="550">
        <v>1.4943296622318705E-2</v>
      </c>
      <c r="AL801" s="550">
        <v>1.2994224981681101E-2</v>
      </c>
      <c r="AM801" s="550">
        <v>2.7570405981851153E-3</v>
      </c>
      <c r="AN801" s="550">
        <v>1.3219121410747416E-2</v>
      </c>
      <c r="AO801" s="550">
        <v>0.10395382678031274</v>
      </c>
      <c r="AP801" s="550">
        <v>1.8380367948001047E-2</v>
      </c>
      <c r="AQ801" s="551">
        <v>1.764793542320799</v>
      </c>
      <c r="AR801" s="551">
        <v>4.0392138620930007</v>
      </c>
      <c r="AS801" s="551">
        <v>0.19541735733389998</v>
      </c>
      <c r="AT801" s="551">
        <v>8.6573552637142052E-3</v>
      </c>
      <c r="AU801" s="551">
        <v>7.5281662999999999E-3</v>
      </c>
      <c r="AV801" s="551">
        <v>1.59728342E-3</v>
      </c>
      <c r="AW801" s="551">
        <v>7.6584593894819964E-3</v>
      </c>
      <c r="AX801" s="551">
        <v>6.0225345999999992E-2</v>
      </c>
      <c r="AY801" s="551">
        <v>1.06486125E-2</v>
      </c>
    </row>
    <row r="802" spans="1:51" customFormat="1" x14ac:dyDescent="0.35">
      <c r="A802" s="547" t="s">
        <v>1330</v>
      </c>
      <c r="B802" s="547" t="s">
        <v>336</v>
      </c>
      <c r="C802">
        <v>3</v>
      </c>
      <c r="D802" s="547" t="s">
        <v>254</v>
      </c>
      <c r="E802">
        <v>43</v>
      </c>
      <c r="F802" s="216">
        <v>2006</v>
      </c>
      <c r="G802" s="549">
        <v>0.84525689999999976</v>
      </c>
      <c r="H802" s="550">
        <v>3.0461778264690889</v>
      </c>
      <c r="I802" s="550">
        <v>6.9720090022216965</v>
      </c>
      <c r="J802" s="550">
        <v>0.33730593961835748</v>
      </c>
      <c r="K802" s="550">
        <v>1.4943259825801716E-2</v>
      </c>
      <c r="L802" s="550">
        <v>1.2994166862169363E-2</v>
      </c>
      <c r="M802" s="550">
        <v>2.7570342223766538E-3</v>
      </c>
      <c r="N802" s="550">
        <v>1.3219095331248876E-2</v>
      </c>
      <c r="O802" s="550">
        <v>0.10395337559504102</v>
      </c>
      <c r="P802" s="550">
        <v>1.8380332417280484E-2</v>
      </c>
      <c r="Q802" s="551">
        <v>2.5748028264499991</v>
      </c>
      <c r="R802" s="551">
        <v>5.8931387159900028</v>
      </c>
      <c r="S802" s="551">
        <v>0.28511017287339996</v>
      </c>
      <c r="T802" s="551">
        <v>1.2630893476251695E-2</v>
      </c>
      <c r="U802" s="551">
        <v>1.09834092E-2</v>
      </c>
      <c r="V802" s="551">
        <v>2.3304022000000001E-3</v>
      </c>
      <c r="W802" s="551">
        <v>1.1173531540495895E-2</v>
      </c>
      <c r="X802" s="551">
        <v>8.7867308000000005E-2</v>
      </c>
      <c r="Y802" s="551">
        <v>1.5536102800000003E-2</v>
      </c>
      <c r="AA802" s="547" t="s">
        <v>1330</v>
      </c>
      <c r="AB802" s="547" t="s">
        <v>336</v>
      </c>
      <c r="AC802">
        <v>3</v>
      </c>
      <c r="AD802" s="547" t="s">
        <v>254</v>
      </c>
      <c r="AE802">
        <v>43</v>
      </c>
      <c r="AF802" s="216">
        <v>2006</v>
      </c>
      <c r="AG802" s="549">
        <v>0.84525689999999976</v>
      </c>
      <c r="AH802" s="550">
        <v>3.0461778264690889</v>
      </c>
      <c r="AI802" s="550">
        <v>6.9720090022216965</v>
      </c>
      <c r="AJ802" s="550">
        <v>0.33730593961835748</v>
      </c>
      <c r="AK802" s="550">
        <v>1.4943259825801716E-2</v>
      </c>
      <c r="AL802" s="550">
        <v>1.2994166862169363E-2</v>
      </c>
      <c r="AM802" s="550">
        <v>2.7570342223766538E-3</v>
      </c>
      <c r="AN802" s="550">
        <v>1.3219095331248876E-2</v>
      </c>
      <c r="AO802" s="550">
        <v>0.10395337559504102</v>
      </c>
      <c r="AP802" s="550">
        <v>1.8380332417280484E-2</v>
      </c>
      <c r="AQ802" s="551">
        <v>2.5748028264499991</v>
      </c>
      <c r="AR802" s="551">
        <v>5.8931387159900028</v>
      </c>
      <c r="AS802" s="551">
        <v>0.28511017287339996</v>
      </c>
      <c r="AT802" s="551">
        <v>1.2630893476251695E-2</v>
      </c>
      <c r="AU802" s="551">
        <v>1.09834092E-2</v>
      </c>
      <c r="AV802" s="551">
        <v>2.3304022000000001E-3</v>
      </c>
      <c r="AW802" s="551">
        <v>1.1173531540495895E-2</v>
      </c>
      <c r="AX802" s="551">
        <v>8.7867308000000005E-2</v>
      </c>
      <c r="AY802" s="551">
        <v>1.5536102800000003E-2</v>
      </c>
    </row>
    <row r="803" spans="1:51" customFormat="1" x14ac:dyDescent="0.35">
      <c r="A803" s="547" t="s">
        <v>1331</v>
      </c>
      <c r="B803" s="547" t="s">
        <v>336</v>
      </c>
      <c r="C803">
        <v>3</v>
      </c>
      <c r="D803" s="547" t="s">
        <v>254</v>
      </c>
      <c r="E803">
        <v>43</v>
      </c>
      <c r="F803" s="216">
        <v>2007</v>
      </c>
      <c r="G803" s="549">
        <v>0.44955078000000004</v>
      </c>
      <c r="H803" s="550">
        <v>4.2724584416661449</v>
      </c>
      <c r="I803" s="550">
        <v>3.5341219475116916</v>
      </c>
      <c r="J803" s="550">
        <v>0.1452663786880761</v>
      </c>
      <c r="K803" s="550">
        <v>7.4865490076465443E-3</v>
      </c>
      <c r="L803" s="550">
        <v>1.29942388265904E-2</v>
      </c>
      <c r="M803" s="550">
        <v>2.7570419519681397E-3</v>
      </c>
      <c r="N803" s="550">
        <v>6.6227430908353882E-3</v>
      </c>
      <c r="O803" s="550">
        <v>0.10395390927805752</v>
      </c>
      <c r="P803" s="550">
        <v>1.8380369843869468E-2</v>
      </c>
      <c r="Q803" s="551">
        <v>1.9206870249685999</v>
      </c>
      <c r="R803" s="551">
        <v>1.5887672781190001</v>
      </c>
      <c r="S803" s="551">
        <v>6.5304613846999995E-2</v>
      </c>
      <c r="T803" s="551">
        <v>3.3655839458957303E-3</v>
      </c>
      <c r="U803" s="551">
        <v>5.8415702E-3</v>
      </c>
      <c r="V803" s="551">
        <v>1.2394303599999998E-3</v>
      </c>
      <c r="W803" s="551">
        <v>2.97725932222466E-3</v>
      </c>
      <c r="X803" s="551">
        <v>4.6732560999999999E-2</v>
      </c>
      <c r="Y803" s="551">
        <v>8.2629095999999982E-3</v>
      </c>
      <c r="AA803" s="547" t="s">
        <v>1331</v>
      </c>
      <c r="AB803" s="547" t="s">
        <v>336</v>
      </c>
      <c r="AC803">
        <v>3</v>
      </c>
      <c r="AD803" s="547" t="s">
        <v>254</v>
      </c>
      <c r="AE803">
        <v>43</v>
      </c>
      <c r="AF803" s="216">
        <v>2007</v>
      </c>
      <c r="AG803" s="549">
        <v>0.44955078000000004</v>
      </c>
      <c r="AH803" s="550">
        <v>4.2724584416661449</v>
      </c>
      <c r="AI803" s="550">
        <v>3.5341219475116916</v>
      </c>
      <c r="AJ803" s="550">
        <v>0.1452663786880761</v>
      </c>
      <c r="AK803" s="550">
        <v>7.4865490076465443E-3</v>
      </c>
      <c r="AL803" s="550">
        <v>1.29942388265904E-2</v>
      </c>
      <c r="AM803" s="550">
        <v>2.7570419519681397E-3</v>
      </c>
      <c r="AN803" s="550">
        <v>6.6227430908353882E-3</v>
      </c>
      <c r="AO803" s="550">
        <v>0.10395390927805752</v>
      </c>
      <c r="AP803" s="550">
        <v>1.8380369843869468E-2</v>
      </c>
      <c r="AQ803" s="551">
        <v>1.9206870249685999</v>
      </c>
      <c r="AR803" s="551">
        <v>1.5887672781190001</v>
      </c>
      <c r="AS803" s="551">
        <v>6.5304613846999995E-2</v>
      </c>
      <c r="AT803" s="551">
        <v>3.3655839458957303E-3</v>
      </c>
      <c r="AU803" s="551">
        <v>5.8415702E-3</v>
      </c>
      <c r="AV803" s="551">
        <v>1.2394303599999998E-3</v>
      </c>
      <c r="AW803" s="551">
        <v>2.97725932222466E-3</v>
      </c>
      <c r="AX803" s="551">
        <v>4.6732560999999999E-2</v>
      </c>
      <c r="AY803" s="551">
        <v>8.2629095999999982E-3</v>
      </c>
    </row>
    <row r="804" spans="1:51" customFormat="1" x14ac:dyDescent="0.35">
      <c r="A804" s="547" t="s">
        <v>1332</v>
      </c>
      <c r="B804" s="547" t="s">
        <v>336</v>
      </c>
      <c r="C804">
        <v>3</v>
      </c>
      <c r="D804" s="547" t="s">
        <v>254</v>
      </c>
      <c r="E804">
        <v>43</v>
      </c>
      <c r="F804" s="216">
        <v>2008</v>
      </c>
      <c r="G804" s="549">
        <v>1.6023786799999999</v>
      </c>
      <c r="H804" s="550">
        <v>4.2724453177522301</v>
      </c>
      <c r="I804" s="550">
        <v>3.5341098711073724</v>
      </c>
      <c r="J804" s="550">
        <v>0.14526602470940264</v>
      </c>
      <c r="K804" s="550">
        <v>7.4865402323269197E-3</v>
      </c>
      <c r="L804" s="550">
        <v>1.2994216635483443E-2</v>
      </c>
      <c r="M804" s="550">
        <v>2.7570414254388365E-3</v>
      </c>
      <c r="N804" s="550">
        <v>6.6227367657761185E-3</v>
      </c>
      <c r="O804" s="550">
        <v>0.10395370525024708</v>
      </c>
      <c r="P804" s="550">
        <v>1.8380360627364315E-2</v>
      </c>
      <c r="Q804" s="551">
        <v>6.8460752886319982</v>
      </c>
      <c r="R804" s="551">
        <v>5.6629823102400012</v>
      </c>
      <c r="S804" s="551">
        <v>0.23277118092269999</v>
      </c>
      <c r="T804" s="551">
        <v>1.1996272455242903E-2</v>
      </c>
      <c r="U804" s="551">
        <v>2.08216557E-2</v>
      </c>
      <c r="V804" s="551">
        <v>4.4178244000000009E-3</v>
      </c>
      <c r="W804" s="551">
        <v>1.0612132196731806E-2</v>
      </c>
      <c r="X804" s="551">
        <v>0.16657320099999998</v>
      </c>
      <c r="Y804" s="551">
        <v>2.9452298000000002E-2</v>
      </c>
      <c r="AA804" s="547" t="s">
        <v>1332</v>
      </c>
      <c r="AB804" s="547" t="s">
        <v>336</v>
      </c>
      <c r="AC804">
        <v>3</v>
      </c>
      <c r="AD804" s="547" t="s">
        <v>254</v>
      </c>
      <c r="AE804">
        <v>43</v>
      </c>
      <c r="AF804" s="216">
        <v>2008</v>
      </c>
      <c r="AG804" s="549">
        <v>1.6023786799999999</v>
      </c>
      <c r="AH804" s="550">
        <v>4.2724453177522301</v>
      </c>
      <c r="AI804" s="550">
        <v>3.5341098711073724</v>
      </c>
      <c r="AJ804" s="550">
        <v>0.14526602470940264</v>
      </c>
      <c r="AK804" s="550">
        <v>7.4865402323269197E-3</v>
      </c>
      <c r="AL804" s="550">
        <v>1.2994216635483443E-2</v>
      </c>
      <c r="AM804" s="550">
        <v>2.7570414254388365E-3</v>
      </c>
      <c r="AN804" s="550">
        <v>6.6227367657761185E-3</v>
      </c>
      <c r="AO804" s="550">
        <v>0.10395370525024708</v>
      </c>
      <c r="AP804" s="550">
        <v>1.8380360627364315E-2</v>
      </c>
      <c r="AQ804" s="551">
        <v>6.8460752886319982</v>
      </c>
      <c r="AR804" s="551">
        <v>5.6629823102400012</v>
      </c>
      <c r="AS804" s="551">
        <v>0.23277118092269999</v>
      </c>
      <c r="AT804" s="551">
        <v>1.1996272455242903E-2</v>
      </c>
      <c r="AU804" s="551">
        <v>2.08216557E-2</v>
      </c>
      <c r="AV804" s="551">
        <v>4.4178244000000009E-3</v>
      </c>
      <c r="AW804" s="551">
        <v>1.0612132196731806E-2</v>
      </c>
      <c r="AX804" s="551">
        <v>0.16657320099999998</v>
      </c>
      <c r="AY804" s="551">
        <v>2.9452298000000002E-2</v>
      </c>
    </row>
    <row r="805" spans="1:51" customFormat="1" x14ac:dyDescent="0.35">
      <c r="A805" s="547" t="s">
        <v>1333</v>
      </c>
      <c r="B805" s="547" t="s">
        <v>336</v>
      </c>
      <c r="C805">
        <v>3</v>
      </c>
      <c r="D805" s="547" t="s">
        <v>254</v>
      </c>
      <c r="E805">
        <v>43</v>
      </c>
      <c r="F805" s="216">
        <v>2009</v>
      </c>
      <c r="G805" s="549">
        <v>2.2459433</v>
      </c>
      <c r="H805" s="550">
        <v>4.2724473328164612</v>
      </c>
      <c r="I805" s="550">
        <v>3.5341092465557784</v>
      </c>
      <c r="J805" s="550">
        <v>0.14526608332498864</v>
      </c>
      <c r="K805" s="550">
        <v>7.4865425334957464E-3</v>
      </c>
      <c r="L805" s="550">
        <v>1.2994179327679375E-2</v>
      </c>
      <c r="M805" s="550">
        <v>2.7570379448136556E-3</v>
      </c>
      <c r="N805" s="550">
        <v>6.622734538781992E-3</v>
      </c>
      <c r="O805" s="550">
        <v>0.10395345821953741</v>
      </c>
      <c r="P805" s="550">
        <v>1.8380348248328439E-2</v>
      </c>
      <c r="Q805" s="551">
        <v>9.5956744617420018</v>
      </c>
      <c r="R805" s="551">
        <v>7.9374089837699984</v>
      </c>
      <c r="S805" s="551">
        <v>0.32625938656099995</v>
      </c>
      <c r="T805" s="551">
        <v>1.6814350043269796E-2</v>
      </c>
      <c r="U805" s="551">
        <v>2.9184189999999995E-2</v>
      </c>
      <c r="V805" s="551">
        <v>6.1921508999999994E-3</v>
      </c>
      <c r="W805" s="551">
        <v>1.4874286265056005E-2</v>
      </c>
      <c r="X805" s="551">
        <v>0.23347357299999999</v>
      </c>
      <c r="Y805" s="551">
        <v>4.1281219999999993E-2</v>
      </c>
      <c r="AA805" s="547" t="s">
        <v>1333</v>
      </c>
      <c r="AB805" s="547" t="s">
        <v>336</v>
      </c>
      <c r="AC805">
        <v>3</v>
      </c>
      <c r="AD805" s="547" t="s">
        <v>254</v>
      </c>
      <c r="AE805">
        <v>43</v>
      </c>
      <c r="AF805" s="216">
        <v>2009</v>
      </c>
      <c r="AG805" s="549">
        <v>2.2459433</v>
      </c>
      <c r="AH805" s="550">
        <v>4.2724473328164612</v>
      </c>
      <c r="AI805" s="550">
        <v>3.5341092465557784</v>
      </c>
      <c r="AJ805" s="550">
        <v>0.14526608332498864</v>
      </c>
      <c r="AK805" s="550">
        <v>7.4865425334957464E-3</v>
      </c>
      <c r="AL805" s="550">
        <v>1.2994179327679375E-2</v>
      </c>
      <c r="AM805" s="550">
        <v>2.7570379448136556E-3</v>
      </c>
      <c r="AN805" s="550">
        <v>6.622734538781992E-3</v>
      </c>
      <c r="AO805" s="550">
        <v>0.10395345821953741</v>
      </c>
      <c r="AP805" s="550">
        <v>1.8380348248328439E-2</v>
      </c>
      <c r="AQ805" s="551">
        <v>9.5956744617420018</v>
      </c>
      <c r="AR805" s="551">
        <v>7.9374089837699984</v>
      </c>
      <c r="AS805" s="551">
        <v>0.32625938656099995</v>
      </c>
      <c r="AT805" s="551">
        <v>1.6814350043269796E-2</v>
      </c>
      <c r="AU805" s="551">
        <v>2.9184189999999995E-2</v>
      </c>
      <c r="AV805" s="551">
        <v>6.1921508999999994E-3</v>
      </c>
      <c r="AW805" s="551">
        <v>1.4874286265056005E-2</v>
      </c>
      <c r="AX805" s="551">
        <v>0.23347357299999999</v>
      </c>
      <c r="AY805" s="551">
        <v>4.1281219999999993E-2</v>
      </c>
    </row>
    <row r="806" spans="1:51" customFormat="1" x14ac:dyDescent="0.35">
      <c r="A806" s="547" t="s">
        <v>1334</v>
      </c>
      <c r="B806" s="547" t="s">
        <v>336</v>
      </c>
      <c r="C806">
        <v>3</v>
      </c>
      <c r="D806" s="547" t="s">
        <v>254</v>
      </c>
      <c r="E806">
        <v>43</v>
      </c>
      <c r="F806" s="216">
        <v>2010</v>
      </c>
      <c r="G806" s="549">
        <v>1.7446719999999998</v>
      </c>
      <c r="H806" s="550">
        <v>38.001304620228346</v>
      </c>
      <c r="I806" s="550">
        <v>0.894836832023441</v>
      </c>
      <c r="J806" s="550">
        <v>1.1133487645098912</v>
      </c>
      <c r="K806" s="550">
        <v>1.0027966092618674E-2</v>
      </c>
      <c r="L806" s="550">
        <v>1.250434500009171E-2</v>
      </c>
      <c r="M806" s="550">
        <v>2.7570381137543335E-3</v>
      </c>
      <c r="N806" s="550">
        <v>8.8709312357713645E-3</v>
      </c>
      <c r="O806" s="550">
        <v>0.10003481514003779</v>
      </c>
      <c r="P806" s="550">
        <v>1.8380342551493928E-2</v>
      </c>
      <c r="Q806" s="551">
        <v>66.299812134383018</v>
      </c>
      <c r="R806" s="551">
        <v>1.5611967654000007</v>
      </c>
      <c r="S806" s="551">
        <v>1.9424284156750007</v>
      </c>
      <c r="T806" s="551">
        <v>1.7495511658741206E-2</v>
      </c>
      <c r="U806" s="551">
        <v>2.18159806E-2</v>
      </c>
      <c r="V806" s="551">
        <v>4.8101272E-3</v>
      </c>
      <c r="W806" s="551">
        <v>1.5476865340975697E-2</v>
      </c>
      <c r="X806" s="551">
        <v>0.17452794099999999</v>
      </c>
      <c r="Y806" s="551">
        <v>3.2067669000000007E-2</v>
      </c>
      <c r="AA806" s="547" t="s">
        <v>1334</v>
      </c>
      <c r="AB806" s="547" t="s">
        <v>336</v>
      </c>
      <c r="AC806">
        <v>3</v>
      </c>
      <c r="AD806" s="547" t="s">
        <v>254</v>
      </c>
      <c r="AE806">
        <v>43</v>
      </c>
      <c r="AF806" s="216">
        <v>2010</v>
      </c>
      <c r="AG806" s="549">
        <v>1.7446719999999998</v>
      </c>
      <c r="AH806" s="550">
        <v>38.001304620228346</v>
      </c>
      <c r="AI806" s="550">
        <v>0.894836832023441</v>
      </c>
      <c r="AJ806" s="550">
        <v>1.1133487645098912</v>
      </c>
      <c r="AK806" s="550">
        <v>1.0027966092618674E-2</v>
      </c>
      <c r="AL806" s="550">
        <v>1.250434500009171E-2</v>
      </c>
      <c r="AM806" s="550">
        <v>2.7570381137543335E-3</v>
      </c>
      <c r="AN806" s="550">
        <v>8.8709312357713645E-3</v>
      </c>
      <c r="AO806" s="550">
        <v>0.10003481514003779</v>
      </c>
      <c r="AP806" s="550">
        <v>1.8380342551493928E-2</v>
      </c>
      <c r="AQ806" s="551">
        <v>66.299812134383018</v>
      </c>
      <c r="AR806" s="551">
        <v>1.5611967654000007</v>
      </c>
      <c r="AS806" s="551">
        <v>1.9424284156750007</v>
      </c>
      <c r="AT806" s="551">
        <v>1.7495511658741206E-2</v>
      </c>
      <c r="AU806" s="551">
        <v>2.18159806E-2</v>
      </c>
      <c r="AV806" s="551">
        <v>4.8101272E-3</v>
      </c>
      <c r="AW806" s="551">
        <v>1.5476865340975697E-2</v>
      </c>
      <c r="AX806" s="551">
        <v>0.17452794099999999</v>
      </c>
      <c r="AY806" s="551">
        <v>3.2067669000000007E-2</v>
      </c>
    </row>
    <row r="807" spans="1:51" customFormat="1" x14ac:dyDescent="0.35">
      <c r="A807" s="547" t="s">
        <v>1335</v>
      </c>
      <c r="B807" s="547" t="s">
        <v>336</v>
      </c>
      <c r="C807">
        <v>3</v>
      </c>
      <c r="D807" s="547" t="s">
        <v>254</v>
      </c>
      <c r="E807">
        <v>43</v>
      </c>
      <c r="F807" s="216">
        <v>2011</v>
      </c>
      <c r="G807" s="549">
        <v>11.968516700000004</v>
      </c>
      <c r="H807" s="550">
        <v>38.001273308532888</v>
      </c>
      <c r="I807" s="550">
        <v>0.89483630646477652</v>
      </c>
      <c r="J807" s="550">
        <v>1.11334958841558</v>
      </c>
      <c r="K807" s="550">
        <v>1.0027947226567987E-2</v>
      </c>
      <c r="L807" s="550">
        <v>1.2504336732053018E-2</v>
      </c>
      <c r="M807" s="550">
        <v>2.757039391522928E-3</v>
      </c>
      <c r="N807" s="550">
        <v>8.8709195848665785E-3</v>
      </c>
      <c r="O807" s="550">
        <v>0.1000347453247903</v>
      </c>
      <c r="P807" s="550">
        <v>1.8380350590980074E-2</v>
      </c>
      <c r="Q807" s="551">
        <v>454.81887421444026</v>
      </c>
      <c r="R807" s="551">
        <v>10.709863277689999</v>
      </c>
      <c r="S807" s="551">
        <v>13.325143141890001</v>
      </c>
      <c r="T807" s="551">
        <v>0.12001965384789769</v>
      </c>
      <c r="U807" s="551">
        <v>0.14965836300000002</v>
      </c>
      <c r="V807" s="551">
        <v>3.2997672000000013E-2</v>
      </c>
      <c r="W807" s="551">
        <v>0.10617174919583275</v>
      </c>
      <c r="X807" s="551">
        <v>1.19726752</v>
      </c>
      <c r="Y807" s="551">
        <v>0.21998553299999996</v>
      </c>
      <c r="AA807" s="547" t="s">
        <v>1335</v>
      </c>
      <c r="AB807" s="547" t="s">
        <v>336</v>
      </c>
      <c r="AC807">
        <v>3</v>
      </c>
      <c r="AD807" s="547" t="s">
        <v>254</v>
      </c>
      <c r="AE807">
        <v>43</v>
      </c>
      <c r="AF807" s="216">
        <v>2011</v>
      </c>
      <c r="AG807" s="549">
        <v>11.968516700000004</v>
      </c>
      <c r="AH807" s="550">
        <v>38.001273308532888</v>
      </c>
      <c r="AI807" s="550">
        <v>0.89483630646477652</v>
      </c>
      <c r="AJ807" s="550">
        <v>1.11334958841558</v>
      </c>
      <c r="AK807" s="550">
        <v>1.0027947226567987E-2</v>
      </c>
      <c r="AL807" s="550">
        <v>1.2504336732053018E-2</v>
      </c>
      <c r="AM807" s="550">
        <v>2.757039391522928E-3</v>
      </c>
      <c r="AN807" s="550">
        <v>8.8709195848665785E-3</v>
      </c>
      <c r="AO807" s="550">
        <v>0.1000347453247903</v>
      </c>
      <c r="AP807" s="550">
        <v>1.8380350590980074E-2</v>
      </c>
      <c r="AQ807" s="551">
        <v>454.81887421444026</v>
      </c>
      <c r="AR807" s="551">
        <v>10.709863277689999</v>
      </c>
      <c r="AS807" s="551">
        <v>13.325143141890001</v>
      </c>
      <c r="AT807" s="551">
        <v>0.12001965384789769</v>
      </c>
      <c r="AU807" s="551">
        <v>0.14965836300000002</v>
      </c>
      <c r="AV807" s="551">
        <v>3.2997672000000013E-2</v>
      </c>
      <c r="AW807" s="551">
        <v>0.10617174919583275</v>
      </c>
      <c r="AX807" s="551">
        <v>1.19726752</v>
      </c>
      <c r="AY807" s="551">
        <v>0.21998553299999996</v>
      </c>
    </row>
    <row r="808" spans="1:51" customFormat="1" x14ac:dyDescent="0.35">
      <c r="A808" s="547" t="s">
        <v>1336</v>
      </c>
      <c r="B808" s="547" t="s">
        <v>336</v>
      </c>
      <c r="C808">
        <v>3</v>
      </c>
      <c r="D808" s="547" t="s">
        <v>254</v>
      </c>
      <c r="E808">
        <v>43</v>
      </c>
      <c r="F808" s="216">
        <v>2012</v>
      </c>
      <c r="G808" s="549">
        <v>7.6983408999999998</v>
      </c>
      <c r="H808" s="550">
        <v>38.001349952176014</v>
      </c>
      <c r="I808" s="550">
        <v>0.89483787857069275</v>
      </c>
      <c r="J808" s="550">
        <v>1.113349848003224</v>
      </c>
      <c r="K808" s="550">
        <v>1.0027966083068397E-2</v>
      </c>
      <c r="L808" s="550">
        <v>1.2504345449290249E-2</v>
      </c>
      <c r="M808" s="550">
        <v>2.7570428714062266E-3</v>
      </c>
      <c r="N808" s="550">
        <v>8.8709289216455812E-3</v>
      </c>
      <c r="O808" s="550">
        <v>0.10003478801516832</v>
      </c>
      <c r="P808" s="550">
        <v>1.8380379595816548E-2</v>
      </c>
      <c r="Q808" s="551">
        <v>292.54734659204962</v>
      </c>
      <c r="R808" s="551">
        <v>6.8887670394699976</v>
      </c>
      <c r="S808" s="551">
        <v>8.5709466708920026</v>
      </c>
      <c r="T808" s="551">
        <v>7.7198701441098236E-2</v>
      </c>
      <c r="U808" s="551">
        <v>9.6262713999999999E-2</v>
      </c>
      <c r="V808" s="551">
        <v>2.1224655899999993E-2</v>
      </c>
      <c r="W808" s="551">
        <v>6.829143493849707E-2</v>
      </c>
      <c r="X808" s="551">
        <v>0.77010190000000012</v>
      </c>
      <c r="Y808" s="551">
        <v>0.14149842799999998</v>
      </c>
      <c r="AA808" s="547" t="s">
        <v>1336</v>
      </c>
      <c r="AB808" s="547" t="s">
        <v>336</v>
      </c>
      <c r="AC808">
        <v>3</v>
      </c>
      <c r="AD808" s="547" t="s">
        <v>254</v>
      </c>
      <c r="AE808">
        <v>43</v>
      </c>
      <c r="AF808" s="216">
        <v>2012</v>
      </c>
      <c r="AG808" s="549">
        <v>7.6983408999999998</v>
      </c>
      <c r="AH808" s="550">
        <v>38.001349952176014</v>
      </c>
      <c r="AI808" s="550">
        <v>0.89483787857069275</v>
      </c>
      <c r="AJ808" s="550">
        <v>1.113349848003224</v>
      </c>
      <c r="AK808" s="550">
        <v>1.0027966083068397E-2</v>
      </c>
      <c r="AL808" s="550">
        <v>1.2504345449290249E-2</v>
      </c>
      <c r="AM808" s="550">
        <v>2.7570428714062266E-3</v>
      </c>
      <c r="AN808" s="550">
        <v>8.8709289216455812E-3</v>
      </c>
      <c r="AO808" s="550">
        <v>0.10003478801516832</v>
      </c>
      <c r="AP808" s="550">
        <v>1.8380379595816548E-2</v>
      </c>
      <c r="AQ808" s="551">
        <v>292.54734659204962</v>
      </c>
      <c r="AR808" s="551">
        <v>6.8887670394699976</v>
      </c>
      <c r="AS808" s="551">
        <v>8.5709466708920026</v>
      </c>
      <c r="AT808" s="551">
        <v>7.7198701441098236E-2</v>
      </c>
      <c r="AU808" s="551">
        <v>9.6262713999999999E-2</v>
      </c>
      <c r="AV808" s="551">
        <v>2.1224655899999993E-2</v>
      </c>
      <c r="AW808" s="551">
        <v>6.829143493849707E-2</v>
      </c>
      <c r="AX808" s="551">
        <v>0.77010190000000012</v>
      </c>
      <c r="AY808" s="551">
        <v>0.14149842799999998</v>
      </c>
    </row>
    <row r="809" spans="1:51" customFormat="1" x14ac:dyDescent="0.35">
      <c r="A809" s="547" t="s">
        <v>1337</v>
      </c>
      <c r="B809" s="547" t="s">
        <v>336</v>
      </c>
      <c r="C809">
        <v>3</v>
      </c>
      <c r="D809" s="547" t="s">
        <v>254</v>
      </c>
      <c r="E809">
        <v>43</v>
      </c>
      <c r="F809" s="216">
        <v>2013</v>
      </c>
      <c r="G809" s="549">
        <v>8.5009324000000017</v>
      </c>
      <c r="H809" s="550">
        <v>38.001404512450897</v>
      </c>
      <c r="I809" s="550">
        <v>0.89483831989653262</v>
      </c>
      <c r="J809" s="550">
        <v>1.1133517866346052</v>
      </c>
      <c r="K809" s="550">
        <v>1.0027972610996246E-2</v>
      </c>
      <c r="L809" s="550">
        <v>1.2504380813568165E-2</v>
      </c>
      <c r="M809" s="550">
        <v>2.7570416863919537E-3</v>
      </c>
      <c r="N809" s="550">
        <v>8.8709369374608497E-3</v>
      </c>
      <c r="O809" s="550">
        <v>0.10003502909869036</v>
      </c>
      <c r="P809" s="550">
        <v>1.8380367075969208E-2</v>
      </c>
      <c r="Q809" s="551">
        <v>323.04737086540013</v>
      </c>
      <c r="R809" s="551">
        <v>7.6069600663700001</v>
      </c>
      <c r="S809" s="551">
        <v>9.4645282756000046</v>
      </c>
      <c r="T809" s="551">
        <v>8.524711727513061E-2</v>
      </c>
      <c r="U809" s="551">
        <v>0.10629889599999999</v>
      </c>
      <c r="V809" s="551">
        <v>2.3437425000000005E-2</v>
      </c>
      <c r="W809" s="551">
        <v>7.541123523001772E-2</v>
      </c>
      <c r="X809" s="551">
        <v>0.85039101999999989</v>
      </c>
      <c r="Y809" s="551">
        <v>0.15625025799999995</v>
      </c>
      <c r="AA809" s="547" t="s">
        <v>1337</v>
      </c>
      <c r="AB809" s="547" t="s">
        <v>336</v>
      </c>
      <c r="AC809">
        <v>3</v>
      </c>
      <c r="AD809" s="547" t="s">
        <v>254</v>
      </c>
      <c r="AE809">
        <v>43</v>
      </c>
      <c r="AF809" s="216">
        <v>2013</v>
      </c>
      <c r="AG809" s="549">
        <v>8.5009324000000017</v>
      </c>
      <c r="AH809" s="550">
        <v>38.001404512450897</v>
      </c>
      <c r="AI809" s="550">
        <v>0.89483831989653262</v>
      </c>
      <c r="AJ809" s="550">
        <v>1.1133517866346052</v>
      </c>
      <c r="AK809" s="550">
        <v>1.0027972610996246E-2</v>
      </c>
      <c r="AL809" s="550">
        <v>1.2504380813568165E-2</v>
      </c>
      <c r="AM809" s="550">
        <v>2.7570416863919537E-3</v>
      </c>
      <c r="AN809" s="550">
        <v>8.8709369374608497E-3</v>
      </c>
      <c r="AO809" s="550">
        <v>0.10003502909869036</v>
      </c>
      <c r="AP809" s="550">
        <v>1.8380367075969208E-2</v>
      </c>
      <c r="AQ809" s="551">
        <v>323.04737086540013</v>
      </c>
      <c r="AR809" s="551">
        <v>7.6069600663700001</v>
      </c>
      <c r="AS809" s="551">
        <v>9.4645282756000046</v>
      </c>
      <c r="AT809" s="551">
        <v>8.524711727513061E-2</v>
      </c>
      <c r="AU809" s="551">
        <v>0.10629889599999999</v>
      </c>
      <c r="AV809" s="551">
        <v>2.3437425000000005E-2</v>
      </c>
      <c r="AW809" s="551">
        <v>7.541123523001772E-2</v>
      </c>
      <c r="AX809" s="551">
        <v>0.85039101999999989</v>
      </c>
      <c r="AY809" s="551">
        <v>0.15625025799999995</v>
      </c>
    </row>
    <row r="810" spans="1:51" customFormat="1" x14ac:dyDescent="0.35">
      <c r="A810" s="547" t="s">
        <v>1338</v>
      </c>
      <c r="B810" s="547" t="s">
        <v>336</v>
      </c>
      <c r="C810">
        <v>3</v>
      </c>
      <c r="D810" s="547" t="s">
        <v>254</v>
      </c>
      <c r="E810">
        <v>43</v>
      </c>
      <c r="F810" s="216">
        <v>2014</v>
      </c>
      <c r="G810" s="549">
        <v>11.198395999999997</v>
      </c>
      <c r="H810" s="550">
        <v>37.927297589636062</v>
      </c>
      <c r="I810" s="550">
        <v>0.89441028184840043</v>
      </c>
      <c r="J810" s="550">
        <v>1.1137626270944516</v>
      </c>
      <c r="K810" s="550">
        <v>1.0016471172680622E-2</v>
      </c>
      <c r="L810" s="550">
        <v>1.2517579660515671E-2</v>
      </c>
      <c r="M810" s="550">
        <v>2.7570432408355636E-3</v>
      </c>
      <c r="N810" s="550">
        <v>8.8607702219657639E-3</v>
      </c>
      <c r="O810" s="550">
        <v>0.1001405844194115</v>
      </c>
      <c r="P810" s="550">
        <v>1.8380371796103662E-2</v>
      </c>
      <c r="Q810" s="551">
        <v>424.72489761859003</v>
      </c>
      <c r="R810" s="551">
        <v>10.015960522609998</v>
      </c>
      <c r="S810" s="551">
        <v>12.472354948203996</v>
      </c>
      <c r="T810" s="551">
        <v>0.11216841071426197</v>
      </c>
      <c r="U810" s="551">
        <v>0.14017681400000001</v>
      </c>
      <c r="V810" s="551">
        <v>3.0874462000000002E-2</v>
      </c>
      <c r="W810" s="551">
        <v>9.9226413810580505E-2</v>
      </c>
      <c r="X810" s="551">
        <v>1.1214139199999997</v>
      </c>
      <c r="Y810" s="551">
        <v>0.20583068200000001</v>
      </c>
      <c r="AA810" s="547" t="s">
        <v>1338</v>
      </c>
      <c r="AB810" s="547" t="s">
        <v>336</v>
      </c>
      <c r="AC810">
        <v>3</v>
      </c>
      <c r="AD810" s="547" t="s">
        <v>254</v>
      </c>
      <c r="AE810">
        <v>43</v>
      </c>
      <c r="AF810" s="216">
        <v>2014</v>
      </c>
      <c r="AG810" s="549">
        <v>11.198395999999997</v>
      </c>
      <c r="AH810" s="550">
        <v>37.927297589636062</v>
      </c>
      <c r="AI810" s="550">
        <v>0.89441028184840043</v>
      </c>
      <c r="AJ810" s="550">
        <v>1.1137626270944516</v>
      </c>
      <c r="AK810" s="550">
        <v>1.0016471172680622E-2</v>
      </c>
      <c r="AL810" s="550">
        <v>1.2517579660515671E-2</v>
      </c>
      <c r="AM810" s="550">
        <v>2.7570432408355636E-3</v>
      </c>
      <c r="AN810" s="550">
        <v>8.8607702219657639E-3</v>
      </c>
      <c r="AO810" s="550">
        <v>0.1001405844194115</v>
      </c>
      <c r="AP810" s="550">
        <v>1.8380371796103662E-2</v>
      </c>
      <c r="AQ810" s="551">
        <v>424.72489761859003</v>
      </c>
      <c r="AR810" s="551">
        <v>10.015960522609998</v>
      </c>
      <c r="AS810" s="551">
        <v>12.472354948203996</v>
      </c>
      <c r="AT810" s="551">
        <v>0.11216841071426197</v>
      </c>
      <c r="AU810" s="551">
        <v>0.14017681400000001</v>
      </c>
      <c r="AV810" s="551">
        <v>3.0874462000000002E-2</v>
      </c>
      <c r="AW810" s="551">
        <v>9.9226413810580505E-2</v>
      </c>
      <c r="AX810" s="551">
        <v>1.1214139199999997</v>
      </c>
      <c r="AY810" s="551">
        <v>0.20583068200000001</v>
      </c>
    </row>
    <row r="811" spans="1:51" customFormat="1" x14ac:dyDescent="0.35">
      <c r="A811" s="547" t="s">
        <v>1339</v>
      </c>
      <c r="B811" s="547" t="s">
        <v>336</v>
      </c>
      <c r="C811">
        <v>3</v>
      </c>
      <c r="D811" s="547" t="s">
        <v>254</v>
      </c>
      <c r="E811">
        <v>43</v>
      </c>
      <c r="F811" s="216">
        <v>2015</v>
      </c>
      <c r="G811" s="549">
        <v>12.079187200000002</v>
      </c>
      <c r="H811" s="550">
        <v>37.927289086033035</v>
      </c>
      <c r="I811" s="550">
        <v>0.89441024083805898</v>
      </c>
      <c r="J811" s="550">
        <v>1.1137608688552318</v>
      </c>
      <c r="K811" s="550">
        <v>1.0016466535880508E-2</v>
      </c>
      <c r="L811" s="550">
        <v>1.2517568731776922E-2</v>
      </c>
      <c r="M811" s="550">
        <v>2.7570434540496228E-3</v>
      </c>
      <c r="N811" s="550">
        <v>8.8607694083070957E-3</v>
      </c>
      <c r="O811" s="550">
        <v>0.1001405591263624</v>
      </c>
      <c r="P811" s="550">
        <v>1.838036138722976E-2</v>
      </c>
      <c r="Q811" s="551">
        <v>458.13082485870996</v>
      </c>
      <c r="R811" s="551">
        <v>10.803748732680001</v>
      </c>
      <c r="S811" s="551">
        <v>13.453326030936998</v>
      </c>
      <c r="T811" s="551">
        <v>0.12099077436943619</v>
      </c>
      <c r="U811" s="551">
        <v>0.15120205600000006</v>
      </c>
      <c r="V811" s="551">
        <v>3.3302843999999998E-2</v>
      </c>
      <c r="W811" s="551">
        <v>0.10703089241897465</v>
      </c>
      <c r="X811" s="551">
        <v>1.20961656</v>
      </c>
      <c r="Y811" s="551">
        <v>0.22201982599999998</v>
      </c>
      <c r="AA811" s="547" t="s">
        <v>1339</v>
      </c>
      <c r="AB811" s="547" t="s">
        <v>336</v>
      </c>
      <c r="AC811">
        <v>3</v>
      </c>
      <c r="AD811" s="547" t="s">
        <v>254</v>
      </c>
      <c r="AE811">
        <v>43</v>
      </c>
      <c r="AF811" s="216">
        <v>2015</v>
      </c>
      <c r="AG811" s="549">
        <v>12.079187200000002</v>
      </c>
      <c r="AH811" s="550">
        <v>37.927289086033035</v>
      </c>
      <c r="AI811" s="550">
        <v>0.89441024083805898</v>
      </c>
      <c r="AJ811" s="550">
        <v>1.1137608688552318</v>
      </c>
      <c r="AK811" s="550">
        <v>1.0016466535880508E-2</v>
      </c>
      <c r="AL811" s="550">
        <v>1.2517568731776922E-2</v>
      </c>
      <c r="AM811" s="550">
        <v>2.7570434540496228E-3</v>
      </c>
      <c r="AN811" s="550">
        <v>8.8607694083070957E-3</v>
      </c>
      <c r="AO811" s="550">
        <v>0.1001405591263624</v>
      </c>
      <c r="AP811" s="550">
        <v>1.838036138722976E-2</v>
      </c>
      <c r="AQ811" s="551">
        <v>458.13082485870996</v>
      </c>
      <c r="AR811" s="551">
        <v>10.803748732680001</v>
      </c>
      <c r="AS811" s="551">
        <v>13.453326030936998</v>
      </c>
      <c r="AT811" s="551">
        <v>0.12099077436943619</v>
      </c>
      <c r="AU811" s="551">
        <v>0.15120205600000006</v>
      </c>
      <c r="AV811" s="551">
        <v>3.3302843999999998E-2</v>
      </c>
      <c r="AW811" s="551">
        <v>0.10703089241897465</v>
      </c>
      <c r="AX811" s="551">
        <v>1.20961656</v>
      </c>
      <c r="AY811" s="551">
        <v>0.22201982599999998</v>
      </c>
    </row>
    <row r="812" spans="1:51" customFormat="1" x14ac:dyDescent="0.35">
      <c r="A812" s="547" t="s">
        <v>1340</v>
      </c>
      <c r="B812" s="547" t="s">
        <v>336</v>
      </c>
      <c r="C812">
        <v>3</v>
      </c>
      <c r="D812" s="547" t="s">
        <v>254</v>
      </c>
      <c r="E812">
        <v>43</v>
      </c>
      <c r="F812" s="216">
        <v>2016</v>
      </c>
      <c r="G812" s="549">
        <v>23.524860000000004</v>
      </c>
      <c r="H812" s="550">
        <v>37.927296594669635</v>
      </c>
      <c r="I812" s="550">
        <v>0.89441041952045608</v>
      </c>
      <c r="J812" s="550">
        <v>1.1137613423382753</v>
      </c>
      <c r="K812" s="550">
        <v>1.0016476395951861E-2</v>
      </c>
      <c r="L812" s="550">
        <v>1.2517575024888563E-2</v>
      </c>
      <c r="M812" s="550">
        <v>2.7570419122579259E-3</v>
      </c>
      <c r="N812" s="550">
        <v>8.8607707742406495E-3</v>
      </c>
      <c r="O812" s="550">
        <v>0.10014059849877958</v>
      </c>
      <c r="P812" s="550">
        <v>1.8380374633472842E-2</v>
      </c>
      <c r="Q812" s="551">
        <v>892.23434256808002</v>
      </c>
      <c r="R812" s="551">
        <v>21.04087990176</v>
      </c>
      <c r="S812" s="551">
        <v>26.201079651920001</v>
      </c>
      <c r="T812" s="551">
        <v>0.23563620490807213</v>
      </c>
      <c r="U812" s="551">
        <v>0.29447420000000002</v>
      </c>
      <c r="V812" s="551">
        <v>6.4859025000000001E-2</v>
      </c>
      <c r="W812" s="551">
        <v>0.2084483919561029</v>
      </c>
      <c r="X812" s="551">
        <v>2.3557935600000004</v>
      </c>
      <c r="Y812" s="551">
        <v>0.43239573999999997</v>
      </c>
      <c r="AA812" s="547" t="s">
        <v>1340</v>
      </c>
      <c r="AB812" s="547" t="s">
        <v>336</v>
      </c>
      <c r="AC812">
        <v>3</v>
      </c>
      <c r="AD812" s="547" t="s">
        <v>254</v>
      </c>
      <c r="AE812">
        <v>43</v>
      </c>
      <c r="AF812" s="216">
        <v>2016</v>
      </c>
      <c r="AG812" s="549">
        <v>23.524860000000004</v>
      </c>
      <c r="AH812" s="550">
        <v>37.927296594669635</v>
      </c>
      <c r="AI812" s="550">
        <v>0.89441041952045608</v>
      </c>
      <c r="AJ812" s="550">
        <v>1.1137613423382753</v>
      </c>
      <c r="AK812" s="550">
        <v>1.0016476395951861E-2</v>
      </c>
      <c r="AL812" s="550">
        <v>1.2517575024888563E-2</v>
      </c>
      <c r="AM812" s="550">
        <v>2.7570419122579259E-3</v>
      </c>
      <c r="AN812" s="550">
        <v>8.8607707742406495E-3</v>
      </c>
      <c r="AO812" s="550">
        <v>0.10014059849877958</v>
      </c>
      <c r="AP812" s="550">
        <v>1.8380374633472842E-2</v>
      </c>
      <c r="AQ812" s="551">
        <v>892.23434256808002</v>
      </c>
      <c r="AR812" s="551">
        <v>21.04087990176</v>
      </c>
      <c r="AS812" s="551">
        <v>26.201079651920001</v>
      </c>
      <c r="AT812" s="551">
        <v>0.23563620490807213</v>
      </c>
      <c r="AU812" s="551">
        <v>0.29447420000000002</v>
      </c>
      <c r="AV812" s="551">
        <v>6.4859025000000001E-2</v>
      </c>
      <c r="AW812" s="551">
        <v>0.2084483919561029</v>
      </c>
      <c r="AX812" s="551">
        <v>2.3557935600000004</v>
      </c>
      <c r="AY812" s="551">
        <v>0.43239573999999997</v>
      </c>
    </row>
    <row r="813" spans="1:51" customFormat="1" x14ac:dyDescent="0.35">
      <c r="A813" s="547" t="s">
        <v>1341</v>
      </c>
      <c r="B813" s="547" t="s">
        <v>336</v>
      </c>
      <c r="C813">
        <v>3</v>
      </c>
      <c r="D813" s="547" t="s">
        <v>254</v>
      </c>
      <c r="E813">
        <v>43</v>
      </c>
      <c r="F813" s="216">
        <v>2017</v>
      </c>
      <c r="G813" s="549">
        <v>27.040916999999997</v>
      </c>
      <c r="H813" s="550">
        <v>37.927284984035865</v>
      </c>
      <c r="I813" s="550">
        <v>0.89441021502969043</v>
      </c>
      <c r="J813" s="550">
        <v>1.1137607121308053</v>
      </c>
      <c r="K813" s="550">
        <v>1.0016473138004786E-2</v>
      </c>
      <c r="L813" s="550">
        <v>1.2517574755323571E-2</v>
      </c>
      <c r="M813" s="550">
        <v>2.7570408207680244E-3</v>
      </c>
      <c r="N813" s="550">
        <v>8.8607599700917337E-3</v>
      </c>
      <c r="O813" s="550">
        <v>0.10014048672979545</v>
      </c>
      <c r="P813" s="550">
        <v>1.8380370754438543E-2</v>
      </c>
      <c r="Q813" s="551">
        <v>1025.58856528866</v>
      </c>
      <c r="R813" s="551">
        <v>24.185672388570008</v>
      </c>
      <c r="S813" s="551">
        <v>30.117110974589998</v>
      </c>
      <c r="T813" s="551">
        <v>0.27085461875751693</v>
      </c>
      <c r="U813" s="551">
        <v>0.33848669999999997</v>
      </c>
      <c r="V813" s="551">
        <v>7.4552912000000013E-2</v>
      </c>
      <c r="W813" s="551">
        <v>0.23960307490817304</v>
      </c>
      <c r="X813" s="551">
        <v>2.7078905899999999</v>
      </c>
      <c r="Y813" s="551">
        <v>0.49702207999999998</v>
      </c>
      <c r="AA813" s="547" t="s">
        <v>1341</v>
      </c>
      <c r="AB813" s="547" t="s">
        <v>336</v>
      </c>
      <c r="AC813">
        <v>3</v>
      </c>
      <c r="AD813" s="547" t="s">
        <v>254</v>
      </c>
      <c r="AE813">
        <v>43</v>
      </c>
      <c r="AF813" s="216">
        <v>2017</v>
      </c>
      <c r="AG813" s="549">
        <v>27.040916999999997</v>
      </c>
      <c r="AH813" s="550">
        <v>37.927284984035865</v>
      </c>
      <c r="AI813" s="550">
        <v>0.89441021502969043</v>
      </c>
      <c r="AJ813" s="550">
        <v>1.1137607121308053</v>
      </c>
      <c r="AK813" s="550">
        <v>1.0016473138004786E-2</v>
      </c>
      <c r="AL813" s="550">
        <v>1.2517574755323571E-2</v>
      </c>
      <c r="AM813" s="550">
        <v>2.7570408207680244E-3</v>
      </c>
      <c r="AN813" s="550">
        <v>8.8607599700917337E-3</v>
      </c>
      <c r="AO813" s="550">
        <v>0.10014048672979545</v>
      </c>
      <c r="AP813" s="550">
        <v>1.8380370754438543E-2</v>
      </c>
      <c r="AQ813" s="551">
        <v>1025.58856528866</v>
      </c>
      <c r="AR813" s="551">
        <v>24.185672388570008</v>
      </c>
      <c r="AS813" s="551">
        <v>30.117110974589998</v>
      </c>
      <c r="AT813" s="551">
        <v>0.27085461875751693</v>
      </c>
      <c r="AU813" s="551">
        <v>0.33848669999999997</v>
      </c>
      <c r="AV813" s="551">
        <v>7.4552912000000013E-2</v>
      </c>
      <c r="AW813" s="551">
        <v>0.23960307490817304</v>
      </c>
      <c r="AX813" s="551">
        <v>2.7078905899999999</v>
      </c>
      <c r="AY813" s="551">
        <v>0.49702207999999998</v>
      </c>
    </row>
    <row r="814" spans="1:51" customFormat="1" x14ac:dyDescent="0.35">
      <c r="A814" s="547" t="s">
        <v>1342</v>
      </c>
      <c r="B814" s="547" t="s">
        <v>336</v>
      </c>
      <c r="C814">
        <v>3</v>
      </c>
      <c r="D814" s="547" t="s">
        <v>254</v>
      </c>
      <c r="E814">
        <v>43</v>
      </c>
      <c r="F814" s="216">
        <v>2018</v>
      </c>
      <c r="G814" s="549">
        <v>30.417933000000005</v>
      </c>
      <c r="H814" s="550">
        <v>37.927311966779278</v>
      </c>
      <c r="I814" s="550">
        <v>0.89441137246242186</v>
      </c>
      <c r="J814" s="550">
        <v>1.1137618387347352</v>
      </c>
      <c r="K814" s="550">
        <v>1.0016491447778773E-2</v>
      </c>
      <c r="L814" s="550">
        <v>1.2517578035299109E-2</v>
      </c>
      <c r="M814" s="550">
        <v>2.7570441094731855E-3</v>
      </c>
      <c r="N814" s="550">
        <v>8.8607726218909028E-3</v>
      </c>
      <c r="O814" s="550">
        <v>0.10014069660814888</v>
      </c>
      <c r="P814" s="550">
        <v>1.8380384032011636E-2</v>
      </c>
      <c r="Q814" s="551">
        <v>1153.6704342755904</v>
      </c>
      <c r="R814" s="551">
        <v>27.206145201999998</v>
      </c>
      <c r="S814" s="551">
        <v>33.878332988589989</v>
      </c>
      <c r="T814" s="551">
        <v>0.30468096575360776</v>
      </c>
      <c r="U814" s="551">
        <v>0.38075884999999998</v>
      </c>
      <c r="V814" s="551">
        <v>8.3863583000000033E-2</v>
      </c>
      <c r="W814" s="551">
        <v>0.26952638794091188</v>
      </c>
      <c r="X814" s="551">
        <v>3.0460730000000003</v>
      </c>
      <c r="Y814" s="551">
        <v>0.55909328999999985</v>
      </c>
      <c r="AA814" s="547" t="s">
        <v>1342</v>
      </c>
      <c r="AB814" s="547" t="s">
        <v>336</v>
      </c>
      <c r="AC814">
        <v>3</v>
      </c>
      <c r="AD814" s="547" t="s">
        <v>254</v>
      </c>
      <c r="AE814">
        <v>43</v>
      </c>
      <c r="AF814" s="216">
        <v>2018</v>
      </c>
      <c r="AG814" s="549">
        <v>30.417933000000005</v>
      </c>
      <c r="AH814" s="550">
        <v>37.927311966779278</v>
      </c>
      <c r="AI814" s="550">
        <v>0.89441137246242186</v>
      </c>
      <c r="AJ814" s="550">
        <v>1.1137618387347352</v>
      </c>
      <c r="AK814" s="550">
        <v>1.0016491447778773E-2</v>
      </c>
      <c r="AL814" s="550">
        <v>1.2517578035299109E-2</v>
      </c>
      <c r="AM814" s="550">
        <v>2.7570441094731855E-3</v>
      </c>
      <c r="AN814" s="550">
        <v>8.8607726218909028E-3</v>
      </c>
      <c r="AO814" s="550">
        <v>0.10014069660814888</v>
      </c>
      <c r="AP814" s="550">
        <v>1.8380384032011636E-2</v>
      </c>
      <c r="AQ814" s="551">
        <v>1153.6704342755904</v>
      </c>
      <c r="AR814" s="551">
        <v>27.206145201999998</v>
      </c>
      <c r="AS814" s="551">
        <v>33.878332988589989</v>
      </c>
      <c r="AT814" s="551">
        <v>0.30468096575360776</v>
      </c>
      <c r="AU814" s="551">
        <v>0.38075884999999998</v>
      </c>
      <c r="AV814" s="551">
        <v>8.3863583000000033E-2</v>
      </c>
      <c r="AW814" s="551">
        <v>0.26952638794091188</v>
      </c>
      <c r="AX814" s="551">
        <v>3.0460730000000003</v>
      </c>
      <c r="AY814" s="551">
        <v>0.55909328999999985</v>
      </c>
    </row>
    <row r="815" spans="1:51" customFormat="1" x14ac:dyDescent="0.35">
      <c r="A815" s="547" t="s">
        <v>1343</v>
      </c>
      <c r="B815" s="547" t="s">
        <v>336</v>
      </c>
      <c r="C815">
        <v>3</v>
      </c>
      <c r="D815" s="547" t="s">
        <v>254</v>
      </c>
      <c r="E815">
        <v>43</v>
      </c>
      <c r="F815" s="216">
        <v>2019</v>
      </c>
      <c r="G815" s="549">
        <v>36.301270000000002</v>
      </c>
      <c r="H815" s="550">
        <v>37.927260057577868</v>
      </c>
      <c r="I815" s="550">
        <v>0.89440971832087435</v>
      </c>
      <c r="J815" s="550">
        <v>1.1137608122467884</v>
      </c>
      <c r="K815" s="550">
        <v>1.0016460728417822E-2</v>
      </c>
      <c r="L815" s="550">
        <v>1.2517568118140216E-2</v>
      </c>
      <c r="M815" s="550">
        <v>2.7570388033256133E-3</v>
      </c>
      <c r="N815" s="550">
        <v>8.8607575676540196E-3</v>
      </c>
      <c r="O815" s="550">
        <v>0.10014042759385552</v>
      </c>
      <c r="P815" s="550">
        <v>1.8380355838790212E-2</v>
      </c>
      <c r="Q815" s="551">
        <v>1376.8077077103499</v>
      </c>
      <c r="R815" s="551">
        <v>32.468208675390009</v>
      </c>
      <c r="S815" s="551">
        <v>40.430931960789977</v>
      </c>
      <c r="T815" s="551">
        <v>0.36361024534669206</v>
      </c>
      <c r="U815" s="551">
        <v>0.4544036199999999</v>
      </c>
      <c r="V815" s="551">
        <v>0.10008401</v>
      </c>
      <c r="W815" s="551">
        <v>0.32165675286795187</v>
      </c>
      <c r="X815" s="551">
        <v>3.6352247000000002</v>
      </c>
      <c r="Y815" s="551">
        <v>0.66723025999999996</v>
      </c>
      <c r="AA815" s="547" t="s">
        <v>1343</v>
      </c>
      <c r="AB815" s="547" t="s">
        <v>336</v>
      </c>
      <c r="AC815">
        <v>3</v>
      </c>
      <c r="AD815" s="547" t="s">
        <v>254</v>
      </c>
      <c r="AE815">
        <v>43</v>
      </c>
      <c r="AF815" s="216">
        <v>2019</v>
      </c>
      <c r="AG815" s="549">
        <v>36.301270000000002</v>
      </c>
      <c r="AH815" s="550">
        <v>37.927260057577868</v>
      </c>
      <c r="AI815" s="550">
        <v>0.89440971832087435</v>
      </c>
      <c r="AJ815" s="550">
        <v>1.1137608122467884</v>
      </c>
      <c r="AK815" s="550">
        <v>1.0016460728417822E-2</v>
      </c>
      <c r="AL815" s="550">
        <v>1.2517568118140216E-2</v>
      </c>
      <c r="AM815" s="550">
        <v>2.7570388033256133E-3</v>
      </c>
      <c r="AN815" s="550">
        <v>8.8607575676540196E-3</v>
      </c>
      <c r="AO815" s="550">
        <v>0.10014042759385552</v>
      </c>
      <c r="AP815" s="550">
        <v>1.8380355838790212E-2</v>
      </c>
      <c r="AQ815" s="551">
        <v>1376.8077077103499</v>
      </c>
      <c r="AR815" s="551">
        <v>32.468208675390009</v>
      </c>
      <c r="AS815" s="551">
        <v>40.430931960789977</v>
      </c>
      <c r="AT815" s="551">
        <v>0.36361024534669206</v>
      </c>
      <c r="AU815" s="551">
        <v>0.4544036199999999</v>
      </c>
      <c r="AV815" s="551">
        <v>0.10008401</v>
      </c>
      <c r="AW815" s="551">
        <v>0.32165675286795187</v>
      </c>
      <c r="AX815" s="551">
        <v>3.6352247000000002</v>
      </c>
      <c r="AY815" s="551">
        <v>0.66723025999999996</v>
      </c>
    </row>
    <row r="816" spans="1:51" customFormat="1" x14ac:dyDescent="0.35">
      <c r="A816" s="547" t="s">
        <v>1344</v>
      </c>
      <c r="B816" s="547" t="s">
        <v>336</v>
      </c>
      <c r="C816">
        <v>3</v>
      </c>
      <c r="D816" s="547" t="s">
        <v>254</v>
      </c>
      <c r="E816">
        <v>43</v>
      </c>
      <c r="F816" s="216">
        <v>2020</v>
      </c>
      <c r="G816" s="549">
        <v>26.901401999999997</v>
      </c>
      <c r="H816" s="550">
        <v>37.927339694496581</v>
      </c>
      <c r="I816" s="550">
        <v>0.89441165179904036</v>
      </c>
      <c r="J816" s="550">
        <v>1.1137630854023888</v>
      </c>
      <c r="K816" s="550">
        <v>1.0016484934668468E-2</v>
      </c>
      <c r="L816" s="550">
        <v>1.2517588488510749E-2</v>
      </c>
      <c r="M816" s="550">
        <v>2.757046045406854E-3</v>
      </c>
      <c r="N816" s="550">
        <v>8.8607787715018777E-3</v>
      </c>
      <c r="O816" s="550">
        <v>0.10014075734788844</v>
      </c>
      <c r="P816" s="550">
        <v>1.8380396307969376E-2</v>
      </c>
      <c r="Q816" s="551">
        <v>1020.2986119122097</v>
      </c>
      <c r="R816" s="551">
        <v>24.060927398530005</v>
      </c>
      <c r="S816" s="551">
        <v>29.96178849316999</v>
      </c>
      <c r="T816" s="551">
        <v>0.26945748785446016</v>
      </c>
      <c r="U816" s="551">
        <v>0.33674068000000001</v>
      </c>
      <c r="V816" s="551">
        <v>7.4168404000000021E-2</v>
      </c>
      <c r="W816" s="551">
        <v>0.23836737176523812</v>
      </c>
      <c r="X816" s="551">
        <v>2.6939267700000005</v>
      </c>
      <c r="Y816" s="551">
        <v>0.49445842999999989</v>
      </c>
      <c r="AA816" s="547" t="s">
        <v>1344</v>
      </c>
      <c r="AB816" s="547" t="s">
        <v>336</v>
      </c>
      <c r="AC816">
        <v>3</v>
      </c>
      <c r="AD816" s="547" t="s">
        <v>254</v>
      </c>
      <c r="AE816">
        <v>43</v>
      </c>
      <c r="AF816" s="216">
        <v>2020</v>
      </c>
      <c r="AG816" s="549">
        <v>26.901401999999997</v>
      </c>
      <c r="AH816" s="550">
        <v>37.927339694496581</v>
      </c>
      <c r="AI816" s="550">
        <v>0.89441165179904036</v>
      </c>
      <c r="AJ816" s="550">
        <v>1.1137630854023888</v>
      </c>
      <c r="AK816" s="550">
        <v>1.0016484934668468E-2</v>
      </c>
      <c r="AL816" s="550">
        <v>1.2517588488510749E-2</v>
      </c>
      <c r="AM816" s="550">
        <v>2.757046045406854E-3</v>
      </c>
      <c r="AN816" s="550">
        <v>8.8607787715018777E-3</v>
      </c>
      <c r="AO816" s="550">
        <v>0.10014075734788844</v>
      </c>
      <c r="AP816" s="550">
        <v>1.8380396307969376E-2</v>
      </c>
      <c r="AQ816" s="551">
        <v>1020.2986119122097</v>
      </c>
      <c r="AR816" s="551">
        <v>24.060927398530005</v>
      </c>
      <c r="AS816" s="551">
        <v>29.96178849316999</v>
      </c>
      <c r="AT816" s="551">
        <v>0.26945748785446016</v>
      </c>
      <c r="AU816" s="551">
        <v>0.33674068000000001</v>
      </c>
      <c r="AV816" s="551">
        <v>7.4168404000000021E-2</v>
      </c>
      <c r="AW816" s="551">
        <v>0.23836737176523812</v>
      </c>
      <c r="AX816" s="551">
        <v>2.6939267700000005</v>
      </c>
      <c r="AY816" s="551">
        <v>0.49445842999999989</v>
      </c>
    </row>
    <row r="817" spans="1:51" customFormat="1" x14ac:dyDescent="0.35">
      <c r="A817" s="547" t="s">
        <v>1345</v>
      </c>
      <c r="B817" s="547" t="s">
        <v>336</v>
      </c>
      <c r="C817">
        <v>3</v>
      </c>
      <c r="D817" s="547" t="s">
        <v>254</v>
      </c>
      <c r="E817">
        <v>43</v>
      </c>
      <c r="F817" s="216">
        <v>2021</v>
      </c>
      <c r="G817" s="549">
        <v>30.515210999999997</v>
      </c>
      <c r="H817" s="550">
        <v>37.776959483709646</v>
      </c>
      <c r="I817" s="550">
        <v>0.89387804105041291</v>
      </c>
      <c r="J817" s="550">
        <v>1.1175611165949337</v>
      </c>
      <c r="K817" s="550">
        <v>1.003324054565263E-2</v>
      </c>
      <c r="L817" s="550">
        <v>1.2581239238358865E-2</v>
      </c>
      <c r="M817" s="550">
        <v>2.757042971126761E-3</v>
      </c>
      <c r="N817" s="550">
        <v>8.8755908797636795E-3</v>
      </c>
      <c r="O817" s="550">
        <v>0.1006498595077714</v>
      </c>
      <c r="P817" s="550">
        <v>1.8380376920873982E-2</v>
      </c>
      <c r="Q817" s="551">
        <v>1152.7718895838509</v>
      </c>
      <c r="R817" s="551">
        <v>27.276877030920009</v>
      </c>
      <c r="S817" s="551">
        <v>34.102613278290001</v>
      </c>
      <c r="T817" s="551">
        <v>0.30616645226434508</v>
      </c>
      <c r="U817" s="551">
        <v>0.38391917000000003</v>
      </c>
      <c r="V817" s="551">
        <v>8.4131748000000006E-2</v>
      </c>
      <c r="W817" s="551">
        <v>0.27084052844566431</v>
      </c>
      <c r="X817" s="551">
        <v>3.0713517000000001</v>
      </c>
      <c r="Y817" s="551">
        <v>0.56088107999999981</v>
      </c>
      <c r="AA817" s="547" t="s">
        <v>1345</v>
      </c>
      <c r="AB817" s="547" t="s">
        <v>336</v>
      </c>
      <c r="AC817">
        <v>3</v>
      </c>
      <c r="AD817" s="547" t="s">
        <v>254</v>
      </c>
      <c r="AE817">
        <v>43</v>
      </c>
      <c r="AF817" s="216">
        <v>2021</v>
      </c>
      <c r="AG817" s="549">
        <v>30.515210999999997</v>
      </c>
      <c r="AH817" s="550">
        <v>37.776959483709646</v>
      </c>
      <c r="AI817" s="550">
        <v>0.89387804105041291</v>
      </c>
      <c r="AJ817" s="550">
        <v>1.1175611165949337</v>
      </c>
      <c r="AK817" s="550">
        <v>1.003324054565263E-2</v>
      </c>
      <c r="AL817" s="550">
        <v>1.2581239238358865E-2</v>
      </c>
      <c r="AM817" s="550">
        <v>2.757042971126761E-3</v>
      </c>
      <c r="AN817" s="550">
        <v>8.8755908797636795E-3</v>
      </c>
      <c r="AO817" s="550">
        <v>0.1006498595077714</v>
      </c>
      <c r="AP817" s="550">
        <v>1.8380376920873982E-2</v>
      </c>
      <c r="AQ817" s="551">
        <v>1152.7718895838509</v>
      </c>
      <c r="AR817" s="551">
        <v>27.276877030920009</v>
      </c>
      <c r="AS817" s="551">
        <v>34.102613278290001</v>
      </c>
      <c r="AT817" s="551">
        <v>0.30616645226434508</v>
      </c>
      <c r="AU817" s="551">
        <v>0.38391917000000003</v>
      </c>
      <c r="AV817" s="551">
        <v>8.4131748000000006E-2</v>
      </c>
      <c r="AW817" s="551">
        <v>0.27084052844566431</v>
      </c>
      <c r="AX817" s="551">
        <v>3.0713517000000001</v>
      </c>
      <c r="AY817" s="551">
        <v>0.56088107999999981</v>
      </c>
    </row>
    <row r="818" spans="1:51" customFormat="1" x14ac:dyDescent="0.35">
      <c r="A818" s="547" t="s">
        <v>1346</v>
      </c>
      <c r="B818" s="547" t="s">
        <v>336</v>
      </c>
      <c r="C818">
        <v>3</v>
      </c>
      <c r="D818" s="547" t="s">
        <v>254</v>
      </c>
      <c r="E818">
        <v>43</v>
      </c>
      <c r="F818" s="216">
        <v>2022</v>
      </c>
      <c r="G818" s="549">
        <v>31.387115999999999</v>
      </c>
      <c r="H818" s="550">
        <v>37.776948999455698</v>
      </c>
      <c r="I818" s="550">
        <v>0.89387748162303282</v>
      </c>
      <c r="J818" s="550">
        <v>1.117561539448225</v>
      </c>
      <c r="K818" s="550">
        <v>1.0033228755520325E-2</v>
      </c>
      <c r="L818" s="550">
        <v>1.2581238429169471E-2</v>
      </c>
      <c r="M818" s="550">
        <v>2.7570428579675814E-3</v>
      </c>
      <c r="N818" s="550">
        <v>8.8755892228266232E-3</v>
      </c>
      <c r="O818" s="550">
        <v>0.10064988449400704</v>
      </c>
      <c r="P818" s="550">
        <v>1.8380384805026368E-2</v>
      </c>
      <c r="Q818" s="551">
        <v>1185.7094803719999</v>
      </c>
      <c r="R818" s="551">
        <v>28.056236205489999</v>
      </c>
      <c r="S818" s="551">
        <v>35.07703367580001</v>
      </c>
      <c r="T818" s="551">
        <v>0.31491411480405207</v>
      </c>
      <c r="U818" s="551">
        <v>0.39488878999999993</v>
      </c>
      <c r="V818" s="551">
        <v>8.6535624000000005E-2</v>
      </c>
      <c r="W818" s="551">
        <v>0.27857914850520904</v>
      </c>
      <c r="X818" s="551">
        <v>3.1591096000000003</v>
      </c>
      <c r="Y818" s="551">
        <v>0.57690726999999997</v>
      </c>
      <c r="AA818" s="547" t="s">
        <v>1346</v>
      </c>
      <c r="AB818" s="547" t="s">
        <v>336</v>
      </c>
      <c r="AC818">
        <v>3</v>
      </c>
      <c r="AD818" s="547" t="s">
        <v>254</v>
      </c>
      <c r="AE818">
        <v>43</v>
      </c>
      <c r="AF818" s="216">
        <v>2022</v>
      </c>
      <c r="AG818" s="549">
        <v>31.387115999999999</v>
      </c>
      <c r="AH818" s="550">
        <v>37.776948999455698</v>
      </c>
      <c r="AI818" s="550">
        <v>0.89387748162303282</v>
      </c>
      <c r="AJ818" s="550">
        <v>1.117561539448225</v>
      </c>
      <c r="AK818" s="550">
        <v>1.0033228755520325E-2</v>
      </c>
      <c r="AL818" s="550">
        <v>1.2581238429169471E-2</v>
      </c>
      <c r="AM818" s="550">
        <v>2.7570428579675814E-3</v>
      </c>
      <c r="AN818" s="550">
        <v>8.8755892228266232E-3</v>
      </c>
      <c r="AO818" s="550">
        <v>0.10064988449400704</v>
      </c>
      <c r="AP818" s="550">
        <v>1.8380384805026368E-2</v>
      </c>
      <c r="AQ818" s="551">
        <v>1185.7094803719999</v>
      </c>
      <c r="AR818" s="551">
        <v>28.056236205489999</v>
      </c>
      <c r="AS818" s="551">
        <v>35.07703367580001</v>
      </c>
      <c r="AT818" s="551">
        <v>0.31491411480405207</v>
      </c>
      <c r="AU818" s="551">
        <v>0.39488878999999993</v>
      </c>
      <c r="AV818" s="551">
        <v>8.6535624000000005E-2</v>
      </c>
      <c r="AW818" s="551">
        <v>0.27857914850520904</v>
      </c>
      <c r="AX818" s="551">
        <v>3.1591096000000003</v>
      </c>
      <c r="AY818" s="551">
        <v>0.57690726999999997</v>
      </c>
    </row>
    <row r="819" spans="1:51" customFormat="1" x14ac:dyDescent="0.35">
      <c r="A819" s="547" t="s">
        <v>1347</v>
      </c>
      <c r="B819" s="547" t="s">
        <v>336</v>
      </c>
      <c r="C819">
        <v>3</v>
      </c>
      <c r="D819" s="547" t="s">
        <v>254</v>
      </c>
      <c r="E819">
        <v>43</v>
      </c>
      <c r="F819" s="216">
        <v>2023</v>
      </c>
      <c r="G819" s="549">
        <v>32.674132</v>
      </c>
      <c r="H819" s="550">
        <v>37.776926965431244</v>
      </c>
      <c r="I819" s="550">
        <v>0.89387734062499358</v>
      </c>
      <c r="J819" s="550">
        <v>1.1175601411370315</v>
      </c>
      <c r="K819" s="550">
        <v>1.0033239249113183E-2</v>
      </c>
      <c r="L819" s="550">
        <v>1.2581241331827885E-2</v>
      </c>
      <c r="M819" s="550">
        <v>2.757041778493151E-3</v>
      </c>
      <c r="N819" s="550">
        <v>8.8755866076086088E-3</v>
      </c>
      <c r="O819" s="550">
        <v>0.10064984434781621</v>
      </c>
      <c r="P819" s="550">
        <v>1.838037533789727E-2</v>
      </c>
      <c r="Q819" s="551">
        <v>1234.32829822286</v>
      </c>
      <c r="R819" s="551">
        <v>29.206666219390002</v>
      </c>
      <c r="S819" s="551">
        <v>36.515307569449995</v>
      </c>
      <c r="T819" s="551">
        <v>0.32782738361310504</v>
      </c>
      <c r="U819" s="551">
        <v>0.41108114000000012</v>
      </c>
      <c r="V819" s="551">
        <v>9.0083946999999984E-2</v>
      </c>
      <c r="W819" s="551">
        <v>0.29000208839443586</v>
      </c>
      <c r="X819" s="551">
        <v>3.2886463000000008</v>
      </c>
      <c r="Y819" s="551">
        <v>0.60056281</v>
      </c>
      <c r="AA819" s="547" t="s">
        <v>1347</v>
      </c>
      <c r="AB819" s="547" t="s">
        <v>336</v>
      </c>
      <c r="AC819">
        <v>3</v>
      </c>
      <c r="AD819" s="547" t="s">
        <v>254</v>
      </c>
      <c r="AE819">
        <v>43</v>
      </c>
      <c r="AF819" s="216">
        <v>2023</v>
      </c>
      <c r="AG819" s="549">
        <v>32.674132</v>
      </c>
      <c r="AH819" s="550">
        <v>37.776926965431244</v>
      </c>
      <c r="AI819" s="550">
        <v>0.89387734062499358</v>
      </c>
      <c r="AJ819" s="550">
        <v>1.1175601411370315</v>
      </c>
      <c r="AK819" s="550">
        <v>1.0033239249113183E-2</v>
      </c>
      <c r="AL819" s="550">
        <v>1.2581241331827885E-2</v>
      </c>
      <c r="AM819" s="550">
        <v>2.757041778493151E-3</v>
      </c>
      <c r="AN819" s="550">
        <v>8.8755866076086088E-3</v>
      </c>
      <c r="AO819" s="550">
        <v>0.10064984434781621</v>
      </c>
      <c r="AP819" s="550">
        <v>1.838037533789727E-2</v>
      </c>
      <c r="AQ819" s="551">
        <v>1234.32829822286</v>
      </c>
      <c r="AR819" s="551">
        <v>29.206666219390002</v>
      </c>
      <c r="AS819" s="551">
        <v>36.515307569449995</v>
      </c>
      <c r="AT819" s="551">
        <v>0.32782738361310504</v>
      </c>
      <c r="AU819" s="551">
        <v>0.41108114000000012</v>
      </c>
      <c r="AV819" s="551">
        <v>9.0083946999999984E-2</v>
      </c>
      <c r="AW819" s="551">
        <v>0.29000208839443586</v>
      </c>
      <c r="AX819" s="551">
        <v>3.2886463000000008</v>
      </c>
      <c r="AY819" s="551">
        <v>0.60056281</v>
      </c>
    </row>
    <row r="820" spans="1:51" customFormat="1" x14ac:dyDescent="0.35">
      <c r="A820" s="547" t="s">
        <v>1348</v>
      </c>
      <c r="B820" s="547" t="s">
        <v>336</v>
      </c>
      <c r="C820">
        <v>3</v>
      </c>
      <c r="D820" s="547" t="s">
        <v>254</v>
      </c>
      <c r="E820">
        <v>43</v>
      </c>
      <c r="F820" s="216">
        <v>2024</v>
      </c>
      <c r="G820" s="549">
        <v>36.147102999999994</v>
      </c>
      <c r="H820" s="550">
        <v>37.62148286573062</v>
      </c>
      <c r="I820" s="550">
        <v>0.89319258589879291</v>
      </c>
      <c r="J820" s="550">
        <v>1.1199506517664779</v>
      </c>
      <c r="K820" s="550">
        <v>1.0007754441403612E-2</v>
      </c>
      <c r="L820" s="550">
        <v>1.2598827352775687E-2</v>
      </c>
      <c r="M820" s="550">
        <v>2.7570433237761823E-3</v>
      </c>
      <c r="N820" s="550">
        <v>8.8530625568532598E-3</v>
      </c>
      <c r="O820" s="550">
        <v>0.10079055851308473</v>
      </c>
      <c r="P820" s="550">
        <v>1.8380377260108514E-2</v>
      </c>
      <c r="Q820" s="551">
        <v>1359.9076161602998</v>
      </c>
      <c r="R820" s="551">
        <v>32.286324401320009</v>
      </c>
      <c r="S820" s="551">
        <v>40.482971564320003</v>
      </c>
      <c r="T820" s="551">
        <v>0.36175133059212378</v>
      </c>
      <c r="U820" s="551">
        <v>0.45541111000000001</v>
      </c>
      <c r="V820" s="551">
        <v>9.9659128999999999E-2</v>
      </c>
      <c r="W820" s="551">
        <v>0.32001256410801809</v>
      </c>
      <c r="X820" s="551">
        <v>3.6432867</v>
      </c>
      <c r="Y820" s="551">
        <v>0.6643973900000002</v>
      </c>
      <c r="AA820" s="547" t="s">
        <v>1348</v>
      </c>
      <c r="AB820" s="547" t="s">
        <v>336</v>
      </c>
      <c r="AC820">
        <v>3</v>
      </c>
      <c r="AD820" s="547" t="s">
        <v>254</v>
      </c>
      <c r="AE820">
        <v>43</v>
      </c>
      <c r="AF820" s="216">
        <v>2024</v>
      </c>
      <c r="AG820" s="549">
        <v>36.147102999999994</v>
      </c>
      <c r="AH820" s="550">
        <v>37.62148286573062</v>
      </c>
      <c r="AI820" s="550">
        <v>0.89319258589879291</v>
      </c>
      <c r="AJ820" s="550">
        <v>1.1199506517664779</v>
      </c>
      <c r="AK820" s="550">
        <v>1.0007754441403612E-2</v>
      </c>
      <c r="AL820" s="550">
        <v>1.2598827352775687E-2</v>
      </c>
      <c r="AM820" s="550">
        <v>2.7570433237761823E-3</v>
      </c>
      <c r="AN820" s="550">
        <v>8.8530625568532598E-3</v>
      </c>
      <c r="AO820" s="550">
        <v>0.10079055851308473</v>
      </c>
      <c r="AP820" s="550">
        <v>1.8380377260108514E-2</v>
      </c>
      <c r="AQ820" s="551">
        <v>1359.9076161602998</v>
      </c>
      <c r="AR820" s="551">
        <v>32.286324401320009</v>
      </c>
      <c r="AS820" s="551">
        <v>40.482971564320003</v>
      </c>
      <c r="AT820" s="551">
        <v>0.36175133059212378</v>
      </c>
      <c r="AU820" s="551">
        <v>0.45541111000000001</v>
      </c>
      <c r="AV820" s="551">
        <v>9.9659128999999999E-2</v>
      </c>
      <c r="AW820" s="551">
        <v>0.32001256410801809</v>
      </c>
      <c r="AX820" s="551">
        <v>3.6432867</v>
      </c>
      <c r="AY820" s="551">
        <v>0.6643973900000002</v>
      </c>
    </row>
    <row r="821" spans="1:51" customFormat="1" x14ac:dyDescent="0.35">
      <c r="A821" s="547" t="s">
        <v>1349</v>
      </c>
      <c r="B821" s="547" t="s">
        <v>336</v>
      </c>
      <c r="C821">
        <v>3</v>
      </c>
      <c r="D821" s="547" t="s">
        <v>254</v>
      </c>
      <c r="E821">
        <v>43</v>
      </c>
      <c r="F821" s="216">
        <v>2025</v>
      </c>
      <c r="G821" s="549">
        <v>37.960384999999988</v>
      </c>
      <c r="H821" s="550">
        <v>16.321520233682563</v>
      </c>
      <c r="I821" s="550">
        <v>0.63279181184279365</v>
      </c>
      <c r="J821" s="550">
        <v>0.43534027299907513</v>
      </c>
      <c r="K821" s="550">
        <v>5.7696838598387552E-3</v>
      </c>
      <c r="L821" s="550">
        <v>1.2598822693710829E-2</v>
      </c>
      <c r="M821" s="550">
        <v>2.7570422955404692E-3</v>
      </c>
      <c r="N821" s="550">
        <v>5.1039747317202944E-3</v>
      </c>
      <c r="O821" s="550">
        <v>0.10079056890492552</v>
      </c>
      <c r="P821" s="550">
        <v>1.8380377596275702E-2</v>
      </c>
      <c r="Q821" s="551">
        <v>619.57119185587987</v>
      </c>
      <c r="R821" s="551">
        <v>24.021020802399999</v>
      </c>
      <c r="S821" s="551">
        <v>16.525684369049991</v>
      </c>
      <c r="T821" s="551">
        <v>0.21901942064776511</v>
      </c>
      <c r="U821" s="551">
        <v>0.47825615999999999</v>
      </c>
      <c r="V821" s="551">
        <v>0.10465838699999996</v>
      </c>
      <c r="W821" s="551">
        <v>0.19374884584637403</v>
      </c>
      <c r="X821" s="551">
        <v>3.8260487999999997</v>
      </c>
      <c r="Y821" s="551">
        <v>0.69772621000000001</v>
      </c>
      <c r="AA821" s="547" t="s">
        <v>1349</v>
      </c>
      <c r="AB821" s="547" t="s">
        <v>336</v>
      </c>
      <c r="AC821">
        <v>3</v>
      </c>
      <c r="AD821" s="547" t="s">
        <v>254</v>
      </c>
      <c r="AE821">
        <v>43</v>
      </c>
      <c r="AF821" s="216">
        <v>2025</v>
      </c>
      <c r="AG821" s="549">
        <v>37.960384999999988</v>
      </c>
      <c r="AH821" s="550">
        <v>16.321520233682563</v>
      </c>
      <c r="AI821" s="550">
        <v>0.63279181184279365</v>
      </c>
      <c r="AJ821" s="550">
        <v>0.43534027299907513</v>
      </c>
      <c r="AK821" s="550">
        <v>5.7696838598387552E-3</v>
      </c>
      <c r="AL821" s="550">
        <v>1.2598822693710829E-2</v>
      </c>
      <c r="AM821" s="550">
        <v>2.7570422955404692E-3</v>
      </c>
      <c r="AN821" s="550">
        <v>5.1039747317202944E-3</v>
      </c>
      <c r="AO821" s="550">
        <v>0.10079056890492552</v>
      </c>
      <c r="AP821" s="550">
        <v>1.8380377596275702E-2</v>
      </c>
      <c r="AQ821" s="551">
        <v>619.57119185587987</v>
      </c>
      <c r="AR821" s="551">
        <v>24.021020802399999</v>
      </c>
      <c r="AS821" s="551">
        <v>16.525684369049991</v>
      </c>
      <c r="AT821" s="551">
        <v>0.21901942064776511</v>
      </c>
      <c r="AU821" s="551">
        <v>0.47825615999999999</v>
      </c>
      <c r="AV821" s="551">
        <v>0.10465838699999996</v>
      </c>
      <c r="AW821" s="551">
        <v>0.19374884584637403</v>
      </c>
      <c r="AX821" s="551">
        <v>3.8260487999999997</v>
      </c>
      <c r="AY821" s="551">
        <v>0.69772621000000001</v>
      </c>
    </row>
    <row r="822" spans="1:51" customFormat="1" x14ac:dyDescent="0.35">
      <c r="A822" s="547" t="s">
        <v>1350</v>
      </c>
      <c r="B822" s="547" t="s">
        <v>336</v>
      </c>
      <c r="C822">
        <v>3</v>
      </c>
      <c r="D822" s="547" t="s">
        <v>254</v>
      </c>
      <c r="E822">
        <v>43</v>
      </c>
      <c r="F822" s="216">
        <v>2026</v>
      </c>
      <c r="G822" s="549">
        <v>39.010624000000007</v>
      </c>
      <c r="H822" s="550">
        <v>16.321528250625271</v>
      </c>
      <c r="I822" s="550">
        <v>0.63279204107168341</v>
      </c>
      <c r="J822" s="550">
        <v>0.43534053439237458</v>
      </c>
      <c r="K822" s="550">
        <v>5.7696863104810354E-3</v>
      </c>
      <c r="L822" s="550">
        <v>1.259883153881363E-2</v>
      </c>
      <c r="M822" s="550">
        <v>2.7570426712477088E-3</v>
      </c>
      <c r="N822" s="550">
        <v>5.1039780764853696E-3</v>
      </c>
      <c r="O822" s="550">
        <v>0.100790600017062</v>
      </c>
      <c r="P822" s="550">
        <v>1.838037684298513E-2</v>
      </c>
      <c r="Q822" s="551">
        <v>636.71300169052029</v>
      </c>
      <c r="R822" s="551">
        <v>24.685612384440002</v>
      </c>
      <c r="S822" s="551">
        <v>16.982905899139997</v>
      </c>
      <c r="T822" s="551">
        <v>0.22507906325612298</v>
      </c>
      <c r="U822" s="551">
        <v>0.49148828</v>
      </c>
      <c r="V822" s="551">
        <v>0.10755395500000001</v>
      </c>
      <c r="W822" s="551">
        <v>0.19910936964601403</v>
      </c>
      <c r="X822" s="551">
        <v>3.9319042</v>
      </c>
      <c r="Y822" s="551">
        <v>0.71702997000000002</v>
      </c>
      <c r="AA822" s="547" t="s">
        <v>1350</v>
      </c>
      <c r="AB822" s="547" t="s">
        <v>336</v>
      </c>
      <c r="AC822">
        <v>3</v>
      </c>
      <c r="AD822" s="547" t="s">
        <v>254</v>
      </c>
      <c r="AE822">
        <v>43</v>
      </c>
      <c r="AF822" s="216">
        <v>2026</v>
      </c>
      <c r="AG822" s="549">
        <v>39.010624000000007</v>
      </c>
      <c r="AH822" s="550">
        <v>16.321528250625271</v>
      </c>
      <c r="AI822" s="550">
        <v>0.63279204107168341</v>
      </c>
      <c r="AJ822" s="550">
        <v>0.43534053439237458</v>
      </c>
      <c r="AK822" s="550">
        <v>5.7696863104810354E-3</v>
      </c>
      <c r="AL822" s="550">
        <v>1.259883153881363E-2</v>
      </c>
      <c r="AM822" s="550">
        <v>2.7570426712477088E-3</v>
      </c>
      <c r="AN822" s="550">
        <v>5.1039780764853696E-3</v>
      </c>
      <c r="AO822" s="550">
        <v>0.100790600017062</v>
      </c>
      <c r="AP822" s="550">
        <v>1.838037684298513E-2</v>
      </c>
      <c r="AQ822" s="551">
        <v>636.71300169052029</v>
      </c>
      <c r="AR822" s="551">
        <v>24.685612384440002</v>
      </c>
      <c r="AS822" s="551">
        <v>16.982905899139997</v>
      </c>
      <c r="AT822" s="551">
        <v>0.22507906325612298</v>
      </c>
      <c r="AU822" s="551">
        <v>0.49148828</v>
      </c>
      <c r="AV822" s="551">
        <v>0.10755395500000001</v>
      </c>
      <c r="AW822" s="551">
        <v>0.19910936964601403</v>
      </c>
      <c r="AX822" s="551">
        <v>3.9319042</v>
      </c>
      <c r="AY822" s="551">
        <v>0.71702997000000002</v>
      </c>
    </row>
    <row r="823" spans="1:51" customFormat="1" x14ac:dyDescent="0.35">
      <c r="A823" s="547" t="s">
        <v>1351</v>
      </c>
      <c r="B823" s="547" t="s">
        <v>336</v>
      </c>
      <c r="C823">
        <v>3</v>
      </c>
      <c r="D823" s="547" t="s">
        <v>254</v>
      </c>
      <c r="E823">
        <v>43</v>
      </c>
      <c r="F823" s="216">
        <v>2027</v>
      </c>
      <c r="G823" s="549">
        <v>40.161637000000006</v>
      </c>
      <c r="H823" s="550">
        <v>16.294259811229548</v>
      </c>
      <c r="I823" s="550">
        <v>0.632439308999033</v>
      </c>
      <c r="J823" s="550">
        <v>0.43544697797427928</v>
      </c>
      <c r="K823" s="550">
        <v>5.769170646561194E-3</v>
      </c>
      <c r="L823" s="550">
        <v>1.2633954885852885E-2</v>
      </c>
      <c r="M823" s="550">
        <v>2.7570394354194273E-3</v>
      </c>
      <c r="N823" s="550">
        <v>5.1035196442597687E-3</v>
      </c>
      <c r="O823" s="550">
        <v>0.10107162215524232</v>
      </c>
      <c r="P823" s="550">
        <v>1.8380347892691724E-2</v>
      </c>
      <c r="Q823" s="551">
        <v>654.40414772228974</v>
      </c>
      <c r="R823" s="551">
        <v>25.399797952549999</v>
      </c>
      <c r="S823" s="551">
        <v>17.488263462150002</v>
      </c>
      <c r="T823" s="551">
        <v>0.23169933729824602</v>
      </c>
      <c r="U823" s="551">
        <v>0.50740031000000008</v>
      </c>
      <c r="V823" s="551">
        <v>0.110727217</v>
      </c>
      <c r="W823" s="551">
        <v>0.20496570337512998</v>
      </c>
      <c r="X823" s="551">
        <v>4.0592018000000003</v>
      </c>
      <c r="Y823" s="551">
        <v>0.73818486000000005</v>
      </c>
      <c r="AA823" s="547" t="s">
        <v>1351</v>
      </c>
      <c r="AB823" s="547" t="s">
        <v>336</v>
      </c>
      <c r="AC823">
        <v>3</v>
      </c>
      <c r="AD823" s="547" t="s">
        <v>254</v>
      </c>
      <c r="AE823">
        <v>43</v>
      </c>
      <c r="AF823" s="216">
        <v>2027</v>
      </c>
      <c r="AG823" s="549">
        <v>40.161637000000006</v>
      </c>
      <c r="AH823" s="550">
        <v>16.294259811229548</v>
      </c>
      <c r="AI823" s="550">
        <v>0.632439308999033</v>
      </c>
      <c r="AJ823" s="550">
        <v>0.43544697797427928</v>
      </c>
      <c r="AK823" s="550">
        <v>5.769170646561194E-3</v>
      </c>
      <c r="AL823" s="550">
        <v>1.2633954885852885E-2</v>
      </c>
      <c r="AM823" s="550">
        <v>2.7570394354194273E-3</v>
      </c>
      <c r="AN823" s="550">
        <v>5.1035196442597687E-3</v>
      </c>
      <c r="AO823" s="550">
        <v>0.10107162215524232</v>
      </c>
      <c r="AP823" s="550">
        <v>1.8380347892691724E-2</v>
      </c>
      <c r="AQ823" s="551">
        <v>654.40414772228974</v>
      </c>
      <c r="AR823" s="551">
        <v>25.399797952549999</v>
      </c>
      <c r="AS823" s="551">
        <v>17.488263462150002</v>
      </c>
      <c r="AT823" s="551">
        <v>0.23169933729824602</v>
      </c>
      <c r="AU823" s="551">
        <v>0.50740031000000008</v>
      </c>
      <c r="AV823" s="551">
        <v>0.110727217</v>
      </c>
      <c r="AW823" s="551">
        <v>0.20496570337512998</v>
      </c>
      <c r="AX823" s="551">
        <v>4.0592018000000003</v>
      </c>
      <c r="AY823" s="551">
        <v>0.73818486000000005</v>
      </c>
    </row>
    <row r="824" spans="1:51" customFormat="1" x14ac:dyDescent="0.35">
      <c r="A824" s="547" t="s">
        <v>1352</v>
      </c>
      <c r="B824" s="547" t="s">
        <v>336</v>
      </c>
      <c r="C824">
        <v>3</v>
      </c>
      <c r="D824" s="547" t="s">
        <v>254</v>
      </c>
      <c r="E824">
        <v>43</v>
      </c>
      <c r="F824" s="216">
        <v>2028</v>
      </c>
      <c r="G824" s="549">
        <v>41.606556999999995</v>
      </c>
      <c r="H824" s="550">
        <v>16.294294939674305</v>
      </c>
      <c r="I824" s="550">
        <v>0.63244092764705329</v>
      </c>
      <c r="J824" s="550">
        <v>0.43544714033751941</v>
      </c>
      <c r="K824" s="550">
        <v>5.7691775597172373E-3</v>
      </c>
      <c r="L824" s="550">
        <v>1.2633972332774378E-2</v>
      </c>
      <c r="M824" s="550">
        <v>2.7570429103278126E-3</v>
      </c>
      <c r="N824" s="550">
        <v>5.1035240993004315E-3</v>
      </c>
      <c r="O824" s="550">
        <v>0.10107176376069764</v>
      </c>
      <c r="P824" s="550">
        <v>1.8380385332052347E-2</v>
      </c>
      <c r="Q824" s="551">
        <v>677.94951118237043</v>
      </c>
      <c r="R824" s="551">
        <v>26.313689505279996</v>
      </c>
      <c r="S824" s="551">
        <v>18.117456264939999</v>
      </c>
      <c r="T824" s="551">
        <v>0.24003561498149611</v>
      </c>
      <c r="U824" s="551">
        <v>0.52565609000000002</v>
      </c>
      <c r="V824" s="551">
        <v>0.114711063</v>
      </c>
      <c r="W824" s="551">
        <v>0.21234006633841704</v>
      </c>
      <c r="X824" s="551">
        <v>4.2052481000000004</v>
      </c>
      <c r="Y824" s="551">
        <v>0.76474454999999986</v>
      </c>
      <c r="AA824" s="547" t="s">
        <v>1352</v>
      </c>
      <c r="AB824" s="547" t="s">
        <v>336</v>
      </c>
      <c r="AC824">
        <v>3</v>
      </c>
      <c r="AD824" s="547" t="s">
        <v>254</v>
      </c>
      <c r="AE824">
        <v>43</v>
      </c>
      <c r="AF824" s="216">
        <v>2028</v>
      </c>
      <c r="AG824" s="549">
        <v>41.606556999999995</v>
      </c>
      <c r="AH824" s="550">
        <v>16.294294939674305</v>
      </c>
      <c r="AI824" s="550">
        <v>0.63244092764705329</v>
      </c>
      <c r="AJ824" s="550">
        <v>0.43544714033751941</v>
      </c>
      <c r="AK824" s="550">
        <v>5.7691775597172373E-3</v>
      </c>
      <c r="AL824" s="550">
        <v>1.2633972332774378E-2</v>
      </c>
      <c r="AM824" s="550">
        <v>2.7570429103278126E-3</v>
      </c>
      <c r="AN824" s="550">
        <v>5.1035240993004315E-3</v>
      </c>
      <c r="AO824" s="550">
        <v>0.10107176376069764</v>
      </c>
      <c r="AP824" s="550">
        <v>1.8380385332052347E-2</v>
      </c>
      <c r="AQ824" s="551">
        <v>677.94951118237043</v>
      </c>
      <c r="AR824" s="551">
        <v>26.313689505279996</v>
      </c>
      <c r="AS824" s="551">
        <v>18.117456264939999</v>
      </c>
      <c r="AT824" s="551">
        <v>0.24003561498149611</v>
      </c>
      <c r="AU824" s="551">
        <v>0.52565609000000002</v>
      </c>
      <c r="AV824" s="551">
        <v>0.114711063</v>
      </c>
      <c r="AW824" s="551">
        <v>0.21234006633841704</v>
      </c>
      <c r="AX824" s="551">
        <v>4.2052481000000004</v>
      </c>
      <c r="AY824" s="551">
        <v>0.76474454999999986</v>
      </c>
    </row>
    <row r="825" spans="1:51" customFormat="1" x14ac:dyDescent="0.35">
      <c r="A825" s="547" t="s">
        <v>1541</v>
      </c>
      <c r="B825" s="547" t="s">
        <v>336</v>
      </c>
      <c r="C825">
        <v>3</v>
      </c>
      <c r="D825" s="547" t="s">
        <v>254</v>
      </c>
      <c r="E825">
        <v>43</v>
      </c>
      <c r="F825" s="216">
        <v>2029</v>
      </c>
      <c r="G825" s="549">
        <v>42.973515999999996</v>
      </c>
      <c r="H825" s="550">
        <v>16.294282283961351</v>
      </c>
      <c r="I825" s="550">
        <v>0.63244124788323131</v>
      </c>
      <c r="J825" s="550">
        <v>0.43544763514882062</v>
      </c>
      <c r="K825" s="550">
        <v>5.7691787393857651E-3</v>
      </c>
      <c r="L825" s="550">
        <v>1.2633981124560528E-2</v>
      </c>
      <c r="M825" s="550">
        <v>2.7570451298422976E-3</v>
      </c>
      <c r="N825" s="550">
        <v>5.1035244231163223E-3</v>
      </c>
      <c r="O825" s="550">
        <v>0.10107178802870126</v>
      </c>
      <c r="P825" s="550">
        <v>1.8380382931664243E-2</v>
      </c>
      <c r="Q825" s="551">
        <v>700.22260043832966</v>
      </c>
      <c r="R825" s="551">
        <v>27.178224084970005</v>
      </c>
      <c r="S825" s="551">
        <v>18.712715916230003</v>
      </c>
      <c r="T825" s="551">
        <v>0.24792189486385399</v>
      </c>
      <c r="U825" s="551">
        <v>0.54292658999999976</v>
      </c>
      <c r="V825" s="551">
        <v>0.11847992300000004</v>
      </c>
      <c r="W825" s="551">
        <v>0.21931638845318002</v>
      </c>
      <c r="X825" s="551">
        <v>4.3434101000000016</v>
      </c>
      <c r="Y825" s="551">
        <v>0.78986968000000013</v>
      </c>
      <c r="AA825" s="547" t="s">
        <v>1541</v>
      </c>
      <c r="AB825" s="547" t="s">
        <v>336</v>
      </c>
      <c r="AC825">
        <v>3</v>
      </c>
      <c r="AD825" s="547" t="s">
        <v>254</v>
      </c>
      <c r="AE825">
        <v>43</v>
      </c>
      <c r="AF825" s="216">
        <v>2029</v>
      </c>
      <c r="AG825" s="549">
        <v>42.973515999999996</v>
      </c>
      <c r="AH825" s="550">
        <v>16.294282283961351</v>
      </c>
      <c r="AI825" s="550">
        <v>0.63244124788323131</v>
      </c>
      <c r="AJ825" s="550">
        <v>0.43544763514882062</v>
      </c>
      <c r="AK825" s="550">
        <v>5.7691787393857651E-3</v>
      </c>
      <c r="AL825" s="550">
        <v>1.2633981124560528E-2</v>
      </c>
      <c r="AM825" s="550">
        <v>2.7570451298422976E-3</v>
      </c>
      <c r="AN825" s="550">
        <v>5.1035244231163223E-3</v>
      </c>
      <c r="AO825" s="550">
        <v>0.10107178802870126</v>
      </c>
      <c r="AP825" s="550">
        <v>1.8380382931664243E-2</v>
      </c>
      <c r="AQ825" s="551">
        <v>700.22260043832966</v>
      </c>
      <c r="AR825" s="551">
        <v>27.178224084970005</v>
      </c>
      <c r="AS825" s="551">
        <v>18.712715916230003</v>
      </c>
      <c r="AT825" s="551">
        <v>0.24792189486385399</v>
      </c>
      <c r="AU825" s="551">
        <v>0.54292658999999976</v>
      </c>
      <c r="AV825" s="551">
        <v>0.11847992300000004</v>
      </c>
      <c r="AW825" s="551">
        <v>0.21931638845318002</v>
      </c>
      <c r="AX825" s="551">
        <v>4.3434101000000016</v>
      </c>
      <c r="AY825" s="551">
        <v>0.78986968000000013</v>
      </c>
    </row>
    <row r="826" spans="1:51" customFormat="1" x14ac:dyDescent="0.35">
      <c r="A826" s="547" t="s">
        <v>1542</v>
      </c>
      <c r="B826" s="547" t="s">
        <v>336</v>
      </c>
      <c r="C826">
        <v>3</v>
      </c>
      <c r="D826" s="547" t="s">
        <v>254</v>
      </c>
      <c r="E826">
        <v>43</v>
      </c>
      <c r="F826" s="216">
        <v>2030</v>
      </c>
      <c r="G826" s="549">
        <v>44.320262999999997</v>
      </c>
      <c r="H826" s="550">
        <v>16.294287584739966</v>
      </c>
      <c r="I826" s="550">
        <v>0.63244115120323208</v>
      </c>
      <c r="J826" s="550">
        <v>0.43544737236103498</v>
      </c>
      <c r="K826" s="550">
        <v>5.769180005456195E-3</v>
      </c>
      <c r="L826" s="550">
        <v>1.2633972862480533E-2</v>
      </c>
      <c r="M826" s="550">
        <v>2.7570444922675663E-3</v>
      </c>
      <c r="N826" s="550">
        <v>5.1035256707120174E-3</v>
      </c>
      <c r="O826" s="550">
        <v>0.10107175808049695</v>
      </c>
      <c r="P826" s="550">
        <v>1.8380378293332784E-2</v>
      </c>
      <c r="Q826" s="551">
        <v>722.16711115330997</v>
      </c>
      <c r="R826" s="551">
        <v>28.029958153350009</v>
      </c>
      <c r="S826" s="551">
        <v>19.2991420657</v>
      </c>
      <c r="T826" s="551">
        <v>0.25569157513615998</v>
      </c>
      <c r="U826" s="551">
        <v>0.55994100000000002</v>
      </c>
      <c r="V826" s="551">
        <v>0.122192937</v>
      </c>
      <c r="W826" s="551">
        <v>0.22618959995320798</v>
      </c>
      <c r="X826" s="551">
        <v>4.4795268999999998</v>
      </c>
      <c r="Y826" s="551">
        <v>0.8146232000000001</v>
      </c>
      <c r="AA826" s="547" t="s">
        <v>1542</v>
      </c>
      <c r="AB826" s="547" t="s">
        <v>336</v>
      </c>
      <c r="AC826">
        <v>3</v>
      </c>
      <c r="AD826" s="547" t="s">
        <v>254</v>
      </c>
      <c r="AE826">
        <v>43</v>
      </c>
      <c r="AF826" s="216">
        <v>2030</v>
      </c>
      <c r="AG826" s="549">
        <v>44.320262999999997</v>
      </c>
      <c r="AH826" s="550">
        <v>16.294287584739966</v>
      </c>
      <c r="AI826" s="550">
        <v>0.63244115120323208</v>
      </c>
      <c r="AJ826" s="550">
        <v>0.43544737236103498</v>
      </c>
      <c r="AK826" s="550">
        <v>5.769180005456195E-3</v>
      </c>
      <c r="AL826" s="550">
        <v>1.2633972862480533E-2</v>
      </c>
      <c r="AM826" s="550">
        <v>2.7570444922675663E-3</v>
      </c>
      <c r="AN826" s="550">
        <v>5.1035256707120174E-3</v>
      </c>
      <c r="AO826" s="550">
        <v>0.10107175808049695</v>
      </c>
      <c r="AP826" s="550">
        <v>1.8380378293332784E-2</v>
      </c>
      <c r="AQ826" s="551">
        <v>722.16711115330997</v>
      </c>
      <c r="AR826" s="551">
        <v>28.029958153350009</v>
      </c>
      <c r="AS826" s="551">
        <v>19.2991420657</v>
      </c>
      <c r="AT826" s="551">
        <v>0.25569157513615998</v>
      </c>
      <c r="AU826" s="551">
        <v>0.55994100000000002</v>
      </c>
      <c r="AV826" s="551">
        <v>0.122192937</v>
      </c>
      <c r="AW826" s="551">
        <v>0.22618959995320798</v>
      </c>
      <c r="AX826" s="551">
        <v>4.4795268999999998</v>
      </c>
      <c r="AY826" s="551">
        <v>0.8146232000000001</v>
      </c>
    </row>
    <row r="827" spans="1:51" customFormat="1" x14ac:dyDescent="0.35">
      <c r="A827" s="547" t="s">
        <v>1353</v>
      </c>
      <c r="B827" s="547" t="s">
        <v>336</v>
      </c>
      <c r="C827">
        <v>3</v>
      </c>
      <c r="D827" s="547" t="s">
        <v>618</v>
      </c>
      <c r="E827">
        <v>51</v>
      </c>
      <c r="F827" s="216">
        <v>51</v>
      </c>
      <c r="G827" s="549">
        <v>5828.9568995700001</v>
      </c>
      <c r="H827" s="550">
        <v>31.308458882594458</v>
      </c>
      <c r="I827" s="550">
        <v>1.1314144756867777</v>
      </c>
      <c r="J827" s="550">
        <v>0.94286347345964494</v>
      </c>
      <c r="K827" s="550">
        <v>9.8115705075872417E-3</v>
      </c>
      <c r="L827" s="550">
        <v>1.5359770873825592E-2</v>
      </c>
      <c r="M827" s="550">
        <v>2.7572909119392584E-3</v>
      </c>
      <c r="N827" s="550">
        <v>8.679502102830413E-3</v>
      </c>
      <c r="O827" s="550">
        <v>0.122878174337734</v>
      </c>
      <c r="P827" s="550">
        <v>1.8382033540272753E-2</v>
      </c>
      <c r="Q827" s="551">
        <v>182495.65741860261</v>
      </c>
      <c r="R827" s="551">
        <v>6594.9662143278165</v>
      </c>
      <c r="S827" s="551">
        <v>5495.9105489751328</v>
      </c>
      <c r="T827" s="551">
        <v>57.191221605818178</v>
      </c>
      <c r="U827" s="551">
        <v>89.531442410800011</v>
      </c>
      <c r="V827" s="551">
        <v>16.072129885269998</v>
      </c>
      <c r="W827" s="551">
        <v>50.592443667125664</v>
      </c>
      <c r="X827" s="551">
        <v>716.25158211249993</v>
      </c>
      <c r="Y827" s="551">
        <v>107.14808123270002</v>
      </c>
      <c r="AA827" s="547" t="s">
        <v>1353</v>
      </c>
      <c r="AB827" s="547" t="s">
        <v>336</v>
      </c>
      <c r="AC827">
        <v>3</v>
      </c>
      <c r="AD827" s="547" t="s">
        <v>618</v>
      </c>
      <c r="AE827">
        <v>51</v>
      </c>
      <c r="AF827" s="216">
        <v>51</v>
      </c>
      <c r="AG827" s="549">
        <v>5828.9568995700001</v>
      </c>
      <c r="AH827" s="550">
        <v>31.308458882594458</v>
      </c>
      <c r="AI827" s="550">
        <v>1.1314144756867777</v>
      </c>
      <c r="AJ827" s="550">
        <v>0.94286347345964494</v>
      </c>
      <c r="AK827" s="550">
        <v>9.8115705075872417E-3</v>
      </c>
      <c r="AL827" s="550">
        <v>1.5359770873825592E-2</v>
      </c>
      <c r="AM827" s="550">
        <v>2.7572909119392584E-3</v>
      </c>
      <c r="AN827" s="550">
        <v>8.679502102830413E-3</v>
      </c>
      <c r="AO827" s="550">
        <v>0.122878174337734</v>
      </c>
      <c r="AP827" s="550">
        <v>1.8382033540272753E-2</v>
      </c>
      <c r="AQ827" s="551">
        <v>182495.65741860261</v>
      </c>
      <c r="AR827" s="551">
        <v>6594.9662143278165</v>
      </c>
      <c r="AS827" s="551">
        <v>5495.9105489751328</v>
      </c>
      <c r="AT827" s="551">
        <v>57.191221605818178</v>
      </c>
      <c r="AU827" s="551">
        <v>89.531442410800011</v>
      </c>
      <c r="AV827" s="551">
        <v>16.072129885269998</v>
      </c>
      <c r="AW827" s="551">
        <v>50.592443667125664</v>
      </c>
      <c r="AX827" s="551">
        <v>716.25158211249993</v>
      </c>
      <c r="AY827" s="551">
        <v>107.14808123270002</v>
      </c>
    </row>
    <row r="828" spans="1:51" customFormat="1" x14ac:dyDescent="0.35">
      <c r="A828" s="547" t="s">
        <v>1354</v>
      </c>
      <c r="B828" s="547" t="s">
        <v>336</v>
      </c>
      <c r="C828">
        <v>3</v>
      </c>
      <c r="D828" s="547" t="s">
        <v>618</v>
      </c>
      <c r="E828">
        <v>51</v>
      </c>
      <c r="F828" s="216">
        <v>2002</v>
      </c>
      <c r="G828" s="549">
        <v>0.22244973000000004</v>
      </c>
      <c r="H828" s="550">
        <v>4.0640533532822438</v>
      </c>
      <c r="I828" s="550">
        <v>8.4306792511099022</v>
      </c>
      <c r="J828" s="550">
        <v>0.48585254106853726</v>
      </c>
      <c r="K828" s="550">
        <v>1.8788053572394606E-2</v>
      </c>
      <c r="L828" s="550">
        <v>1.5443918947440398E-2</v>
      </c>
      <c r="M828" s="550">
        <v>2.7572968058895819E-3</v>
      </c>
      <c r="N828" s="550">
        <v>1.6620276547157892E-2</v>
      </c>
      <c r="O828" s="550">
        <v>0.12355140417567603</v>
      </c>
      <c r="P828" s="550">
        <v>1.8382060971708077E-2</v>
      </c>
      <c r="Q828" s="551">
        <v>0.90404757114322987</v>
      </c>
      <c r="R828" s="551">
        <v>1.8754023231260002</v>
      </c>
      <c r="S828" s="551">
        <v>0.10807776658051005</v>
      </c>
      <c r="T828" s="551">
        <v>4.1793974444047166E-3</v>
      </c>
      <c r="U828" s="551">
        <v>3.4354956000000013E-3</v>
      </c>
      <c r="V828" s="551">
        <v>6.1335993000000003E-4</v>
      </c>
      <c r="W828" s="551">
        <v>3.6971760304406061E-3</v>
      </c>
      <c r="X828" s="551">
        <v>2.748397650000001E-2</v>
      </c>
      <c r="Y828" s="551">
        <v>4.0890845000000004E-3</v>
      </c>
      <c r="AA828" s="547" t="s">
        <v>1354</v>
      </c>
      <c r="AB828" s="547" t="s">
        <v>336</v>
      </c>
      <c r="AC828">
        <v>3</v>
      </c>
      <c r="AD828" s="547" t="s">
        <v>618</v>
      </c>
      <c r="AE828">
        <v>51</v>
      </c>
      <c r="AF828" s="216">
        <v>2002</v>
      </c>
      <c r="AG828" s="549">
        <v>0.22244973000000004</v>
      </c>
      <c r="AH828" s="550">
        <v>4.0640533532822438</v>
      </c>
      <c r="AI828" s="550">
        <v>8.4306792511099022</v>
      </c>
      <c r="AJ828" s="550">
        <v>0.48585254106853726</v>
      </c>
      <c r="AK828" s="550">
        <v>1.8788053572394606E-2</v>
      </c>
      <c r="AL828" s="550">
        <v>1.5443918947440398E-2</v>
      </c>
      <c r="AM828" s="550">
        <v>2.7572968058895819E-3</v>
      </c>
      <c r="AN828" s="550">
        <v>1.6620276547157892E-2</v>
      </c>
      <c r="AO828" s="550">
        <v>0.12355140417567603</v>
      </c>
      <c r="AP828" s="550">
        <v>1.8382060971708077E-2</v>
      </c>
      <c r="AQ828" s="551">
        <v>0.90404757114322987</v>
      </c>
      <c r="AR828" s="551">
        <v>1.8754023231260002</v>
      </c>
      <c r="AS828" s="551">
        <v>0.10807776658051005</v>
      </c>
      <c r="AT828" s="551">
        <v>4.1793974444047166E-3</v>
      </c>
      <c r="AU828" s="551">
        <v>3.4354956000000013E-3</v>
      </c>
      <c r="AV828" s="551">
        <v>6.1335993000000003E-4</v>
      </c>
      <c r="AW828" s="551">
        <v>3.6971760304406061E-3</v>
      </c>
      <c r="AX828" s="551">
        <v>2.748397650000001E-2</v>
      </c>
      <c r="AY828" s="551">
        <v>4.0890845000000004E-3</v>
      </c>
    </row>
    <row r="829" spans="1:51" customFormat="1" x14ac:dyDescent="0.35">
      <c r="A829" s="547" t="s">
        <v>1355</v>
      </c>
      <c r="B829" s="547" t="s">
        <v>336</v>
      </c>
      <c r="C829">
        <v>3</v>
      </c>
      <c r="D829" s="547" t="s">
        <v>618</v>
      </c>
      <c r="E829">
        <v>51</v>
      </c>
      <c r="F829" s="216">
        <v>2003</v>
      </c>
      <c r="G829" s="549">
        <v>0.64993816000000004</v>
      </c>
      <c r="H829" s="550">
        <v>4.0640612030035586</v>
      </c>
      <c r="I829" s="550">
        <v>8.4306737244201795</v>
      </c>
      <c r="J829" s="550">
        <v>0.48585295365106745</v>
      </c>
      <c r="K829" s="550">
        <v>1.8788081083596534E-2</v>
      </c>
      <c r="L829" s="550">
        <v>1.5443919926166515E-2</v>
      </c>
      <c r="M829" s="550">
        <v>2.7572958325758259E-3</v>
      </c>
      <c r="N829" s="550">
        <v>1.6620291474438279E-2</v>
      </c>
      <c r="O829" s="550">
        <v>0.12355129601868588</v>
      </c>
      <c r="P829" s="550">
        <v>1.8382076073206719E-2</v>
      </c>
      <c r="Q829" s="551">
        <v>2.6413884604075193</v>
      </c>
      <c r="R829" s="551">
        <v>5.4794165680099987</v>
      </c>
      <c r="S829" s="551">
        <v>0.31577437472654007</v>
      </c>
      <c r="T829" s="551">
        <v>1.2211090849403538E-2</v>
      </c>
      <c r="U829" s="551">
        <v>1.0037592900000001E-2</v>
      </c>
      <c r="V829" s="551">
        <v>1.7920717800000005E-3</v>
      </c>
      <c r="W829" s="551">
        <v>1.0802161659560102E-2</v>
      </c>
      <c r="X829" s="551">
        <v>8.0300702000000029E-2</v>
      </c>
      <c r="Y829" s="551">
        <v>1.1947212700000001E-2</v>
      </c>
      <c r="AA829" s="547" t="s">
        <v>1355</v>
      </c>
      <c r="AB829" s="547" t="s">
        <v>336</v>
      </c>
      <c r="AC829">
        <v>3</v>
      </c>
      <c r="AD829" s="547" t="s">
        <v>618</v>
      </c>
      <c r="AE829">
        <v>51</v>
      </c>
      <c r="AF829" s="216">
        <v>2003</v>
      </c>
      <c r="AG829" s="549">
        <v>0.64993816000000004</v>
      </c>
      <c r="AH829" s="550">
        <v>4.0640612030035586</v>
      </c>
      <c r="AI829" s="550">
        <v>8.4306737244201795</v>
      </c>
      <c r="AJ829" s="550">
        <v>0.48585295365106745</v>
      </c>
      <c r="AK829" s="550">
        <v>1.8788081083596534E-2</v>
      </c>
      <c r="AL829" s="550">
        <v>1.5443919926166515E-2</v>
      </c>
      <c r="AM829" s="550">
        <v>2.7572958325758259E-3</v>
      </c>
      <c r="AN829" s="550">
        <v>1.6620291474438279E-2</v>
      </c>
      <c r="AO829" s="550">
        <v>0.12355129601868588</v>
      </c>
      <c r="AP829" s="550">
        <v>1.8382076073206719E-2</v>
      </c>
      <c r="AQ829" s="551">
        <v>2.6413884604075193</v>
      </c>
      <c r="AR829" s="551">
        <v>5.4794165680099987</v>
      </c>
      <c r="AS829" s="551">
        <v>0.31577437472654007</v>
      </c>
      <c r="AT829" s="551">
        <v>1.2211090849403538E-2</v>
      </c>
      <c r="AU829" s="551">
        <v>1.0037592900000001E-2</v>
      </c>
      <c r="AV829" s="551">
        <v>1.7920717800000005E-3</v>
      </c>
      <c r="AW829" s="551">
        <v>1.0802161659560102E-2</v>
      </c>
      <c r="AX829" s="551">
        <v>8.0300702000000029E-2</v>
      </c>
      <c r="AY829" s="551">
        <v>1.1947212700000001E-2</v>
      </c>
    </row>
    <row r="830" spans="1:51" customFormat="1" x14ac:dyDescent="0.35">
      <c r="A830" s="547" t="s">
        <v>1356</v>
      </c>
      <c r="B830" s="547" t="s">
        <v>336</v>
      </c>
      <c r="C830">
        <v>3</v>
      </c>
      <c r="D830" s="547" t="s">
        <v>618</v>
      </c>
      <c r="E830">
        <v>51</v>
      </c>
      <c r="F830" s="216">
        <v>2004</v>
      </c>
      <c r="G830" s="549">
        <v>0.26054764999999996</v>
      </c>
      <c r="H830" s="550">
        <v>4.0640617417837772</v>
      </c>
      <c r="I830" s="550">
        <v>8.4306899730241298</v>
      </c>
      <c r="J830" s="550">
        <v>0.48585411798905132</v>
      </c>
      <c r="K830" s="550">
        <v>1.8788085683239097E-2</v>
      </c>
      <c r="L830" s="550">
        <v>1.5443947776922956E-2</v>
      </c>
      <c r="M830" s="550">
        <v>2.7572987896839602E-3</v>
      </c>
      <c r="N830" s="550">
        <v>1.6620300027882607E-2</v>
      </c>
      <c r="O830" s="550">
        <v>0.12355139261474822</v>
      </c>
      <c r="P830" s="550">
        <v>1.8382097478138841E-2</v>
      </c>
      <c r="Q830" s="551">
        <v>1.0588817362766698</v>
      </c>
      <c r="R830" s="551">
        <v>2.1965964603499999</v>
      </c>
      <c r="S830" s="551">
        <v>0.12658814868487003</v>
      </c>
      <c r="T830" s="551">
        <v>4.8951915727665904E-3</v>
      </c>
      <c r="U830" s="551">
        <v>4.0238842999999998E-3</v>
      </c>
      <c r="V830" s="551">
        <v>7.1840771999999995E-4</v>
      </c>
      <c r="W830" s="551">
        <v>4.3303801145597471E-3</v>
      </c>
      <c r="X830" s="551">
        <v>3.2191024999999998E-2</v>
      </c>
      <c r="Y830" s="551">
        <v>4.7894123000000004E-3</v>
      </c>
      <c r="AA830" s="547" t="s">
        <v>1356</v>
      </c>
      <c r="AB830" s="547" t="s">
        <v>336</v>
      </c>
      <c r="AC830">
        <v>3</v>
      </c>
      <c r="AD830" s="547" t="s">
        <v>618</v>
      </c>
      <c r="AE830">
        <v>51</v>
      </c>
      <c r="AF830" s="216">
        <v>2004</v>
      </c>
      <c r="AG830" s="549">
        <v>0.26054764999999996</v>
      </c>
      <c r="AH830" s="550">
        <v>4.0640617417837772</v>
      </c>
      <c r="AI830" s="550">
        <v>8.4306899730241298</v>
      </c>
      <c r="AJ830" s="550">
        <v>0.48585411798905132</v>
      </c>
      <c r="AK830" s="550">
        <v>1.8788085683239097E-2</v>
      </c>
      <c r="AL830" s="550">
        <v>1.5443947776922956E-2</v>
      </c>
      <c r="AM830" s="550">
        <v>2.7572987896839602E-3</v>
      </c>
      <c r="AN830" s="550">
        <v>1.6620300027882607E-2</v>
      </c>
      <c r="AO830" s="550">
        <v>0.12355139261474822</v>
      </c>
      <c r="AP830" s="550">
        <v>1.8382097478138841E-2</v>
      </c>
      <c r="AQ830" s="551">
        <v>1.0588817362766698</v>
      </c>
      <c r="AR830" s="551">
        <v>2.1965964603499999</v>
      </c>
      <c r="AS830" s="551">
        <v>0.12658814868487003</v>
      </c>
      <c r="AT830" s="551">
        <v>4.8951915727665904E-3</v>
      </c>
      <c r="AU830" s="551">
        <v>4.0238842999999998E-3</v>
      </c>
      <c r="AV830" s="551">
        <v>7.1840771999999995E-4</v>
      </c>
      <c r="AW830" s="551">
        <v>4.3303801145597471E-3</v>
      </c>
      <c r="AX830" s="551">
        <v>3.2191024999999998E-2</v>
      </c>
      <c r="AY830" s="551">
        <v>4.7894123000000004E-3</v>
      </c>
    </row>
    <row r="831" spans="1:51" customFormat="1" x14ac:dyDescent="0.35">
      <c r="A831" s="547" t="s">
        <v>1357</v>
      </c>
      <c r="B831" s="547" t="s">
        <v>336</v>
      </c>
      <c r="C831">
        <v>3</v>
      </c>
      <c r="D831" s="547" t="s">
        <v>618</v>
      </c>
      <c r="E831">
        <v>51</v>
      </c>
      <c r="F831" s="216">
        <v>2010</v>
      </c>
      <c r="G831" s="549">
        <v>0.76083822999999995</v>
      </c>
      <c r="H831" s="550">
        <v>45.063420454734256</v>
      </c>
      <c r="I831" s="550">
        <v>1.3763661507913454</v>
      </c>
      <c r="J831" s="550">
        <v>1.3986219395419446</v>
      </c>
      <c r="K831" s="550">
        <v>1.2811908327060523E-2</v>
      </c>
      <c r="L831" s="550">
        <v>1.5154580231858224E-2</v>
      </c>
      <c r="M831" s="550">
        <v>2.7572942016859487E-3</v>
      </c>
      <c r="N831" s="550">
        <v>1.1333662944611533E-2</v>
      </c>
      <c r="O831" s="550">
        <v>0.12123648019106505</v>
      </c>
      <c r="P831" s="550">
        <v>1.8382047127153432E-2</v>
      </c>
      <c r="Q831" s="551">
        <v>34.285973056525805</v>
      </c>
      <c r="R831" s="551">
        <v>1.0471919860000003</v>
      </c>
      <c r="S831" s="551">
        <v>1.0641250409202601</v>
      </c>
      <c r="T831" s="551">
        <v>9.7477896544829884E-3</v>
      </c>
      <c r="U831" s="551">
        <v>1.1530184000000001E-2</v>
      </c>
      <c r="V831" s="551">
        <v>2.0978548400000002E-3</v>
      </c>
      <c r="W831" s="551">
        <v>8.6230840541948253E-3</v>
      </c>
      <c r="X831" s="551">
        <v>9.2241348999999986E-2</v>
      </c>
      <c r="Y831" s="551">
        <v>1.39857642E-2</v>
      </c>
      <c r="AA831" s="547" t="s">
        <v>1357</v>
      </c>
      <c r="AB831" s="547" t="s">
        <v>336</v>
      </c>
      <c r="AC831">
        <v>3</v>
      </c>
      <c r="AD831" s="547" t="s">
        <v>618</v>
      </c>
      <c r="AE831">
        <v>51</v>
      </c>
      <c r="AF831" s="216">
        <v>2010</v>
      </c>
      <c r="AG831" s="549">
        <v>0.76083822999999995</v>
      </c>
      <c r="AH831" s="550">
        <v>45.063420454734256</v>
      </c>
      <c r="AI831" s="550">
        <v>1.3763661507913454</v>
      </c>
      <c r="AJ831" s="550">
        <v>1.3986219395419446</v>
      </c>
      <c r="AK831" s="550">
        <v>1.2811908327060523E-2</v>
      </c>
      <c r="AL831" s="550">
        <v>1.5154580231858224E-2</v>
      </c>
      <c r="AM831" s="550">
        <v>2.7572942016859487E-3</v>
      </c>
      <c r="AN831" s="550">
        <v>1.1333662944611533E-2</v>
      </c>
      <c r="AO831" s="550">
        <v>0.12123648019106505</v>
      </c>
      <c r="AP831" s="550">
        <v>1.8382047127153432E-2</v>
      </c>
      <c r="AQ831" s="551">
        <v>34.285973056525805</v>
      </c>
      <c r="AR831" s="551">
        <v>1.0471919860000003</v>
      </c>
      <c r="AS831" s="551">
        <v>1.0641250409202601</v>
      </c>
      <c r="AT831" s="551">
        <v>9.7477896544829884E-3</v>
      </c>
      <c r="AU831" s="551">
        <v>1.1530184000000001E-2</v>
      </c>
      <c r="AV831" s="551">
        <v>2.0978548400000002E-3</v>
      </c>
      <c r="AW831" s="551">
        <v>8.6230840541948253E-3</v>
      </c>
      <c r="AX831" s="551">
        <v>9.2241348999999986E-2</v>
      </c>
      <c r="AY831" s="551">
        <v>1.39857642E-2</v>
      </c>
    </row>
    <row r="832" spans="1:51" customFormat="1" x14ac:dyDescent="0.35">
      <c r="A832" s="547" t="s">
        <v>1358</v>
      </c>
      <c r="B832" s="547" t="s">
        <v>336</v>
      </c>
      <c r="C832">
        <v>3</v>
      </c>
      <c r="D832" s="547" t="s">
        <v>618</v>
      </c>
      <c r="E832">
        <v>51</v>
      </c>
      <c r="F832" s="216">
        <v>2011</v>
      </c>
      <c r="G832" s="549">
        <v>2.8534433000000003</v>
      </c>
      <c r="H832" s="550">
        <v>45.063346496890873</v>
      </c>
      <c r="I832" s="550">
        <v>1.3763642294171394</v>
      </c>
      <c r="J832" s="550">
        <v>1.3986180790743235</v>
      </c>
      <c r="K832" s="550">
        <v>1.2811876678268086E-2</v>
      </c>
      <c r="L832" s="550">
        <v>1.5154472492935117E-2</v>
      </c>
      <c r="M832" s="550">
        <v>2.7572856975991069E-3</v>
      </c>
      <c r="N832" s="550">
        <v>1.1333637688581913E-2</v>
      </c>
      <c r="O832" s="550">
        <v>0.12123569443275778</v>
      </c>
      <c r="P832" s="550">
        <v>1.8381999390000139E-2</v>
      </c>
      <c r="Q832" s="551">
        <v>128.58570413713176</v>
      </c>
      <c r="R832" s="551">
        <v>3.9273772887899998</v>
      </c>
      <c r="S832" s="551">
        <v>3.9908773869934993</v>
      </c>
      <c r="T832" s="551">
        <v>3.6557963668030331E-2</v>
      </c>
      <c r="U832" s="551">
        <v>4.3242428000000013E-2</v>
      </c>
      <c r="V832" s="551">
        <v>7.8677583999999991E-3</v>
      </c>
      <c r="W832" s="551">
        <v>3.2339892527111551E-2</v>
      </c>
      <c r="X832" s="551">
        <v>0.34593918000000001</v>
      </c>
      <c r="Y832" s="551">
        <v>5.2451992999999988E-2</v>
      </c>
      <c r="AA832" s="547" t="s">
        <v>1358</v>
      </c>
      <c r="AB832" s="547" t="s">
        <v>336</v>
      </c>
      <c r="AC832">
        <v>3</v>
      </c>
      <c r="AD832" s="547" t="s">
        <v>618</v>
      </c>
      <c r="AE832">
        <v>51</v>
      </c>
      <c r="AF832" s="216">
        <v>2011</v>
      </c>
      <c r="AG832" s="549">
        <v>2.8534433000000003</v>
      </c>
      <c r="AH832" s="550">
        <v>45.063346496890873</v>
      </c>
      <c r="AI832" s="550">
        <v>1.3763642294171394</v>
      </c>
      <c r="AJ832" s="550">
        <v>1.3986180790743235</v>
      </c>
      <c r="AK832" s="550">
        <v>1.2811876678268086E-2</v>
      </c>
      <c r="AL832" s="550">
        <v>1.5154472492935117E-2</v>
      </c>
      <c r="AM832" s="550">
        <v>2.7572856975991069E-3</v>
      </c>
      <c r="AN832" s="550">
        <v>1.1333637688581913E-2</v>
      </c>
      <c r="AO832" s="550">
        <v>0.12123569443275778</v>
      </c>
      <c r="AP832" s="550">
        <v>1.8381999390000139E-2</v>
      </c>
      <c r="AQ832" s="551">
        <v>128.58570413713176</v>
      </c>
      <c r="AR832" s="551">
        <v>3.9273772887899998</v>
      </c>
      <c r="AS832" s="551">
        <v>3.9908773869934993</v>
      </c>
      <c r="AT832" s="551">
        <v>3.6557963668030331E-2</v>
      </c>
      <c r="AU832" s="551">
        <v>4.3242428000000013E-2</v>
      </c>
      <c r="AV832" s="551">
        <v>7.8677583999999991E-3</v>
      </c>
      <c r="AW832" s="551">
        <v>3.2339892527111551E-2</v>
      </c>
      <c r="AX832" s="551">
        <v>0.34593918000000001</v>
      </c>
      <c r="AY832" s="551">
        <v>5.2451992999999988E-2</v>
      </c>
    </row>
    <row r="833" spans="1:51" customFormat="1" x14ac:dyDescent="0.35">
      <c r="A833" s="547" t="s">
        <v>1359</v>
      </c>
      <c r="B833" s="547" t="s">
        <v>336</v>
      </c>
      <c r="C833">
        <v>3</v>
      </c>
      <c r="D833" s="547" t="s">
        <v>618</v>
      </c>
      <c r="E833">
        <v>51</v>
      </c>
      <c r="F833" s="216">
        <v>2012</v>
      </c>
      <c r="G833" s="549">
        <v>6.448304499999999</v>
      </c>
      <c r="H833" s="550">
        <v>45.063454027249819</v>
      </c>
      <c r="I833" s="550">
        <v>1.3763662362455125</v>
      </c>
      <c r="J833" s="550">
        <v>1.3986211916736719</v>
      </c>
      <c r="K833" s="550">
        <v>1.2811935374894355E-2</v>
      </c>
      <c r="L833" s="550">
        <v>1.5154562877730111E-2</v>
      </c>
      <c r="M833" s="550">
        <v>2.7572983875063599E-3</v>
      </c>
      <c r="N833" s="550">
        <v>1.1333679938179629E-2</v>
      </c>
      <c r="O833" s="550">
        <v>0.12123651728915717</v>
      </c>
      <c r="P833" s="550">
        <v>1.8382056244397274E-2</v>
      </c>
      <c r="Q833" s="551">
        <v>290.58287338945809</v>
      </c>
      <c r="R833" s="551">
        <v>8.8752285948300003</v>
      </c>
      <c r="S833" s="551">
        <v>9.0187353240646999</v>
      </c>
      <c r="T833" s="551">
        <v>8.261526053164045E-2</v>
      </c>
      <c r="U833" s="551">
        <v>9.7721236000000003E-2</v>
      </c>
      <c r="V833" s="551">
        <v>1.7779899600000003E-2</v>
      </c>
      <c r="W833" s="551">
        <v>7.3083019346923406E-2</v>
      </c>
      <c r="X833" s="551">
        <v>0.78176997999999986</v>
      </c>
      <c r="Y833" s="551">
        <v>0.11853309600000002</v>
      </c>
      <c r="AA833" s="547" t="s">
        <v>1359</v>
      </c>
      <c r="AB833" s="547" t="s">
        <v>336</v>
      </c>
      <c r="AC833">
        <v>3</v>
      </c>
      <c r="AD833" s="547" t="s">
        <v>618</v>
      </c>
      <c r="AE833">
        <v>51</v>
      </c>
      <c r="AF833" s="216">
        <v>2012</v>
      </c>
      <c r="AG833" s="549">
        <v>6.448304499999999</v>
      </c>
      <c r="AH833" s="550">
        <v>45.063454027249819</v>
      </c>
      <c r="AI833" s="550">
        <v>1.3763662362455125</v>
      </c>
      <c r="AJ833" s="550">
        <v>1.3986211916736719</v>
      </c>
      <c r="AK833" s="550">
        <v>1.2811935374894355E-2</v>
      </c>
      <c r="AL833" s="550">
        <v>1.5154562877730111E-2</v>
      </c>
      <c r="AM833" s="550">
        <v>2.7572983875063599E-3</v>
      </c>
      <c r="AN833" s="550">
        <v>1.1333679938179629E-2</v>
      </c>
      <c r="AO833" s="550">
        <v>0.12123651728915717</v>
      </c>
      <c r="AP833" s="550">
        <v>1.8382056244397274E-2</v>
      </c>
      <c r="AQ833" s="551">
        <v>290.58287338945809</v>
      </c>
      <c r="AR833" s="551">
        <v>8.8752285948300003</v>
      </c>
      <c r="AS833" s="551">
        <v>9.0187353240646999</v>
      </c>
      <c r="AT833" s="551">
        <v>8.261526053164045E-2</v>
      </c>
      <c r="AU833" s="551">
        <v>9.7721236000000003E-2</v>
      </c>
      <c r="AV833" s="551">
        <v>1.7779899600000003E-2</v>
      </c>
      <c r="AW833" s="551">
        <v>7.3083019346923406E-2</v>
      </c>
      <c r="AX833" s="551">
        <v>0.78176997999999986</v>
      </c>
      <c r="AY833" s="551">
        <v>0.11853309600000002</v>
      </c>
    </row>
    <row r="834" spans="1:51" customFormat="1" x14ac:dyDescent="0.35">
      <c r="A834" s="547" t="s">
        <v>1360</v>
      </c>
      <c r="B834" s="547" t="s">
        <v>336</v>
      </c>
      <c r="C834">
        <v>3</v>
      </c>
      <c r="D834" s="547" t="s">
        <v>618</v>
      </c>
      <c r="E834">
        <v>51</v>
      </c>
      <c r="F834" s="216">
        <v>2013</v>
      </c>
      <c r="G834" s="549">
        <v>26.278823000000003</v>
      </c>
      <c r="H834" s="550">
        <v>45.063405257626371</v>
      </c>
      <c r="I834" s="550">
        <v>1.3763657418184214</v>
      </c>
      <c r="J834" s="550">
        <v>1.3986206813034967</v>
      </c>
      <c r="K834" s="550">
        <v>1.2811890469840532E-2</v>
      </c>
      <c r="L834" s="550">
        <v>1.5154499499463884E-2</v>
      </c>
      <c r="M834" s="550">
        <v>2.7572949138551608E-3</v>
      </c>
      <c r="N834" s="550">
        <v>1.1333644936745171E-2</v>
      </c>
      <c r="O834" s="550">
        <v>0.12123597011936185</v>
      </c>
      <c r="P834" s="550">
        <v>1.8382056913279557E-2</v>
      </c>
      <c r="Q834" s="551">
        <v>1184.2132505424329</v>
      </c>
      <c r="R834" s="551">
        <v>36.169271712509996</v>
      </c>
      <c r="S834" s="551">
        <v>36.754105328114001</v>
      </c>
      <c r="T834" s="551">
        <v>0.33668140195232621</v>
      </c>
      <c r="U834" s="551">
        <v>0.39824241000000005</v>
      </c>
      <c r="V834" s="551">
        <v>7.2458465000000027E-2</v>
      </c>
      <c r="W834" s="551">
        <v>0.29783484923757259</v>
      </c>
      <c r="X834" s="551">
        <v>3.1859385999999992</v>
      </c>
      <c r="Y834" s="551">
        <v>0.48305881999999989</v>
      </c>
      <c r="AA834" s="547" t="s">
        <v>1360</v>
      </c>
      <c r="AB834" s="547" t="s">
        <v>336</v>
      </c>
      <c r="AC834">
        <v>3</v>
      </c>
      <c r="AD834" s="547" t="s">
        <v>618</v>
      </c>
      <c r="AE834">
        <v>51</v>
      </c>
      <c r="AF834" s="216">
        <v>2013</v>
      </c>
      <c r="AG834" s="549">
        <v>26.278823000000003</v>
      </c>
      <c r="AH834" s="550">
        <v>45.063405257626371</v>
      </c>
      <c r="AI834" s="550">
        <v>1.3763657418184214</v>
      </c>
      <c r="AJ834" s="550">
        <v>1.3986206813034967</v>
      </c>
      <c r="AK834" s="550">
        <v>1.2811890469840532E-2</v>
      </c>
      <c r="AL834" s="550">
        <v>1.5154499499463884E-2</v>
      </c>
      <c r="AM834" s="550">
        <v>2.7572949138551608E-3</v>
      </c>
      <c r="AN834" s="550">
        <v>1.1333644936745171E-2</v>
      </c>
      <c r="AO834" s="550">
        <v>0.12123597011936185</v>
      </c>
      <c r="AP834" s="550">
        <v>1.8382056913279557E-2</v>
      </c>
      <c r="AQ834" s="551">
        <v>1184.2132505424329</v>
      </c>
      <c r="AR834" s="551">
        <v>36.169271712509996</v>
      </c>
      <c r="AS834" s="551">
        <v>36.754105328114001</v>
      </c>
      <c r="AT834" s="551">
        <v>0.33668140195232621</v>
      </c>
      <c r="AU834" s="551">
        <v>0.39824241000000005</v>
      </c>
      <c r="AV834" s="551">
        <v>7.2458465000000027E-2</v>
      </c>
      <c r="AW834" s="551">
        <v>0.29783484923757259</v>
      </c>
      <c r="AX834" s="551">
        <v>3.1859385999999992</v>
      </c>
      <c r="AY834" s="551">
        <v>0.48305881999999989</v>
      </c>
    </row>
    <row r="835" spans="1:51" customFormat="1" x14ac:dyDescent="0.35">
      <c r="A835" s="547" t="s">
        <v>1361</v>
      </c>
      <c r="B835" s="547" t="s">
        <v>336</v>
      </c>
      <c r="C835">
        <v>3</v>
      </c>
      <c r="D835" s="547" t="s">
        <v>618</v>
      </c>
      <c r="E835">
        <v>51</v>
      </c>
      <c r="F835" s="216">
        <v>2014</v>
      </c>
      <c r="G835" s="549">
        <v>79.706720999999987</v>
      </c>
      <c r="H835" s="550">
        <v>44.872665758640579</v>
      </c>
      <c r="I835" s="550">
        <v>1.3750506039885901</v>
      </c>
      <c r="J835" s="550">
        <v>1.3998934715365228</v>
      </c>
      <c r="K835" s="550">
        <v>1.2747574326156693E-2</v>
      </c>
      <c r="L835" s="550">
        <v>1.5238069823497071E-2</v>
      </c>
      <c r="M835" s="550">
        <v>2.7572897899036646E-3</v>
      </c>
      <c r="N835" s="550">
        <v>1.1276749620813282E-2</v>
      </c>
      <c r="O835" s="550">
        <v>0.12190454177634531</v>
      </c>
      <c r="P835" s="550">
        <v>1.8382039828234824E-2</v>
      </c>
      <c r="Q835" s="551">
        <v>3576.6530501502175</v>
      </c>
      <c r="R835" s="551">
        <v>109.60077485300002</v>
      </c>
      <c r="S835" s="551">
        <v>111.58091836548304</v>
      </c>
      <c r="T835" s="551">
        <v>1.0160673502417343</v>
      </c>
      <c r="U835" s="551">
        <v>1.2145765800000001</v>
      </c>
      <c r="V835" s="551">
        <v>0.21977452799999997</v>
      </c>
      <c r="W835" s="551">
        <v>0.89883273581301992</v>
      </c>
      <c r="X835" s="551">
        <v>9.7166112999999985</v>
      </c>
      <c r="Y835" s="551">
        <v>1.4651721200000007</v>
      </c>
      <c r="AA835" s="547" t="s">
        <v>1361</v>
      </c>
      <c r="AB835" s="547" t="s">
        <v>336</v>
      </c>
      <c r="AC835">
        <v>3</v>
      </c>
      <c r="AD835" s="547" t="s">
        <v>618</v>
      </c>
      <c r="AE835">
        <v>51</v>
      </c>
      <c r="AF835" s="216">
        <v>2014</v>
      </c>
      <c r="AG835" s="549">
        <v>79.706720999999987</v>
      </c>
      <c r="AH835" s="550">
        <v>44.872665758640579</v>
      </c>
      <c r="AI835" s="550">
        <v>1.3750506039885901</v>
      </c>
      <c r="AJ835" s="550">
        <v>1.3998934715365228</v>
      </c>
      <c r="AK835" s="550">
        <v>1.2747574326156693E-2</v>
      </c>
      <c r="AL835" s="550">
        <v>1.5238069823497071E-2</v>
      </c>
      <c r="AM835" s="550">
        <v>2.7572897899036646E-3</v>
      </c>
      <c r="AN835" s="550">
        <v>1.1276749620813282E-2</v>
      </c>
      <c r="AO835" s="550">
        <v>0.12190454177634531</v>
      </c>
      <c r="AP835" s="550">
        <v>1.8382039828234824E-2</v>
      </c>
      <c r="AQ835" s="551">
        <v>3576.6530501502175</v>
      </c>
      <c r="AR835" s="551">
        <v>109.60077485300002</v>
      </c>
      <c r="AS835" s="551">
        <v>111.58091836548304</v>
      </c>
      <c r="AT835" s="551">
        <v>1.0160673502417343</v>
      </c>
      <c r="AU835" s="551">
        <v>1.2145765800000001</v>
      </c>
      <c r="AV835" s="551">
        <v>0.21977452799999997</v>
      </c>
      <c r="AW835" s="551">
        <v>0.89883273581301992</v>
      </c>
      <c r="AX835" s="551">
        <v>9.7166112999999985</v>
      </c>
      <c r="AY835" s="551">
        <v>1.4651721200000007</v>
      </c>
    </row>
    <row r="836" spans="1:51" customFormat="1" x14ac:dyDescent="0.35">
      <c r="A836" s="547" t="s">
        <v>1362</v>
      </c>
      <c r="B836" s="547" t="s">
        <v>336</v>
      </c>
      <c r="C836">
        <v>3</v>
      </c>
      <c r="D836" s="547" t="s">
        <v>618</v>
      </c>
      <c r="E836">
        <v>51</v>
      </c>
      <c r="F836" s="216">
        <v>2015</v>
      </c>
      <c r="G836" s="549">
        <v>91.733475000000027</v>
      </c>
      <c r="H836" s="550">
        <v>44.872651045006734</v>
      </c>
      <c r="I836" s="550">
        <v>1.3750486974989222</v>
      </c>
      <c r="J836" s="550">
        <v>1.3998931531565646</v>
      </c>
      <c r="K836" s="550">
        <v>1.2747571389081013E-2</v>
      </c>
      <c r="L836" s="550">
        <v>1.5238071489170118E-2</v>
      </c>
      <c r="M836" s="550">
        <v>2.7572874569506919E-3</v>
      </c>
      <c r="N836" s="550">
        <v>1.1276746879345146E-2</v>
      </c>
      <c r="O836" s="550">
        <v>0.12190447598327651</v>
      </c>
      <c r="P836" s="550">
        <v>1.8382028043743025E-2</v>
      </c>
      <c r="Q836" s="551">
        <v>4116.3242128208503</v>
      </c>
      <c r="R836" s="551">
        <v>126.13799531579998</v>
      </c>
      <c r="S836" s="551">
        <v>128.41706356775893</v>
      </c>
      <c r="T836" s="551">
        <v>1.1693790213309787</v>
      </c>
      <c r="U836" s="551">
        <v>1.3978412500000001</v>
      </c>
      <c r="V836" s="551">
        <v>0.25293555999999995</v>
      </c>
      <c r="W836" s="551">
        <v>1.0344551779377362</v>
      </c>
      <c r="X836" s="551">
        <v>11.1827212</v>
      </c>
      <c r="Y836" s="551">
        <v>1.6862473100000002</v>
      </c>
      <c r="AA836" s="547" t="s">
        <v>1362</v>
      </c>
      <c r="AB836" s="547" t="s">
        <v>336</v>
      </c>
      <c r="AC836">
        <v>3</v>
      </c>
      <c r="AD836" s="547" t="s">
        <v>618</v>
      </c>
      <c r="AE836">
        <v>51</v>
      </c>
      <c r="AF836" s="216">
        <v>2015</v>
      </c>
      <c r="AG836" s="549">
        <v>91.733475000000027</v>
      </c>
      <c r="AH836" s="550">
        <v>44.872651045006734</v>
      </c>
      <c r="AI836" s="550">
        <v>1.3750486974989222</v>
      </c>
      <c r="AJ836" s="550">
        <v>1.3998931531565646</v>
      </c>
      <c r="AK836" s="550">
        <v>1.2747571389081013E-2</v>
      </c>
      <c r="AL836" s="550">
        <v>1.5238071489170118E-2</v>
      </c>
      <c r="AM836" s="550">
        <v>2.7572874569506919E-3</v>
      </c>
      <c r="AN836" s="550">
        <v>1.1276746879345146E-2</v>
      </c>
      <c r="AO836" s="550">
        <v>0.12190447598327651</v>
      </c>
      <c r="AP836" s="550">
        <v>1.8382028043743025E-2</v>
      </c>
      <c r="AQ836" s="551">
        <v>4116.3242128208503</v>
      </c>
      <c r="AR836" s="551">
        <v>126.13799531579998</v>
      </c>
      <c r="AS836" s="551">
        <v>128.41706356775893</v>
      </c>
      <c r="AT836" s="551">
        <v>1.1693790213309787</v>
      </c>
      <c r="AU836" s="551">
        <v>1.3978412500000001</v>
      </c>
      <c r="AV836" s="551">
        <v>0.25293555999999995</v>
      </c>
      <c r="AW836" s="551">
        <v>1.0344551779377362</v>
      </c>
      <c r="AX836" s="551">
        <v>11.1827212</v>
      </c>
      <c r="AY836" s="551">
        <v>1.6862473100000002</v>
      </c>
    </row>
    <row r="837" spans="1:51" customFormat="1" x14ac:dyDescent="0.35">
      <c r="A837" s="547" t="s">
        <v>1363</v>
      </c>
      <c r="B837" s="547" t="s">
        <v>336</v>
      </c>
      <c r="C837">
        <v>3</v>
      </c>
      <c r="D837" s="547" t="s">
        <v>618</v>
      </c>
      <c r="E837">
        <v>51</v>
      </c>
      <c r="F837" s="216">
        <v>2016</v>
      </c>
      <c r="G837" s="549">
        <v>118.06186399999999</v>
      </c>
      <c r="H837" s="550">
        <v>44.872746156128123</v>
      </c>
      <c r="I837" s="550">
        <v>1.3750508156181576</v>
      </c>
      <c r="J837" s="550">
        <v>1.3998943214539716</v>
      </c>
      <c r="K837" s="550">
        <v>1.2747596558426987E-2</v>
      </c>
      <c r="L837" s="550">
        <v>1.5238092886624253E-2</v>
      </c>
      <c r="M837" s="550">
        <v>2.7572946840818983E-3</v>
      </c>
      <c r="N837" s="550">
        <v>1.1276756221431832E-2</v>
      </c>
      <c r="O837" s="550">
        <v>0.12190477443249587</v>
      </c>
      <c r="P837" s="550">
        <v>1.8382058748454118E-2</v>
      </c>
      <c r="Q837" s="551">
        <v>5297.760053991321</v>
      </c>
      <c r="R837" s="551">
        <v>162.34106238659999</v>
      </c>
      <c r="S837" s="551">
        <v>165.27413299387106</v>
      </c>
      <c r="T837" s="551">
        <v>1.5050050112078748</v>
      </c>
      <c r="U837" s="551">
        <v>1.7990376499999998</v>
      </c>
      <c r="V837" s="551">
        <v>0.32553135</v>
      </c>
      <c r="W837" s="551">
        <v>1.3313548593758386</v>
      </c>
      <c r="X837" s="551">
        <v>14.392304900000003</v>
      </c>
      <c r="Y837" s="551">
        <v>2.1702201200000002</v>
      </c>
      <c r="AA837" s="547" t="s">
        <v>1363</v>
      </c>
      <c r="AB837" s="547" t="s">
        <v>336</v>
      </c>
      <c r="AC837">
        <v>3</v>
      </c>
      <c r="AD837" s="547" t="s">
        <v>618</v>
      </c>
      <c r="AE837">
        <v>51</v>
      </c>
      <c r="AF837" s="216">
        <v>2016</v>
      </c>
      <c r="AG837" s="549">
        <v>118.06186399999999</v>
      </c>
      <c r="AH837" s="550">
        <v>44.872746156128123</v>
      </c>
      <c r="AI837" s="550">
        <v>1.3750508156181576</v>
      </c>
      <c r="AJ837" s="550">
        <v>1.3998943214539716</v>
      </c>
      <c r="AK837" s="550">
        <v>1.2747596558426987E-2</v>
      </c>
      <c r="AL837" s="550">
        <v>1.5238092886624253E-2</v>
      </c>
      <c r="AM837" s="550">
        <v>2.7572946840818983E-3</v>
      </c>
      <c r="AN837" s="550">
        <v>1.1276756221431832E-2</v>
      </c>
      <c r="AO837" s="550">
        <v>0.12190477443249587</v>
      </c>
      <c r="AP837" s="550">
        <v>1.8382058748454118E-2</v>
      </c>
      <c r="AQ837" s="551">
        <v>5297.760053991321</v>
      </c>
      <c r="AR837" s="551">
        <v>162.34106238659999</v>
      </c>
      <c r="AS837" s="551">
        <v>165.27413299387106</v>
      </c>
      <c r="AT837" s="551">
        <v>1.5050050112078748</v>
      </c>
      <c r="AU837" s="551">
        <v>1.7990376499999998</v>
      </c>
      <c r="AV837" s="551">
        <v>0.32553135</v>
      </c>
      <c r="AW837" s="551">
        <v>1.3313548593758386</v>
      </c>
      <c r="AX837" s="551">
        <v>14.392304900000003</v>
      </c>
      <c r="AY837" s="551">
        <v>2.1702201200000002</v>
      </c>
    </row>
    <row r="838" spans="1:51" customFormat="1" x14ac:dyDescent="0.35">
      <c r="A838" s="547" t="s">
        <v>1364</v>
      </c>
      <c r="B838" s="547" t="s">
        <v>336</v>
      </c>
      <c r="C838">
        <v>3</v>
      </c>
      <c r="D838" s="547" t="s">
        <v>618</v>
      </c>
      <c r="E838">
        <v>51</v>
      </c>
      <c r="F838" s="216">
        <v>2017</v>
      </c>
      <c r="G838" s="549">
        <v>150.10165299999997</v>
      </c>
      <c r="H838" s="550">
        <v>44.872658065305529</v>
      </c>
      <c r="I838" s="550">
        <v>1.3750483384343544</v>
      </c>
      <c r="J838" s="550">
        <v>1.3998920887403425</v>
      </c>
      <c r="K838" s="550">
        <v>1.2747568281849003E-2</v>
      </c>
      <c r="L838" s="550">
        <v>1.5238043980768154E-2</v>
      </c>
      <c r="M838" s="550">
        <v>2.7572907541531214E-3</v>
      </c>
      <c r="N838" s="550">
        <v>1.1276732004090151E-2</v>
      </c>
      <c r="O838" s="550">
        <v>0.12190454158422891</v>
      </c>
      <c r="P838" s="550">
        <v>1.8382018750986044E-2</v>
      </c>
      <c r="Q838" s="551">
        <v>6735.4601501061406</v>
      </c>
      <c r="R838" s="551">
        <v>206.39702855389999</v>
      </c>
      <c r="S838" s="551">
        <v>210.12611654154807</v>
      </c>
      <c r="T838" s="551">
        <v>1.913431070835905</v>
      </c>
      <c r="U838" s="551">
        <v>2.2872555899999996</v>
      </c>
      <c r="V838" s="551">
        <v>0.41387390000000007</v>
      </c>
      <c r="W838" s="551">
        <v>1.6926561142519341</v>
      </c>
      <c r="X838" s="551">
        <v>18.298073199999994</v>
      </c>
      <c r="Y838" s="551">
        <v>2.7591714000000001</v>
      </c>
      <c r="AA838" s="547" t="s">
        <v>1364</v>
      </c>
      <c r="AB838" s="547" t="s">
        <v>336</v>
      </c>
      <c r="AC838">
        <v>3</v>
      </c>
      <c r="AD838" s="547" t="s">
        <v>618</v>
      </c>
      <c r="AE838">
        <v>51</v>
      </c>
      <c r="AF838" s="216">
        <v>2017</v>
      </c>
      <c r="AG838" s="549">
        <v>150.10165299999997</v>
      </c>
      <c r="AH838" s="550">
        <v>44.872658065305529</v>
      </c>
      <c r="AI838" s="550">
        <v>1.3750483384343544</v>
      </c>
      <c r="AJ838" s="550">
        <v>1.3998920887403425</v>
      </c>
      <c r="AK838" s="550">
        <v>1.2747568281849003E-2</v>
      </c>
      <c r="AL838" s="550">
        <v>1.5238043980768154E-2</v>
      </c>
      <c r="AM838" s="550">
        <v>2.7572907541531214E-3</v>
      </c>
      <c r="AN838" s="550">
        <v>1.1276732004090151E-2</v>
      </c>
      <c r="AO838" s="550">
        <v>0.12190454158422891</v>
      </c>
      <c r="AP838" s="550">
        <v>1.8382018750986044E-2</v>
      </c>
      <c r="AQ838" s="551">
        <v>6735.4601501061406</v>
      </c>
      <c r="AR838" s="551">
        <v>206.39702855389999</v>
      </c>
      <c r="AS838" s="551">
        <v>210.12611654154807</v>
      </c>
      <c r="AT838" s="551">
        <v>1.913431070835905</v>
      </c>
      <c r="AU838" s="551">
        <v>2.2872555899999996</v>
      </c>
      <c r="AV838" s="551">
        <v>0.41387390000000007</v>
      </c>
      <c r="AW838" s="551">
        <v>1.6926561142519341</v>
      </c>
      <c r="AX838" s="551">
        <v>18.298073199999994</v>
      </c>
      <c r="AY838" s="551">
        <v>2.7591714000000001</v>
      </c>
    </row>
    <row r="839" spans="1:51" customFormat="1" x14ac:dyDescent="0.35">
      <c r="A839" s="547" t="s">
        <v>1365</v>
      </c>
      <c r="B839" s="547" t="s">
        <v>336</v>
      </c>
      <c r="C839">
        <v>3</v>
      </c>
      <c r="D839" s="547" t="s">
        <v>618</v>
      </c>
      <c r="E839">
        <v>51</v>
      </c>
      <c r="F839" s="216">
        <v>2018</v>
      </c>
      <c r="G839" s="549">
        <v>139.78205700000001</v>
      </c>
      <c r="H839" s="550">
        <v>44.872717908340469</v>
      </c>
      <c r="I839" s="550">
        <v>1.3750512913485027</v>
      </c>
      <c r="J839" s="550">
        <v>1.3998927491865352</v>
      </c>
      <c r="K839" s="550">
        <v>1.2747587054153672E-2</v>
      </c>
      <c r="L839" s="550">
        <v>1.5238069074917098E-2</v>
      </c>
      <c r="M839" s="550">
        <v>2.7572919462760508E-3</v>
      </c>
      <c r="N839" s="550">
        <v>1.1276753656143706E-2</v>
      </c>
      <c r="O839" s="550">
        <v>0.12190462041920018</v>
      </c>
      <c r="P839" s="550">
        <v>1.8382040264295154E-2</v>
      </c>
      <c r="Q839" s="551">
        <v>6272.4008124085685</v>
      </c>
      <c r="R839" s="551">
        <v>192.20749798520001</v>
      </c>
      <c r="S839" s="551">
        <v>195.67988806067896</v>
      </c>
      <c r="T839" s="551">
        <v>1.7818839402161708</v>
      </c>
      <c r="U839" s="551">
        <v>2.1300086399999993</v>
      </c>
      <c r="V839" s="551">
        <v>0.38541993999999991</v>
      </c>
      <c r="W839" s="551">
        <v>1.5762878223380381</v>
      </c>
      <c r="X839" s="551">
        <v>17.040078600000005</v>
      </c>
      <c r="Y839" s="551">
        <v>2.5694794000000005</v>
      </c>
      <c r="AA839" s="547" t="s">
        <v>1365</v>
      </c>
      <c r="AB839" s="547" t="s">
        <v>336</v>
      </c>
      <c r="AC839">
        <v>3</v>
      </c>
      <c r="AD839" s="547" t="s">
        <v>618</v>
      </c>
      <c r="AE839">
        <v>51</v>
      </c>
      <c r="AF839" s="216">
        <v>2018</v>
      </c>
      <c r="AG839" s="549">
        <v>139.78205700000001</v>
      </c>
      <c r="AH839" s="550">
        <v>44.872717908340469</v>
      </c>
      <c r="AI839" s="550">
        <v>1.3750512913485027</v>
      </c>
      <c r="AJ839" s="550">
        <v>1.3998927491865352</v>
      </c>
      <c r="AK839" s="550">
        <v>1.2747587054153672E-2</v>
      </c>
      <c r="AL839" s="550">
        <v>1.5238069074917098E-2</v>
      </c>
      <c r="AM839" s="550">
        <v>2.7572919462760508E-3</v>
      </c>
      <c r="AN839" s="550">
        <v>1.1276753656143706E-2</v>
      </c>
      <c r="AO839" s="550">
        <v>0.12190462041920018</v>
      </c>
      <c r="AP839" s="550">
        <v>1.8382040264295154E-2</v>
      </c>
      <c r="AQ839" s="551">
        <v>6272.4008124085685</v>
      </c>
      <c r="AR839" s="551">
        <v>192.20749798520001</v>
      </c>
      <c r="AS839" s="551">
        <v>195.67988806067896</v>
      </c>
      <c r="AT839" s="551">
        <v>1.7818839402161708</v>
      </c>
      <c r="AU839" s="551">
        <v>2.1300086399999993</v>
      </c>
      <c r="AV839" s="551">
        <v>0.38541993999999991</v>
      </c>
      <c r="AW839" s="551">
        <v>1.5762878223380381</v>
      </c>
      <c r="AX839" s="551">
        <v>17.040078600000005</v>
      </c>
      <c r="AY839" s="551">
        <v>2.5694794000000005</v>
      </c>
    </row>
    <row r="840" spans="1:51" customFormat="1" x14ac:dyDescent="0.35">
      <c r="A840" s="547" t="s">
        <v>1366</v>
      </c>
      <c r="B840" s="547" t="s">
        <v>336</v>
      </c>
      <c r="C840">
        <v>3</v>
      </c>
      <c r="D840" s="547" t="s">
        <v>618</v>
      </c>
      <c r="E840">
        <v>51</v>
      </c>
      <c r="F840" s="216">
        <v>2019</v>
      </c>
      <c r="G840" s="549">
        <v>150.06525499999998</v>
      </c>
      <c r="H840" s="550">
        <v>44.872722608442416</v>
      </c>
      <c r="I840" s="550">
        <v>1.3750505708873113</v>
      </c>
      <c r="J840" s="550">
        <v>1.3998932753587612</v>
      </c>
      <c r="K840" s="550">
        <v>1.2747586324764684E-2</v>
      </c>
      <c r="L840" s="550">
        <v>1.523807539593359E-2</v>
      </c>
      <c r="M840" s="550">
        <v>2.7572902868155591E-3</v>
      </c>
      <c r="N840" s="550">
        <v>1.1276757898633472E-2</v>
      </c>
      <c r="O840" s="550">
        <v>0.12190452813344434</v>
      </c>
      <c r="P840" s="550">
        <v>1.838203653470619E-2</v>
      </c>
      <c r="Q840" s="551">
        <v>6733.8365607801752</v>
      </c>
      <c r="R840" s="551">
        <v>206.34731455809992</v>
      </c>
      <c r="S840" s="551">
        <v>210.0753413394977</v>
      </c>
      <c r="T840" s="551">
        <v>1.9129697924603248</v>
      </c>
      <c r="U840" s="551">
        <v>2.2867056699999999</v>
      </c>
      <c r="V840" s="551">
        <v>0.41377346999999992</v>
      </c>
      <c r="W840" s="551">
        <v>1.6922495496316958</v>
      </c>
      <c r="X840" s="551">
        <v>18.293634099999995</v>
      </c>
      <c r="Y840" s="551">
        <v>2.7585050000000004</v>
      </c>
      <c r="AA840" s="547" t="s">
        <v>1366</v>
      </c>
      <c r="AB840" s="547" t="s">
        <v>336</v>
      </c>
      <c r="AC840">
        <v>3</v>
      </c>
      <c r="AD840" s="547" t="s">
        <v>618</v>
      </c>
      <c r="AE840">
        <v>51</v>
      </c>
      <c r="AF840" s="216">
        <v>2019</v>
      </c>
      <c r="AG840" s="549">
        <v>150.06525499999998</v>
      </c>
      <c r="AH840" s="550">
        <v>44.872722608442416</v>
      </c>
      <c r="AI840" s="550">
        <v>1.3750505708873113</v>
      </c>
      <c r="AJ840" s="550">
        <v>1.3998932753587612</v>
      </c>
      <c r="AK840" s="550">
        <v>1.2747586324764684E-2</v>
      </c>
      <c r="AL840" s="550">
        <v>1.523807539593359E-2</v>
      </c>
      <c r="AM840" s="550">
        <v>2.7572902868155591E-3</v>
      </c>
      <c r="AN840" s="550">
        <v>1.1276757898633472E-2</v>
      </c>
      <c r="AO840" s="550">
        <v>0.12190452813344434</v>
      </c>
      <c r="AP840" s="550">
        <v>1.838203653470619E-2</v>
      </c>
      <c r="AQ840" s="551">
        <v>6733.8365607801752</v>
      </c>
      <c r="AR840" s="551">
        <v>206.34731455809992</v>
      </c>
      <c r="AS840" s="551">
        <v>210.0753413394977</v>
      </c>
      <c r="AT840" s="551">
        <v>1.9129697924603248</v>
      </c>
      <c r="AU840" s="551">
        <v>2.2867056699999999</v>
      </c>
      <c r="AV840" s="551">
        <v>0.41377346999999992</v>
      </c>
      <c r="AW840" s="551">
        <v>1.6922495496316958</v>
      </c>
      <c r="AX840" s="551">
        <v>18.293634099999995</v>
      </c>
      <c r="AY840" s="551">
        <v>2.7585050000000004</v>
      </c>
    </row>
    <row r="841" spans="1:51" customFormat="1" x14ac:dyDescent="0.35">
      <c r="A841" s="547" t="s">
        <v>1367</v>
      </c>
      <c r="B841" s="547" t="s">
        <v>336</v>
      </c>
      <c r="C841">
        <v>3</v>
      </c>
      <c r="D841" s="547" t="s">
        <v>618</v>
      </c>
      <c r="E841">
        <v>51</v>
      </c>
      <c r="F841" s="216">
        <v>2020</v>
      </c>
      <c r="G841" s="549">
        <v>315.46984000000003</v>
      </c>
      <c r="H841" s="550">
        <v>44.872672301730397</v>
      </c>
      <c r="I841" s="550">
        <v>1.3750481845028353</v>
      </c>
      <c r="J841" s="550">
        <v>1.3998912542636726</v>
      </c>
      <c r="K841" s="550">
        <v>1.2747577621042732E-2</v>
      </c>
      <c r="L841" s="550">
        <v>1.5238061426093854E-2</v>
      </c>
      <c r="M841" s="550">
        <v>2.7572906810996575E-3</v>
      </c>
      <c r="N841" s="550">
        <v>1.1276748520165995E-2</v>
      </c>
      <c r="O841" s="550">
        <v>0.12190447112154998</v>
      </c>
      <c r="P841" s="550">
        <v>1.8382031068326529E-2</v>
      </c>
      <c r="Q841" s="551">
        <v>14155.974751399321</v>
      </c>
      <c r="R841" s="551">
        <v>433.78623075740001</v>
      </c>
      <c r="S841" s="551">
        <v>441.62346999996015</v>
      </c>
      <c r="T841" s="551">
        <v>4.0214762724979316</v>
      </c>
      <c r="U841" s="551">
        <v>4.8071488000000002</v>
      </c>
      <c r="V841" s="551">
        <v>0.86984205000000003</v>
      </c>
      <c r="W841" s="551">
        <v>3.5574740513770036</v>
      </c>
      <c r="X841" s="551">
        <v>38.457183999999998</v>
      </c>
      <c r="Y841" s="551">
        <v>5.7989763999999999</v>
      </c>
      <c r="AA841" s="547" t="s">
        <v>1367</v>
      </c>
      <c r="AB841" s="547" t="s">
        <v>336</v>
      </c>
      <c r="AC841">
        <v>3</v>
      </c>
      <c r="AD841" s="547" t="s">
        <v>618</v>
      </c>
      <c r="AE841">
        <v>51</v>
      </c>
      <c r="AF841" s="216">
        <v>2020</v>
      </c>
      <c r="AG841" s="549">
        <v>315.46984000000003</v>
      </c>
      <c r="AH841" s="550">
        <v>44.872672301730397</v>
      </c>
      <c r="AI841" s="550">
        <v>1.3750481845028353</v>
      </c>
      <c r="AJ841" s="550">
        <v>1.3998912542636726</v>
      </c>
      <c r="AK841" s="550">
        <v>1.2747577621042732E-2</v>
      </c>
      <c r="AL841" s="550">
        <v>1.5238061426093854E-2</v>
      </c>
      <c r="AM841" s="550">
        <v>2.7572906810996575E-3</v>
      </c>
      <c r="AN841" s="550">
        <v>1.1276748520165995E-2</v>
      </c>
      <c r="AO841" s="550">
        <v>0.12190447112154998</v>
      </c>
      <c r="AP841" s="550">
        <v>1.8382031068326529E-2</v>
      </c>
      <c r="AQ841" s="551">
        <v>14155.974751399321</v>
      </c>
      <c r="AR841" s="551">
        <v>433.78623075740001</v>
      </c>
      <c r="AS841" s="551">
        <v>441.62346999996015</v>
      </c>
      <c r="AT841" s="551">
        <v>4.0214762724979316</v>
      </c>
      <c r="AU841" s="551">
        <v>4.8071488000000002</v>
      </c>
      <c r="AV841" s="551">
        <v>0.86984205000000003</v>
      </c>
      <c r="AW841" s="551">
        <v>3.5574740513770036</v>
      </c>
      <c r="AX841" s="551">
        <v>38.457183999999998</v>
      </c>
      <c r="AY841" s="551">
        <v>5.7989763999999999</v>
      </c>
    </row>
    <row r="842" spans="1:51" customFormat="1" x14ac:dyDescent="0.35">
      <c r="A842" s="547" t="s">
        <v>1368</v>
      </c>
      <c r="B842" s="547" t="s">
        <v>336</v>
      </c>
      <c r="C842">
        <v>3</v>
      </c>
      <c r="D842" s="547" t="s">
        <v>618</v>
      </c>
      <c r="E842">
        <v>51</v>
      </c>
      <c r="F842" s="216">
        <v>2021</v>
      </c>
      <c r="G842" s="549">
        <v>361.76741999999996</v>
      </c>
      <c r="H842" s="550">
        <v>44.872661937449763</v>
      </c>
      <c r="I842" s="550">
        <v>1.3750489668370358</v>
      </c>
      <c r="J842" s="550">
        <v>1.3998929910156643</v>
      </c>
      <c r="K842" s="550">
        <v>1.2747568269085376E-2</v>
      </c>
      <c r="L842" s="550">
        <v>1.5238059026984798E-2</v>
      </c>
      <c r="M842" s="550">
        <v>2.7572897526261489E-3</v>
      </c>
      <c r="N842" s="550">
        <v>1.1276747818871599E-2</v>
      </c>
      <c r="O842" s="550">
        <v>0.12190446281757487</v>
      </c>
      <c r="P842" s="550">
        <v>1.8382029260678036E-2</v>
      </c>
      <c r="Q842" s="551">
        <v>16233.4671376434</v>
      </c>
      <c r="R842" s="551">
        <v>497.44791710629994</v>
      </c>
      <c r="S842" s="551">
        <v>506.43567563582002</v>
      </c>
      <c r="T842" s="551">
        <v>4.611654883980882</v>
      </c>
      <c r="U842" s="551">
        <v>5.5126333000000001</v>
      </c>
      <c r="V842" s="551">
        <v>0.99749759999999998</v>
      </c>
      <c r="W842" s="551">
        <v>4.0795599644238054</v>
      </c>
      <c r="X842" s="551">
        <v>44.101062999999989</v>
      </c>
      <c r="Y842" s="551">
        <v>6.6500193000000003</v>
      </c>
      <c r="AA842" s="547" t="s">
        <v>1368</v>
      </c>
      <c r="AB842" s="547" t="s">
        <v>336</v>
      </c>
      <c r="AC842">
        <v>3</v>
      </c>
      <c r="AD842" s="547" t="s">
        <v>618</v>
      </c>
      <c r="AE842">
        <v>51</v>
      </c>
      <c r="AF842" s="216">
        <v>2021</v>
      </c>
      <c r="AG842" s="549">
        <v>361.76741999999996</v>
      </c>
      <c r="AH842" s="550">
        <v>44.872661937449763</v>
      </c>
      <c r="AI842" s="550">
        <v>1.3750489668370358</v>
      </c>
      <c r="AJ842" s="550">
        <v>1.3998929910156643</v>
      </c>
      <c r="AK842" s="550">
        <v>1.2747568269085376E-2</v>
      </c>
      <c r="AL842" s="550">
        <v>1.5238059026984798E-2</v>
      </c>
      <c r="AM842" s="550">
        <v>2.7572897526261489E-3</v>
      </c>
      <c r="AN842" s="550">
        <v>1.1276747818871599E-2</v>
      </c>
      <c r="AO842" s="550">
        <v>0.12190446281757487</v>
      </c>
      <c r="AP842" s="550">
        <v>1.8382029260678036E-2</v>
      </c>
      <c r="AQ842" s="551">
        <v>16233.4671376434</v>
      </c>
      <c r="AR842" s="551">
        <v>497.44791710629994</v>
      </c>
      <c r="AS842" s="551">
        <v>506.43567563582002</v>
      </c>
      <c r="AT842" s="551">
        <v>4.611654883980882</v>
      </c>
      <c r="AU842" s="551">
        <v>5.5126333000000001</v>
      </c>
      <c r="AV842" s="551">
        <v>0.99749759999999998</v>
      </c>
      <c r="AW842" s="551">
        <v>4.0795599644238054</v>
      </c>
      <c r="AX842" s="551">
        <v>44.101062999999989</v>
      </c>
      <c r="AY842" s="551">
        <v>6.6500193000000003</v>
      </c>
    </row>
    <row r="843" spans="1:51" customFormat="1" x14ac:dyDescent="0.35">
      <c r="A843" s="547" t="s">
        <v>1369</v>
      </c>
      <c r="B843" s="547" t="s">
        <v>336</v>
      </c>
      <c r="C843">
        <v>3</v>
      </c>
      <c r="D843" s="547" t="s">
        <v>618</v>
      </c>
      <c r="E843">
        <v>51</v>
      </c>
      <c r="F843" s="216">
        <v>2022</v>
      </c>
      <c r="G843" s="549">
        <v>384.60859999999997</v>
      </c>
      <c r="H843" s="550">
        <v>44.872696671649429</v>
      </c>
      <c r="I843" s="550">
        <v>1.3750509567872375</v>
      </c>
      <c r="J843" s="550">
        <v>1.3998936036659344</v>
      </c>
      <c r="K843" s="550">
        <v>1.2747584524872246E-2</v>
      </c>
      <c r="L843" s="550">
        <v>1.5238067219505751E-2</v>
      </c>
      <c r="M843" s="550">
        <v>2.7572909966131804E-3</v>
      </c>
      <c r="N843" s="550">
        <v>1.1276757567877634E-2</v>
      </c>
      <c r="O843" s="550">
        <v>0.12190454139611023</v>
      </c>
      <c r="P843" s="550">
        <v>1.8382029939008122E-2</v>
      </c>
      <c r="Q843" s="551">
        <v>17258.425045107746</v>
      </c>
      <c r="R843" s="551">
        <v>528.85642341859989</v>
      </c>
      <c r="S843" s="551">
        <v>538.41111905490982</v>
      </c>
      <c r="T843" s="551">
        <v>4.9028306374927793</v>
      </c>
      <c r="U843" s="551">
        <v>5.8606916999999994</v>
      </c>
      <c r="V843" s="551">
        <v>1.06047783</v>
      </c>
      <c r="W843" s="551">
        <v>4.3371379407208215</v>
      </c>
      <c r="X843" s="551">
        <v>46.885534999999997</v>
      </c>
      <c r="Y843" s="551">
        <v>7.069886799999999</v>
      </c>
      <c r="AA843" s="547" t="s">
        <v>1369</v>
      </c>
      <c r="AB843" s="547" t="s">
        <v>336</v>
      </c>
      <c r="AC843">
        <v>3</v>
      </c>
      <c r="AD843" s="547" t="s">
        <v>618</v>
      </c>
      <c r="AE843">
        <v>51</v>
      </c>
      <c r="AF843" s="216">
        <v>2022</v>
      </c>
      <c r="AG843" s="549">
        <v>384.60859999999997</v>
      </c>
      <c r="AH843" s="550">
        <v>44.872696671649429</v>
      </c>
      <c r="AI843" s="550">
        <v>1.3750509567872375</v>
      </c>
      <c r="AJ843" s="550">
        <v>1.3998936036659344</v>
      </c>
      <c r="AK843" s="550">
        <v>1.2747584524872246E-2</v>
      </c>
      <c r="AL843" s="550">
        <v>1.5238067219505751E-2</v>
      </c>
      <c r="AM843" s="550">
        <v>2.7572909966131804E-3</v>
      </c>
      <c r="AN843" s="550">
        <v>1.1276757567877634E-2</v>
      </c>
      <c r="AO843" s="550">
        <v>0.12190454139611023</v>
      </c>
      <c r="AP843" s="550">
        <v>1.8382029939008122E-2</v>
      </c>
      <c r="AQ843" s="551">
        <v>17258.425045107746</v>
      </c>
      <c r="AR843" s="551">
        <v>528.85642341859989</v>
      </c>
      <c r="AS843" s="551">
        <v>538.41111905490982</v>
      </c>
      <c r="AT843" s="551">
        <v>4.9028306374927793</v>
      </c>
      <c r="AU843" s="551">
        <v>5.8606916999999994</v>
      </c>
      <c r="AV843" s="551">
        <v>1.06047783</v>
      </c>
      <c r="AW843" s="551">
        <v>4.3371379407208215</v>
      </c>
      <c r="AX843" s="551">
        <v>46.885534999999997</v>
      </c>
      <c r="AY843" s="551">
        <v>7.069886799999999</v>
      </c>
    </row>
    <row r="844" spans="1:51" customFormat="1" x14ac:dyDescent="0.35">
      <c r="A844" s="547" t="s">
        <v>1370</v>
      </c>
      <c r="B844" s="547" t="s">
        <v>336</v>
      </c>
      <c r="C844">
        <v>3</v>
      </c>
      <c r="D844" s="547" t="s">
        <v>618</v>
      </c>
      <c r="E844">
        <v>51</v>
      </c>
      <c r="F844" s="216">
        <v>2023</v>
      </c>
      <c r="G844" s="549">
        <v>411.52114999999998</v>
      </c>
      <c r="H844" s="550">
        <v>44.872724202388326</v>
      </c>
      <c r="I844" s="550">
        <v>1.3750510359168657</v>
      </c>
      <c r="J844" s="550">
        <v>1.3998956199661674</v>
      </c>
      <c r="K844" s="550">
        <v>1.274759433016049E-2</v>
      </c>
      <c r="L844" s="550">
        <v>1.5238099426967482E-2</v>
      </c>
      <c r="M844" s="550">
        <v>2.7572952204279176E-3</v>
      </c>
      <c r="N844" s="550">
        <v>1.1276767635529227E-2</v>
      </c>
      <c r="O844" s="550">
        <v>0.12190474535755941</v>
      </c>
      <c r="P844" s="550">
        <v>1.8382061043521098E-2</v>
      </c>
      <c r="Q844" s="551">
        <v>18466.075067399677</v>
      </c>
      <c r="R844" s="551">
        <v>565.86258360919987</v>
      </c>
      <c r="S844" s="551">
        <v>576.08665540844015</v>
      </c>
      <c r="T844" s="551">
        <v>5.2459046784811241</v>
      </c>
      <c r="U844" s="551">
        <v>6.2708001999999992</v>
      </c>
      <c r="V844" s="551">
        <v>1.1346853000000001</v>
      </c>
      <c r="W844" s="551">
        <v>4.6406283856557682</v>
      </c>
      <c r="X844" s="551">
        <v>50.166381000000008</v>
      </c>
      <c r="Y844" s="551">
        <v>7.564606900000002</v>
      </c>
      <c r="AA844" s="547" t="s">
        <v>1370</v>
      </c>
      <c r="AB844" s="547" t="s">
        <v>336</v>
      </c>
      <c r="AC844">
        <v>3</v>
      </c>
      <c r="AD844" s="547" t="s">
        <v>618</v>
      </c>
      <c r="AE844">
        <v>51</v>
      </c>
      <c r="AF844" s="216">
        <v>2023</v>
      </c>
      <c r="AG844" s="549">
        <v>411.52114999999998</v>
      </c>
      <c r="AH844" s="550">
        <v>44.872724202388326</v>
      </c>
      <c r="AI844" s="550">
        <v>1.3750510359168657</v>
      </c>
      <c r="AJ844" s="550">
        <v>1.3998956199661674</v>
      </c>
      <c r="AK844" s="550">
        <v>1.274759433016049E-2</v>
      </c>
      <c r="AL844" s="550">
        <v>1.5238099426967482E-2</v>
      </c>
      <c r="AM844" s="550">
        <v>2.7572952204279176E-3</v>
      </c>
      <c r="AN844" s="550">
        <v>1.1276767635529227E-2</v>
      </c>
      <c r="AO844" s="550">
        <v>0.12190474535755941</v>
      </c>
      <c r="AP844" s="550">
        <v>1.8382061043521098E-2</v>
      </c>
      <c r="AQ844" s="551">
        <v>18466.075067399677</v>
      </c>
      <c r="AR844" s="551">
        <v>565.86258360919987</v>
      </c>
      <c r="AS844" s="551">
        <v>576.08665540844015</v>
      </c>
      <c r="AT844" s="551">
        <v>5.2459046784811241</v>
      </c>
      <c r="AU844" s="551">
        <v>6.2708001999999992</v>
      </c>
      <c r="AV844" s="551">
        <v>1.1346853000000001</v>
      </c>
      <c r="AW844" s="551">
        <v>4.6406283856557682</v>
      </c>
      <c r="AX844" s="551">
        <v>50.166381000000008</v>
      </c>
      <c r="AY844" s="551">
        <v>7.564606900000002</v>
      </c>
    </row>
    <row r="845" spans="1:51" customFormat="1" x14ac:dyDescent="0.35">
      <c r="A845" s="547" t="s">
        <v>1371</v>
      </c>
      <c r="B845" s="547" t="s">
        <v>336</v>
      </c>
      <c r="C845">
        <v>3</v>
      </c>
      <c r="D845" s="547" t="s">
        <v>618</v>
      </c>
      <c r="E845">
        <v>51</v>
      </c>
      <c r="F845" s="216">
        <v>2024</v>
      </c>
      <c r="G845" s="549">
        <v>454.07003000000003</v>
      </c>
      <c r="H845" s="550">
        <v>44.872639747820642</v>
      </c>
      <c r="I845" s="550">
        <v>1.375048544236668</v>
      </c>
      <c r="J845" s="550">
        <v>1.3998924191266044</v>
      </c>
      <c r="K845" s="550">
        <v>1.27475800090768E-2</v>
      </c>
      <c r="L845" s="550">
        <v>1.5238069775272327E-2</v>
      </c>
      <c r="M845" s="550">
        <v>2.757290323697426E-3</v>
      </c>
      <c r="N845" s="550">
        <v>1.1276750089626005E-2</v>
      </c>
      <c r="O845" s="550">
        <v>0.12190453309591917</v>
      </c>
      <c r="P845" s="550">
        <v>1.8382019399078152E-2</v>
      </c>
      <c r="Q845" s="551">
        <v>20375.320876472113</v>
      </c>
      <c r="R845" s="551">
        <v>624.36833373300021</v>
      </c>
      <c r="S845" s="551">
        <v>635.64919274958993</v>
      </c>
      <c r="T845" s="551">
        <v>5.7882940371489031</v>
      </c>
      <c r="U845" s="551">
        <v>6.9191507999999997</v>
      </c>
      <c r="V845" s="551">
        <v>1.2520028999999999</v>
      </c>
      <c r="W845" s="551">
        <v>5.1204342514989829</v>
      </c>
      <c r="X845" s="551">
        <v>55.353195000000014</v>
      </c>
      <c r="Y845" s="551">
        <v>8.3467240999999994</v>
      </c>
      <c r="AA845" s="547" t="s">
        <v>1371</v>
      </c>
      <c r="AB845" s="547" t="s">
        <v>336</v>
      </c>
      <c r="AC845">
        <v>3</v>
      </c>
      <c r="AD845" s="547" t="s">
        <v>618</v>
      </c>
      <c r="AE845">
        <v>51</v>
      </c>
      <c r="AF845" s="216">
        <v>2024</v>
      </c>
      <c r="AG845" s="549">
        <v>454.07003000000003</v>
      </c>
      <c r="AH845" s="550">
        <v>44.872639747820642</v>
      </c>
      <c r="AI845" s="550">
        <v>1.375048544236668</v>
      </c>
      <c r="AJ845" s="550">
        <v>1.3998924191266044</v>
      </c>
      <c r="AK845" s="550">
        <v>1.27475800090768E-2</v>
      </c>
      <c r="AL845" s="550">
        <v>1.5238069775272327E-2</v>
      </c>
      <c r="AM845" s="550">
        <v>2.757290323697426E-3</v>
      </c>
      <c r="AN845" s="550">
        <v>1.1276750089626005E-2</v>
      </c>
      <c r="AO845" s="550">
        <v>0.12190453309591917</v>
      </c>
      <c r="AP845" s="550">
        <v>1.8382019399078152E-2</v>
      </c>
      <c r="AQ845" s="551">
        <v>20375.320876472113</v>
      </c>
      <c r="AR845" s="551">
        <v>624.36833373300021</v>
      </c>
      <c r="AS845" s="551">
        <v>635.64919274958993</v>
      </c>
      <c r="AT845" s="551">
        <v>5.7882940371489031</v>
      </c>
      <c r="AU845" s="551">
        <v>6.9191507999999997</v>
      </c>
      <c r="AV845" s="551">
        <v>1.2520028999999999</v>
      </c>
      <c r="AW845" s="551">
        <v>5.1204342514989829</v>
      </c>
      <c r="AX845" s="551">
        <v>55.353195000000014</v>
      </c>
      <c r="AY845" s="551">
        <v>8.3467240999999994</v>
      </c>
    </row>
    <row r="846" spans="1:51" customFormat="1" x14ac:dyDescent="0.35">
      <c r="A846" s="547" t="s">
        <v>1372</v>
      </c>
      <c r="B846" s="547" t="s">
        <v>336</v>
      </c>
      <c r="C846">
        <v>3</v>
      </c>
      <c r="D846" s="547" t="s">
        <v>618</v>
      </c>
      <c r="E846">
        <v>51</v>
      </c>
      <c r="F846" s="216">
        <v>2025</v>
      </c>
      <c r="G846" s="549">
        <v>486.42409000000009</v>
      </c>
      <c r="H846" s="550">
        <v>19.804396695247508</v>
      </c>
      <c r="I846" s="550">
        <v>0.92186660822452249</v>
      </c>
      <c r="J846" s="550">
        <v>0.54998525566924561</v>
      </c>
      <c r="K846" s="550">
        <v>7.3314728430414608E-3</v>
      </c>
      <c r="L846" s="550">
        <v>1.5238061914244417E-2</v>
      </c>
      <c r="M846" s="550">
        <v>2.7572897345606385E-3</v>
      </c>
      <c r="N846" s="550">
        <v>6.4855610001177573E-3</v>
      </c>
      <c r="O846" s="550">
        <v>0.12190454424245309</v>
      </c>
      <c r="P846" s="550">
        <v>1.8382024212657722E-2</v>
      </c>
      <c r="Q846" s="551">
        <v>9633.3356404847782</v>
      </c>
      <c r="R846" s="551">
        <v>448.41812600699996</v>
      </c>
      <c r="S846" s="551">
        <v>267.52607750233017</v>
      </c>
      <c r="T846" s="551">
        <v>3.5662050060361561</v>
      </c>
      <c r="U846" s="551">
        <v>7.4121604000000003</v>
      </c>
      <c r="V846" s="551">
        <v>1.3412121500000003</v>
      </c>
      <c r="W846" s="551">
        <v>3.1547331076217704</v>
      </c>
      <c r="X846" s="551">
        <v>59.297306999999996</v>
      </c>
      <c r="Y846" s="551">
        <v>8.9414594000000012</v>
      </c>
      <c r="AA846" s="547" t="s">
        <v>1372</v>
      </c>
      <c r="AB846" s="547" t="s">
        <v>336</v>
      </c>
      <c r="AC846">
        <v>3</v>
      </c>
      <c r="AD846" s="547" t="s">
        <v>618</v>
      </c>
      <c r="AE846">
        <v>51</v>
      </c>
      <c r="AF846" s="216">
        <v>2025</v>
      </c>
      <c r="AG846" s="549">
        <v>486.42409000000009</v>
      </c>
      <c r="AH846" s="550">
        <v>19.804396695247508</v>
      </c>
      <c r="AI846" s="550">
        <v>0.92186660822452249</v>
      </c>
      <c r="AJ846" s="550">
        <v>0.54998525566924561</v>
      </c>
      <c r="AK846" s="550">
        <v>7.3314728430414608E-3</v>
      </c>
      <c r="AL846" s="550">
        <v>1.5238061914244417E-2</v>
      </c>
      <c r="AM846" s="550">
        <v>2.7572897345606385E-3</v>
      </c>
      <c r="AN846" s="550">
        <v>6.4855610001177573E-3</v>
      </c>
      <c r="AO846" s="550">
        <v>0.12190454424245309</v>
      </c>
      <c r="AP846" s="550">
        <v>1.8382024212657722E-2</v>
      </c>
      <c r="AQ846" s="551">
        <v>9633.3356404847782</v>
      </c>
      <c r="AR846" s="551">
        <v>448.41812600699996</v>
      </c>
      <c r="AS846" s="551">
        <v>267.52607750233017</v>
      </c>
      <c r="AT846" s="551">
        <v>3.5662050060361561</v>
      </c>
      <c r="AU846" s="551">
        <v>7.4121604000000003</v>
      </c>
      <c r="AV846" s="551">
        <v>1.3412121500000003</v>
      </c>
      <c r="AW846" s="551">
        <v>3.1547331076217704</v>
      </c>
      <c r="AX846" s="551">
        <v>59.297306999999996</v>
      </c>
      <c r="AY846" s="551">
        <v>8.9414594000000012</v>
      </c>
    </row>
    <row r="847" spans="1:51" customFormat="1" x14ac:dyDescent="0.35">
      <c r="A847" s="547" t="s">
        <v>1373</v>
      </c>
      <c r="B847" s="547" t="s">
        <v>336</v>
      </c>
      <c r="C847">
        <v>3</v>
      </c>
      <c r="D847" s="547" t="s">
        <v>618</v>
      </c>
      <c r="E847">
        <v>51</v>
      </c>
      <c r="F847" s="216">
        <v>2026</v>
      </c>
      <c r="G847" s="549">
        <v>510.18203000000017</v>
      </c>
      <c r="H847" s="550">
        <v>19.804406847536292</v>
      </c>
      <c r="I847" s="550">
        <v>0.92186730303711362</v>
      </c>
      <c r="J847" s="550">
        <v>0.54998539487043463</v>
      </c>
      <c r="K847" s="550">
        <v>7.3314797444860797E-3</v>
      </c>
      <c r="L847" s="550">
        <v>1.5238071203723105E-2</v>
      </c>
      <c r="M847" s="550">
        <v>2.7572914514452794E-3</v>
      </c>
      <c r="N847" s="550">
        <v>6.4855674502535742E-3</v>
      </c>
      <c r="O847" s="550">
        <v>0.1219045974629878</v>
      </c>
      <c r="P847" s="550">
        <v>1.8382039445803289E-2</v>
      </c>
      <c r="Q847" s="551">
        <v>10103.85248842197</v>
      </c>
      <c r="R847" s="551">
        <v>470.32013205409993</v>
      </c>
      <c r="S847" s="551">
        <v>280.59266522535</v>
      </c>
      <c r="T847" s="551">
        <v>3.7403892189457908</v>
      </c>
      <c r="U847" s="551">
        <v>7.7741901000000002</v>
      </c>
      <c r="V847" s="551">
        <v>1.4067205499999995</v>
      </c>
      <c r="W847" s="551">
        <v>3.3088199674722936</v>
      </c>
      <c r="X847" s="551">
        <v>62.19353499999999</v>
      </c>
      <c r="Y847" s="551">
        <v>9.3781862</v>
      </c>
      <c r="AA847" s="547" t="s">
        <v>1373</v>
      </c>
      <c r="AB847" s="547" t="s">
        <v>336</v>
      </c>
      <c r="AC847">
        <v>3</v>
      </c>
      <c r="AD847" s="547" t="s">
        <v>618</v>
      </c>
      <c r="AE847">
        <v>51</v>
      </c>
      <c r="AF847" s="216">
        <v>2026</v>
      </c>
      <c r="AG847" s="549">
        <v>510.18203000000017</v>
      </c>
      <c r="AH847" s="550">
        <v>19.804406847536292</v>
      </c>
      <c r="AI847" s="550">
        <v>0.92186730303711362</v>
      </c>
      <c r="AJ847" s="550">
        <v>0.54998539487043463</v>
      </c>
      <c r="AK847" s="550">
        <v>7.3314797444860797E-3</v>
      </c>
      <c r="AL847" s="550">
        <v>1.5238071203723105E-2</v>
      </c>
      <c r="AM847" s="550">
        <v>2.7572914514452794E-3</v>
      </c>
      <c r="AN847" s="550">
        <v>6.4855674502535742E-3</v>
      </c>
      <c r="AO847" s="550">
        <v>0.1219045974629878</v>
      </c>
      <c r="AP847" s="550">
        <v>1.8382039445803289E-2</v>
      </c>
      <c r="AQ847" s="551">
        <v>10103.85248842197</v>
      </c>
      <c r="AR847" s="551">
        <v>470.32013205409993</v>
      </c>
      <c r="AS847" s="551">
        <v>280.59266522535</v>
      </c>
      <c r="AT847" s="551">
        <v>3.7403892189457908</v>
      </c>
      <c r="AU847" s="551">
        <v>7.7741901000000002</v>
      </c>
      <c r="AV847" s="551">
        <v>1.4067205499999995</v>
      </c>
      <c r="AW847" s="551">
        <v>3.3088199674722936</v>
      </c>
      <c r="AX847" s="551">
        <v>62.19353499999999</v>
      </c>
      <c r="AY847" s="551">
        <v>9.3781862</v>
      </c>
    </row>
    <row r="848" spans="1:51" customFormat="1" x14ac:dyDescent="0.35">
      <c r="A848" s="547" t="s">
        <v>1374</v>
      </c>
      <c r="B848" s="547" t="s">
        <v>336</v>
      </c>
      <c r="C848">
        <v>3</v>
      </c>
      <c r="D848" s="547" t="s">
        <v>618</v>
      </c>
      <c r="E848">
        <v>51</v>
      </c>
      <c r="F848" s="216">
        <v>2027</v>
      </c>
      <c r="G848" s="549">
        <v>531.99635999999987</v>
      </c>
      <c r="H848" s="550">
        <v>19.595292646699246</v>
      </c>
      <c r="I848" s="550">
        <v>0.91829528761362245</v>
      </c>
      <c r="J848" s="550">
        <v>0.55054314094859613</v>
      </c>
      <c r="K848" s="550">
        <v>7.2632948456251099E-3</v>
      </c>
      <c r="L848" s="550">
        <v>1.5571180223864695E-2</v>
      </c>
      <c r="M848" s="550">
        <v>2.7572906513871642E-3</v>
      </c>
      <c r="N848" s="550">
        <v>6.4252468685443171E-3</v>
      </c>
      <c r="O848" s="550">
        <v>0.12456941622683286</v>
      </c>
      <c r="P848" s="550">
        <v>1.838202389204318E-2</v>
      </c>
      <c r="Q848" s="551">
        <v>10424.624361178761</v>
      </c>
      <c r="R848" s="551">
        <v>488.52975041560012</v>
      </c>
      <c r="S848" s="551">
        <v>292.88694700761999</v>
      </c>
      <c r="T848" s="551">
        <v>3.8640464194793194</v>
      </c>
      <c r="U848" s="551">
        <v>8.2838112000000006</v>
      </c>
      <c r="V848" s="551">
        <v>1.46686859</v>
      </c>
      <c r="W848" s="551">
        <v>3.4182079461669743</v>
      </c>
      <c r="X848" s="551">
        <v>66.270476000000002</v>
      </c>
      <c r="Y848" s="551">
        <v>9.7791698000000018</v>
      </c>
      <c r="AA848" s="547" t="s">
        <v>1374</v>
      </c>
      <c r="AB848" s="547" t="s">
        <v>336</v>
      </c>
      <c r="AC848">
        <v>3</v>
      </c>
      <c r="AD848" s="547" t="s">
        <v>618</v>
      </c>
      <c r="AE848">
        <v>51</v>
      </c>
      <c r="AF848" s="216">
        <v>2027</v>
      </c>
      <c r="AG848" s="549">
        <v>531.99635999999987</v>
      </c>
      <c r="AH848" s="550">
        <v>19.595292646699246</v>
      </c>
      <c r="AI848" s="550">
        <v>0.91829528761362245</v>
      </c>
      <c r="AJ848" s="550">
        <v>0.55054314094859613</v>
      </c>
      <c r="AK848" s="550">
        <v>7.2632948456251099E-3</v>
      </c>
      <c r="AL848" s="550">
        <v>1.5571180223864695E-2</v>
      </c>
      <c r="AM848" s="550">
        <v>2.7572906513871642E-3</v>
      </c>
      <c r="AN848" s="550">
        <v>6.4252468685443171E-3</v>
      </c>
      <c r="AO848" s="550">
        <v>0.12456941622683286</v>
      </c>
      <c r="AP848" s="550">
        <v>1.838202389204318E-2</v>
      </c>
      <c r="AQ848" s="551">
        <v>10424.624361178761</v>
      </c>
      <c r="AR848" s="551">
        <v>488.52975041560012</v>
      </c>
      <c r="AS848" s="551">
        <v>292.88694700761999</v>
      </c>
      <c r="AT848" s="551">
        <v>3.8640464194793194</v>
      </c>
      <c r="AU848" s="551">
        <v>8.2838112000000006</v>
      </c>
      <c r="AV848" s="551">
        <v>1.46686859</v>
      </c>
      <c r="AW848" s="551">
        <v>3.4182079461669743</v>
      </c>
      <c r="AX848" s="551">
        <v>66.270476000000002</v>
      </c>
      <c r="AY848" s="551">
        <v>9.7791698000000018</v>
      </c>
    </row>
    <row r="849" spans="1:51" customFormat="1" x14ac:dyDescent="0.35">
      <c r="A849" s="547" t="s">
        <v>1375</v>
      </c>
      <c r="B849" s="547" t="s">
        <v>336</v>
      </c>
      <c r="C849">
        <v>3</v>
      </c>
      <c r="D849" s="547" t="s">
        <v>618</v>
      </c>
      <c r="E849">
        <v>51</v>
      </c>
      <c r="F849" s="216">
        <v>2028</v>
      </c>
      <c r="G849" s="549">
        <v>533.43148999999994</v>
      </c>
      <c r="H849" s="550">
        <v>19.595294101741104</v>
      </c>
      <c r="I849" s="550">
        <v>0.91829494940653034</v>
      </c>
      <c r="J849" s="550">
        <v>0.55054248762286251</v>
      </c>
      <c r="K849" s="550">
        <v>7.2632949297743747E-3</v>
      </c>
      <c r="L849" s="550">
        <v>1.557118778270852E-2</v>
      </c>
      <c r="M849" s="550">
        <v>2.7572909878267595E-3</v>
      </c>
      <c r="N849" s="550">
        <v>6.4252505883486601E-3</v>
      </c>
      <c r="O849" s="550">
        <v>0.12456944377243269</v>
      </c>
      <c r="P849" s="550">
        <v>1.8382035901180115E-2</v>
      </c>
      <c r="Q849" s="551">
        <v>10452.746929679968</v>
      </c>
      <c r="R849" s="551">
        <v>489.84744312140003</v>
      </c>
      <c r="S849" s="551">
        <v>293.67669948097006</v>
      </c>
      <c r="T849" s="551">
        <v>3.8744702366989898</v>
      </c>
      <c r="U849" s="551">
        <v>8.3061619000000011</v>
      </c>
      <c r="V849" s="551">
        <v>1.4708258400000001</v>
      </c>
      <c r="W849" s="551">
        <v>3.4274309949662021</v>
      </c>
      <c r="X849" s="551">
        <v>66.449263999999985</v>
      </c>
      <c r="Y849" s="551">
        <v>9.8055567999999997</v>
      </c>
      <c r="AA849" s="547" t="s">
        <v>1375</v>
      </c>
      <c r="AB849" s="547" t="s">
        <v>336</v>
      </c>
      <c r="AC849">
        <v>3</v>
      </c>
      <c r="AD849" s="547" t="s">
        <v>618</v>
      </c>
      <c r="AE849">
        <v>51</v>
      </c>
      <c r="AF849" s="216">
        <v>2028</v>
      </c>
      <c r="AG849" s="549">
        <v>533.43148999999994</v>
      </c>
      <c r="AH849" s="550">
        <v>19.595294101741104</v>
      </c>
      <c r="AI849" s="550">
        <v>0.91829494940653034</v>
      </c>
      <c r="AJ849" s="550">
        <v>0.55054248762286251</v>
      </c>
      <c r="AK849" s="550">
        <v>7.2632949297743747E-3</v>
      </c>
      <c r="AL849" s="550">
        <v>1.557118778270852E-2</v>
      </c>
      <c r="AM849" s="550">
        <v>2.7572909878267595E-3</v>
      </c>
      <c r="AN849" s="550">
        <v>6.4252505883486601E-3</v>
      </c>
      <c r="AO849" s="550">
        <v>0.12456944377243269</v>
      </c>
      <c r="AP849" s="550">
        <v>1.8382035901180115E-2</v>
      </c>
      <c r="AQ849" s="551">
        <v>10452.746929679968</v>
      </c>
      <c r="AR849" s="551">
        <v>489.84744312140003</v>
      </c>
      <c r="AS849" s="551">
        <v>293.67669948097006</v>
      </c>
      <c r="AT849" s="551">
        <v>3.8744702366989898</v>
      </c>
      <c r="AU849" s="551">
        <v>8.3061619000000011</v>
      </c>
      <c r="AV849" s="551">
        <v>1.4708258400000001</v>
      </c>
      <c r="AW849" s="551">
        <v>3.4274309949662021</v>
      </c>
      <c r="AX849" s="551">
        <v>66.449263999999985</v>
      </c>
      <c r="AY849" s="551">
        <v>9.8055567999999997</v>
      </c>
    </row>
    <row r="850" spans="1:51" customFormat="1" x14ac:dyDescent="0.35">
      <c r="A850" s="547" t="s">
        <v>1543</v>
      </c>
      <c r="B850" s="547" t="s">
        <v>336</v>
      </c>
      <c r="C850">
        <v>3</v>
      </c>
      <c r="D850" s="547" t="s">
        <v>618</v>
      </c>
      <c r="E850">
        <v>51</v>
      </c>
      <c r="F850" s="216">
        <v>2029</v>
      </c>
      <c r="G850" s="549">
        <v>535.81053000000009</v>
      </c>
      <c r="H850" s="550">
        <v>19.59527371402811</v>
      </c>
      <c r="I850" s="550">
        <v>0.91829492506651522</v>
      </c>
      <c r="J850" s="550">
        <v>0.55054239234307278</v>
      </c>
      <c r="K850" s="550">
        <v>7.2632929871055425E-3</v>
      </c>
      <c r="L850" s="550">
        <v>1.5571167479668604E-2</v>
      </c>
      <c r="M850" s="550">
        <v>2.7572885512347051E-3</v>
      </c>
      <c r="N850" s="550">
        <v>6.4252513505112484E-3</v>
      </c>
      <c r="O850" s="550">
        <v>0.12456940142628405</v>
      </c>
      <c r="P850" s="550">
        <v>1.8382029184831433E-2</v>
      </c>
      <c r="Q850" s="551">
        <v>10499.353994208472</v>
      </c>
      <c r="R850" s="551">
        <v>492.03209049619988</v>
      </c>
      <c r="S850" s="551">
        <v>294.98641102880981</v>
      </c>
      <c r="T850" s="551">
        <v>3.8917488649663046</v>
      </c>
      <c r="U850" s="551">
        <v>8.3431955000000002</v>
      </c>
      <c r="V850" s="551">
        <v>1.4773842399999997</v>
      </c>
      <c r="W850" s="551">
        <v>3.4427173315006483</v>
      </c>
      <c r="X850" s="551">
        <v>66.745597000000018</v>
      </c>
      <c r="Y850" s="551">
        <v>9.8492847999999995</v>
      </c>
      <c r="AA850" s="547" t="s">
        <v>1543</v>
      </c>
      <c r="AB850" s="547" t="s">
        <v>336</v>
      </c>
      <c r="AC850">
        <v>3</v>
      </c>
      <c r="AD850" s="547" t="s">
        <v>618</v>
      </c>
      <c r="AE850">
        <v>51</v>
      </c>
      <c r="AF850" s="216">
        <v>2029</v>
      </c>
      <c r="AG850" s="549">
        <v>535.81053000000009</v>
      </c>
      <c r="AH850" s="550">
        <v>19.59527371402811</v>
      </c>
      <c r="AI850" s="550">
        <v>0.91829492506651522</v>
      </c>
      <c r="AJ850" s="550">
        <v>0.55054239234307278</v>
      </c>
      <c r="AK850" s="550">
        <v>7.2632929871055425E-3</v>
      </c>
      <c r="AL850" s="550">
        <v>1.5571167479668604E-2</v>
      </c>
      <c r="AM850" s="550">
        <v>2.7572885512347051E-3</v>
      </c>
      <c r="AN850" s="550">
        <v>6.4252513505112484E-3</v>
      </c>
      <c r="AO850" s="550">
        <v>0.12456940142628405</v>
      </c>
      <c r="AP850" s="550">
        <v>1.8382029184831433E-2</v>
      </c>
      <c r="AQ850" s="551">
        <v>10499.353994208472</v>
      </c>
      <c r="AR850" s="551">
        <v>492.03209049619988</v>
      </c>
      <c r="AS850" s="551">
        <v>294.98641102880981</v>
      </c>
      <c r="AT850" s="551">
        <v>3.8917488649663046</v>
      </c>
      <c r="AU850" s="551">
        <v>8.3431955000000002</v>
      </c>
      <c r="AV850" s="551">
        <v>1.4773842399999997</v>
      </c>
      <c r="AW850" s="551">
        <v>3.4427173315006483</v>
      </c>
      <c r="AX850" s="551">
        <v>66.745597000000018</v>
      </c>
      <c r="AY850" s="551">
        <v>9.8492847999999995</v>
      </c>
    </row>
    <row r="851" spans="1:51" customFormat="1" x14ac:dyDescent="0.35">
      <c r="A851" s="547" t="s">
        <v>1544</v>
      </c>
      <c r="B851" s="547" t="s">
        <v>336</v>
      </c>
      <c r="C851">
        <v>3</v>
      </c>
      <c r="D851" s="547" t="s">
        <v>618</v>
      </c>
      <c r="E851">
        <v>51</v>
      </c>
      <c r="F851" s="216">
        <v>2030</v>
      </c>
      <c r="G851" s="549">
        <v>536.74999000000003</v>
      </c>
      <c r="H851" s="550">
        <v>19.595294575516892</v>
      </c>
      <c r="I851" s="550">
        <v>0.91829535948906116</v>
      </c>
      <c r="J851" s="550">
        <v>0.55054289175191196</v>
      </c>
      <c r="K851" s="550">
        <v>7.2633016129612718E-3</v>
      </c>
      <c r="L851" s="550">
        <v>1.5571197122891426E-2</v>
      </c>
      <c r="M851" s="550">
        <v>2.7572916582634679E-3</v>
      </c>
      <c r="N851" s="550">
        <v>6.4252500561812068E-3</v>
      </c>
      <c r="O851" s="550">
        <v>0.12456964740697993</v>
      </c>
      <c r="P851" s="550">
        <v>1.8382040398361256E-2</v>
      </c>
      <c r="Q851" s="551">
        <v>10517.774167455747</v>
      </c>
      <c r="R851" s="551">
        <v>492.89502502279998</v>
      </c>
      <c r="S851" s="551">
        <v>295.50389164240983</v>
      </c>
      <c r="T851" s="551">
        <v>3.8985770681239469</v>
      </c>
      <c r="U851" s="551">
        <v>8.3578399000000019</v>
      </c>
      <c r="V851" s="551">
        <v>1.4799762699999999</v>
      </c>
      <c r="W851" s="551">
        <v>3.4487529034027622</v>
      </c>
      <c r="X851" s="551">
        <v>66.862757000000002</v>
      </c>
      <c r="Y851" s="551">
        <v>9.8665600000000016</v>
      </c>
      <c r="AA851" s="547" t="s">
        <v>1544</v>
      </c>
      <c r="AB851" s="547" t="s">
        <v>336</v>
      </c>
      <c r="AC851">
        <v>3</v>
      </c>
      <c r="AD851" s="547" t="s">
        <v>618</v>
      </c>
      <c r="AE851">
        <v>51</v>
      </c>
      <c r="AF851" s="216">
        <v>2030</v>
      </c>
      <c r="AG851" s="549">
        <v>536.74999000000003</v>
      </c>
      <c r="AH851" s="550">
        <v>19.595294575516892</v>
      </c>
      <c r="AI851" s="550">
        <v>0.91829535948906116</v>
      </c>
      <c r="AJ851" s="550">
        <v>0.55054289175191196</v>
      </c>
      <c r="AK851" s="550">
        <v>7.2633016129612718E-3</v>
      </c>
      <c r="AL851" s="550">
        <v>1.5571197122891426E-2</v>
      </c>
      <c r="AM851" s="550">
        <v>2.7572916582634679E-3</v>
      </c>
      <c r="AN851" s="550">
        <v>6.4252500561812068E-3</v>
      </c>
      <c r="AO851" s="550">
        <v>0.12456964740697993</v>
      </c>
      <c r="AP851" s="550">
        <v>1.8382040398361256E-2</v>
      </c>
      <c r="AQ851" s="551">
        <v>10517.774167455747</v>
      </c>
      <c r="AR851" s="551">
        <v>492.89502502279998</v>
      </c>
      <c r="AS851" s="551">
        <v>295.50389164240983</v>
      </c>
      <c r="AT851" s="551">
        <v>3.8985770681239469</v>
      </c>
      <c r="AU851" s="551">
        <v>8.3578399000000019</v>
      </c>
      <c r="AV851" s="551">
        <v>1.4799762699999999</v>
      </c>
      <c r="AW851" s="551">
        <v>3.4487529034027622</v>
      </c>
      <c r="AX851" s="551">
        <v>66.862757000000002</v>
      </c>
      <c r="AY851" s="551">
        <v>9.8665600000000016</v>
      </c>
    </row>
    <row r="852" spans="1:51" customFormat="1" x14ac:dyDescent="0.35">
      <c r="A852" s="547" t="s">
        <v>1376</v>
      </c>
      <c r="B852" s="547" t="s">
        <v>336</v>
      </c>
      <c r="C852">
        <v>3</v>
      </c>
      <c r="D852" s="547" t="s">
        <v>627</v>
      </c>
      <c r="E852">
        <v>52</v>
      </c>
      <c r="F852" s="216">
        <v>52</v>
      </c>
      <c r="G852" s="549">
        <v>7936.5734266899999</v>
      </c>
      <c r="H852" s="550">
        <v>28.030257725088433</v>
      </c>
      <c r="I852" s="550">
        <v>0.93471639095821946</v>
      </c>
      <c r="J852" s="550">
        <v>0.8242425449346189</v>
      </c>
      <c r="K852" s="550">
        <v>9.2359732911864428E-3</v>
      </c>
      <c r="L852" s="550">
        <v>1.9942247855660403E-2</v>
      </c>
      <c r="M852" s="550">
        <v>2.7572924796446614E-3</v>
      </c>
      <c r="N852" s="550">
        <v>8.1703174544758977E-3</v>
      </c>
      <c r="O852" s="550">
        <v>0.1595379768019195</v>
      </c>
      <c r="P852" s="550">
        <v>1.8382038372414398E-2</v>
      </c>
      <c r="Q852" s="551">
        <v>222464.19860420894</v>
      </c>
      <c r="R852" s="551">
        <v>7418.4452699705853</v>
      </c>
      <c r="S852" s="551">
        <v>6541.6614792754344</v>
      </c>
      <c r="T852" s="551">
        <v>73.301980192448909</v>
      </c>
      <c r="U852" s="551">
        <v>158.27311439969998</v>
      </c>
      <c r="V852" s="551">
        <v>21.883454223559998</v>
      </c>
      <c r="W852" s="551">
        <v>64.844324396814898</v>
      </c>
      <c r="X852" s="551">
        <v>1266.184867234</v>
      </c>
      <c r="Y852" s="551">
        <v>145.89039727490001</v>
      </c>
      <c r="AA852" s="547" t="s">
        <v>1376</v>
      </c>
      <c r="AB852" s="547" t="s">
        <v>336</v>
      </c>
      <c r="AC852">
        <v>3</v>
      </c>
      <c r="AD852" s="547" t="s">
        <v>627</v>
      </c>
      <c r="AE852">
        <v>52</v>
      </c>
      <c r="AF852" s="216">
        <v>52</v>
      </c>
      <c r="AG852" s="549">
        <v>7936.5734266899999</v>
      </c>
      <c r="AH852" s="550">
        <v>28.030257725088433</v>
      </c>
      <c r="AI852" s="550">
        <v>0.93471639095821946</v>
      </c>
      <c r="AJ852" s="550">
        <v>0.8242425449346189</v>
      </c>
      <c r="AK852" s="550">
        <v>9.2359732911864428E-3</v>
      </c>
      <c r="AL852" s="550">
        <v>1.9942247855660403E-2</v>
      </c>
      <c r="AM852" s="550">
        <v>2.7572924796446614E-3</v>
      </c>
      <c r="AN852" s="550">
        <v>8.1703174544758977E-3</v>
      </c>
      <c r="AO852" s="550">
        <v>0.1595379768019195</v>
      </c>
      <c r="AP852" s="550">
        <v>1.8382038372414398E-2</v>
      </c>
      <c r="AQ852" s="551">
        <v>222464.19860420894</v>
      </c>
      <c r="AR852" s="551">
        <v>7418.4452699705853</v>
      </c>
      <c r="AS852" s="551">
        <v>6541.6614792754344</v>
      </c>
      <c r="AT852" s="551">
        <v>73.301980192448909</v>
      </c>
      <c r="AU852" s="551">
        <v>158.27311439969998</v>
      </c>
      <c r="AV852" s="551">
        <v>21.883454223559998</v>
      </c>
      <c r="AW852" s="551">
        <v>64.844324396814898</v>
      </c>
      <c r="AX852" s="551">
        <v>1266.184867234</v>
      </c>
      <c r="AY852" s="551">
        <v>145.89039727490001</v>
      </c>
    </row>
    <row r="853" spans="1:51" customFormat="1" x14ac:dyDescent="0.35">
      <c r="A853" s="547" t="s">
        <v>1377</v>
      </c>
      <c r="B853" s="547" t="s">
        <v>336</v>
      </c>
      <c r="C853">
        <v>3</v>
      </c>
      <c r="D853" s="547" t="s">
        <v>627</v>
      </c>
      <c r="E853">
        <v>52</v>
      </c>
      <c r="F853" s="216">
        <v>2000</v>
      </c>
      <c r="G853" s="549">
        <v>0.65930632</v>
      </c>
      <c r="H853" s="550">
        <v>29.785547049450397</v>
      </c>
      <c r="I853" s="550">
        <v>16.916885186873383</v>
      </c>
      <c r="J853" s="550">
        <v>5.5222756800966195</v>
      </c>
      <c r="K853" s="550">
        <v>0.42679435352235073</v>
      </c>
      <c r="L853" s="550">
        <v>2.014825703475738E-2</v>
      </c>
      <c r="M853" s="550">
        <v>2.7572920732808993E-3</v>
      </c>
      <c r="N853" s="550">
        <v>0.37755007065016449</v>
      </c>
      <c r="O853" s="550">
        <v>0.16118616457369919</v>
      </c>
      <c r="P853" s="550">
        <v>1.8382042811299001E-2</v>
      </c>
      <c r="Q853" s="551">
        <v>19.63779941436</v>
      </c>
      <c r="R853" s="551">
        <v>11.153409318420003</v>
      </c>
      <c r="S853" s="551">
        <v>3.6408712566699992</v>
      </c>
      <c r="T853" s="551">
        <v>0.28138821461760011</v>
      </c>
      <c r="U853" s="551">
        <v>1.3283873200000001E-2</v>
      </c>
      <c r="V853" s="551">
        <v>1.8179000900000002E-3</v>
      </c>
      <c r="W853" s="551">
        <v>0.24892114769609996</v>
      </c>
      <c r="X853" s="551">
        <v>0.10627105699999999</v>
      </c>
      <c r="Y853" s="551">
        <v>1.2119396999999999E-2</v>
      </c>
      <c r="AA853" s="547" t="s">
        <v>1377</v>
      </c>
      <c r="AB853" s="547" t="s">
        <v>336</v>
      </c>
      <c r="AC853">
        <v>3</v>
      </c>
      <c r="AD853" s="547" t="s">
        <v>627</v>
      </c>
      <c r="AE853">
        <v>52</v>
      </c>
      <c r="AF853" s="216">
        <v>2000</v>
      </c>
      <c r="AG853" s="549">
        <v>0.65930632</v>
      </c>
      <c r="AH853" s="550">
        <v>29.785547049450397</v>
      </c>
      <c r="AI853" s="550">
        <v>16.916885186873383</v>
      </c>
      <c r="AJ853" s="550">
        <v>5.5222756800966195</v>
      </c>
      <c r="AK853" s="550">
        <v>0.42679435352235073</v>
      </c>
      <c r="AL853" s="550">
        <v>2.014825703475738E-2</v>
      </c>
      <c r="AM853" s="550">
        <v>2.7572920732808993E-3</v>
      </c>
      <c r="AN853" s="550">
        <v>0.37755007065016449</v>
      </c>
      <c r="AO853" s="550">
        <v>0.16118616457369919</v>
      </c>
      <c r="AP853" s="550">
        <v>1.8382042811299001E-2</v>
      </c>
      <c r="AQ853" s="551">
        <v>19.63779941436</v>
      </c>
      <c r="AR853" s="551">
        <v>11.153409318420003</v>
      </c>
      <c r="AS853" s="551">
        <v>3.6408712566699992</v>
      </c>
      <c r="AT853" s="551">
        <v>0.28138821461760011</v>
      </c>
      <c r="AU853" s="551">
        <v>1.3283873200000001E-2</v>
      </c>
      <c r="AV853" s="551">
        <v>1.8179000900000002E-3</v>
      </c>
      <c r="AW853" s="551">
        <v>0.24892114769609996</v>
      </c>
      <c r="AX853" s="551">
        <v>0.10627105699999999</v>
      </c>
      <c r="AY853" s="551">
        <v>1.2119396999999999E-2</v>
      </c>
    </row>
    <row r="854" spans="1:51" customFormat="1" x14ac:dyDescent="0.35">
      <c r="A854" s="547" t="s">
        <v>1378</v>
      </c>
      <c r="B854" s="547" t="s">
        <v>336</v>
      </c>
      <c r="C854">
        <v>3</v>
      </c>
      <c r="D854" s="547" t="s">
        <v>627</v>
      </c>
      <c r="E854">
        <v>52</v>
      </c>
      <c r="F854" s="216">
        <v>2001</v>
      </c>
      <c r="G854" s="549">
        <v>0.37983922000000003</v>
      </c>
      <c r="H854" s="550">
        <v>29.785604485998046</v>
      </c>
      <c r="I854" s="550">
        <v>16.916894779217373</v>
      </c>
      <c r="J854" s="550">
        <v>5.5222842347612229</v>
      </c>
      <c r="K854" s="550">
        <v>0.4267948143182792</v>
      </c>
      <c r="L854" s="550">
        <v>2.0148300904788086E-2</v>
      </c>
      <c r="M854" s="550">
        <v>2.757299470023131E-3</v>
      </c>
      <c r="N854" s="550">
        <v>0.37755071243090688</v>
      </c>
      <c r="O854" s="550">
        <v>0.16118638565022328</v>
      </c>
      <c r="P854" s="550">
        <v>1.8382081239530765E-2</v>
      </c>
      <c r="Q854" s="551">
        <v>11.31374077519</v>
      </c>
      <c r="R854" s="551">
        <v>6.4257001177599991</v>
      </c>
      <c r="S854" s="551">
        <v>2.09758013635</v>
      </c>
      <c r="T854" s="551">
        <v>0.16211340937070001</v>
      </c>
      <c r="U854" s="551">
        <v>7.6531149000000015E-3</v>
      </c>
      <c r="V854" s="551">
        <v>1.0473304799999996E-3</v>
      </c>
      <c r="W854" s="551">
        <v>0.14340856812019998</v>
      </c>
      <c r="X854" s="551">
        <v>6.1224911000000007E-2</v>
      </c>
      <c r="Y854" s="551">
        <v>6.9822354E-3</v>
      </c>
      <c r="AA854" s="547" t="s">
        <v>1378</v>
      </c>
      <c r="AB854" s="547" t="s">
        <v>336</v>
      </c>
      <c r="AC854">
        <v>3</v>
      </c>
      <c r="AD854" s="547" t="s">
        <v>627</v>
      </c>
      <c r="AE854">
        <v>52</v>
      </c>
      <c r="AF854" s="216">
        <v>2001</v>
      </c>
      <c r="AG854" s="549">
        <v>0.37983922000000003</v>
      </c>
      <c r="AH854" s="550">
        <v>29.785604485998046</v>
      </c>
      <c r="AI854" s="550">
        <v>16.916894779217373</v>
      </c>
      <c r="AJ854" s="550">
        <v>5.5222842347612229</v>
      </c>
      <c r="AK854" s="550">
        <v>0.4267948143182792</v>
      </c>
      <c r="AL854" s="550">
        <v>2.0148300904788086E-2</v>
      </c>
      <c r="AM854" s="550">
        <v>2.757299470023131E-3</v>
      </c>
      <c r="AN854" s="550">
        <v>0.37755071243090688</v>
      </c>
      <c r="AO854" s="550">
        <v>0.16118638565022328</v>
      </c>
      <c r="AP854" s="550">
        <v>1.8382081239530765E-2</v>
      </c>
      <c r="AQ854" s="551">
        <v>11.31374077519</v>
      </c>
      <c r="AR854" s="551">
        <v>6.4257001177599991</v>
      </c>
      <c r="AS854" s="551">
        <v>2.09758013635</v>
      </c>
      <c r="AT854" s="551">
        <v>0.16211340937070001</v>
      </c>
      <c r="AU854" s="551">
        <v>7.6531149000000015E-3</v>
      </c>
      <c r="AV854" s="551">
        <v>1.0473304799999996E-3</v>
      </c>
      <c r="AW854" s="551">
        <v>0.14340856812019998</v>
      </c>
      <c r="AX854" s="551">
        <v>6.1224911000000007E-2</v>
      </c>
      <c r="AY854" s="551">
        <v>6.9822354E-3</v>
      </c>
    </row>
    <row r="855" spans="1:51" customFormat="1" x14ac:dyDescent="0.35">
      <c r="A855" s="547" t="s">
        <v>1379</v>
      </c>
      <c r="B855" s="547" t="s">
        <v>336</v>
      </c>
      <c r="C855">
        <v>3</v>
      </c>
      <c r="D855" s="547" t="s">
        <v>627</v>
      </c>
      <c r="E855">
        <v>52</v>
      </c>
      <c r="F855" s="216">
        <v>2002</v>
      </c>
      <c r="G855" s="549">
        <v>1.5878364200000004</v>
      </c>
      <c r="H855" s="550">
        <v>4.5532865279787433</v>
      </c>
      <c r="I855" s="550">
        <v>8.2029080643080352</v>
      </c>
      <c r="J855" s="550">
        <v>0.51407070072810135</v>
      </c>
      <c r="K855" s="550">
        <v>2.0003717292868241E-2</v>
      </c>
      <c r="L855" s="550">
        <v>2.0148228493209644E-2</v>
      </c>
      <c r="M855" s="550">
        <v>2.7572902629352711E-3</v>
      </c>
      <c r="N855" s="550">
        <v>1.7695654741941239E-2</v>
      </c>
      <c r="O855" s="550">
        <v>0.1611858493584622</v>
      </c>
      <c r="P855" s="550">
        <v>1.8382021996951037E-2</v>
      </c>
      <c r="Q855" s="551">
        <v>7.2298741798199995</v>
      </c>
      <c r="R855" s="551">
        <v>13.024876174420003</v>
      </c>
      <c r="S855" s="551">
        <v>0.81626018107100007</v>
      </c>
      <c r="T855" s="551">
        <v>3.1762630853000004E-2</v>
      </c>
      <c r="U855" s="551">
        <v>3.1992091E-2</v>
      </c>
      <c r="V855" s="551">
        <v>4.3781259000000008E-3</v>
      </c>
      <c r="W855" s="551">
        <v>2.809780507500001E-2</v>
      </c>
      <c r="X855" s="551">
        <v>0.25593676199999998</v>
      </c>
      <c r="Y855" s="551">
        <v>2.9187643999999995E-2</v>
      </c>
      <c r="AA855" s="547" t="s">
        <v>1379</v>
      </c>
      <c r="AB855" s="547" t="s">
        <v>336</v>
      </c>
      <c r="AC855">
        <v>3</v>
      </c>
      <c r="AD855" s="547" t="s">
        <v>627</v>
      </c>
      <c r="AE855">
        <v>52</v>
      </c>
      <c r="AF855" s="216">
        <v>2002</v>
      </c>
      <c r="AG855" s="549">
        <v>1.5878364200000004</v>
      </c>
      <c r="AH855" s="550">
        <v>4.5532865279787433</v>
      </c>
      <c r="AI855" s="550">
        <v>8.2029080643080352</v>
      </c>
      <c r="AJ855" s="550">
        <v>0.51407070072810135</v>
      </c>
      <c r="AK855" s="550">
        <v>2.0003717292868241E-2</v>
      </c>
      <c r="AL855" s="550">
        <v>2.0148228493209644E-2</v>
      </c>
      <c r="AM855" s="550">
        <v>2.7572902629352711E-3</v>
      </c>
      <c r="AN855" s="550">
        <v>1.7695654741941239E-2</v>
      </c>
      <c r="AO855" s="550">
        <v>0.1611858493584622</v>
      </c>
      <c r="AP855" s="550">
        <v>1.8382021996951037E-2</v>
      </c>
      <c r="AQ855" s="551">
        <v>7.2298741798199995</v>
      </c>
      <c r="AR855" s="551">
        <v>13.024876174420003</v>
      </c>
      <c r="AS855" s="551">
        <v>0.81626018107100007</v>
      </c>
      <c r="AT855" s="551">
        <v>3.1762630853000004E-2</v>
      </c>
      <c r="AU855" s="551">
        <v>3.1992091E-2</v>
      </c>
      <c r="AV855" s="551">
        <v>4.3781259000000008E-3</v>
      </c>
      <c r="AW855" s="551">
        <v>2.809780507500001E-2</v>
      </c>
      <c r="AX855" s="551">
        <v>0.25593676199999998</v>
      </c>
      <c r="AY855" s="551">
        <v>2.9187643999999995E-2</v>
      </c>
    </row>
    <row r="856" spans="1:51" customFormat="1" x14ac:dyDescent="0.35">
      <c r="A856" s="547" t="s">
        <v>1380</v>
      </c>
      <c r="B856" s="547" t="s">
        <v>336</v>
      </c>
      <c r="C856">
        <v>3</v>
      </c>
      <c r="D856" s="547" t="s">
        <v>627</v>
      </c>
      <c r="E856">
        <v>52</v>
      </c>
      <c r="F856" s="216">
        <v>2003</v>
      </c>
      <c r="G856" s="549">
        <v>1.4152027200000004</v>
      </c>
      <c r="H856" s="550">
        <v>4.5532892404700824</v>
      </c>
      <c r="I856" s="550">
        <v>8.2029116174465777</v>
      </c>
      <c r="J856" s="550">
        <v>0.51407167662029374</v>
      </c>
      <c r="K856" s="550">
        <v>2.0003763610629569E-2</v>
      </c>
      <c r="L856" s="550">
        <v>2.0148239963812382E-2</v>
      </c>
      <c r="M856" s="550">
        <v>2.7572923262894795E-3</v>
      </c>
      <c r="N856" s="550">
        <v>1.7695696711916998E-2</v>
      </c>
      <c r="O856" s="550">
        <v>0.16118586530133286</v>
      </c>
      <c r="P856" s="550">
        <v>1.8382031515597988E-2</v>
      </c>
      <c r="Q856" s="551">
        <v>6.4438273180599968</v>
      </c>
      <c r="R856" s="551">
        <v>11.608782832929998</v>
      </c>
      <c r="S856" s="551">
        <v>0.72751563502800032</v>
      </c>
      <c r="T856" s="551">
        <v>2.8309380671999996E-2</v>
      </c>
      <c r="U856" s="551">
        <v>2.8513843999999993E-2</v>
      </c>
      <c r="V856" s="551">
        <v>3.9021275999999998E-3</v>
      </c>
      <c r="W856" s="551">
        <v>2.5042998118999998E-2</v>
      </c>
      <c r="X856" s="551">
        <v>0.22811067499999993</v>
      </c>
      <c r="Y856" s="551">
        <v>2.6014301E-2</v>
      </c>
      <c r="AA856" s="547" t="s">
        <v>1380</v>
      </c>
      <c r="AB856" s="547" t="s">
        <v>336</v>
      </c>
      <c r="AC856">
        <v>3</v>
      </c>
      <c r="AD856" s="547" t="s">
        <v>627</v>
      </c>
      <c r="AE856">
        <v>52</v>
      </c>
      <c r="AF856" s="216">
        <v>2003</v>
      </c>
      <c r="AG856" s="549">
        <v>1.4152027200000004</v>
      </c>
      <c r="AH856" s="550">
        <v>4.5532892404700824</v>
      </c>
      <c r="AI856" s="550">
        <v>8.2029116174465777</v>
      </c>
      <c r="AJ856" s="550">
        <v>0.51407167662029374</v>
      </c>
      <c r="AK856" s="550">
        <v>2.0003763610629569E-2</v>
      </c>
      <c r="AL856" s="550">
        <v>2.0148239963812382E-2</v>
      </c>
      <c r="AM856" s="550">
        <v>2.7572923262894795E-3</v>
      </c>
      <c r="AN856" s="550">
        <v>1.7695696711916998E-2</v>
      </c>
      <c r="AO856" s="550">
        <v>0.16118586530133286</v>
      </c>
      <c r="AP856" s="550">
        <v>1.8382031515597988E-2</v>
      </c>
      <c r="AQ856" s="551">
        <v>6.4438273180599968</v>
      </c>
      <c r="AR856" s="551">
        <v>11.608782832929998</v>
      </c>
      <c r="AS856" s="551">
        <v>0.72751563502800032</v>
      </c>
      <c r="AT856" s="551">
        <v>2.8309380671999996E-2</v>
      </c>
      <c r="AU856" s="551">
        <v>2.8513843999999993E-2</v>
      </c>
      <c r="AV856" s="551">
        <v>3.9021275999999998E-3</v>
      </c>
      <c r="AW856" s="551">
        <v>2.5042998118999998E-2</v>
      </c>
      <c r="AX856" s="551">
        <v>0.22811067499999993</v>
      </c>
      <c r="AY856" s="551">
        <v>2.6014301E-2</v>
      </c>
    </row>
    <row r="857" spans="1:51" customFormat="1" x14ac:dyDescent="0.35">
      <c r="A857" s="547" t="s">
        <v>1381</v>
      </c>
      <c r="B857" s="547" t="s">
        <v>336</v>
      </c>
      <c r="C857">
        <v>3</v>
      </c>
      <c r="D857" s="547" t="s">
        <v>627</v>
      </c>
      <c r="E857">
        <v>52</v>
      </c>
      <c r="F857" s="216">
        <v>2004</v>
      </c>
      <c r="G857" s="549">
        <v>1.4772908399999995</v>
      </c>
      <c r="H857" s="550">
        <v>4.5533013433157157</v>
      </c>
      <c r="I857" s="550">
        <v>8.2029424254197707</v>
      </c>
      <c r="J857" s="550">
        <v>0.51407316202407372</v>
      </c>
      <c r="K857" s="550">
        <v>2.0003806100902924E-2</v>
      </c>
      <c r="L857" s="550">
        <v>2.0148283055759015E-2</v>
      </c>
      <c r="M857" s="550">
        <v>2.7573050544332902E-3</v>
      </c>
      <c r="N857" s="550">
        <v>1.7695755080292794E-2</v>
      </c>
      <c r="O857" s="550">
        <v>0.16118626376915737</v>
      </c>
      <c r="P857" s="550">
        <v>1.8382114249080438E-2</v>
      </c>
      <c r="Q857" s="551">
        <v>6.7265503662400006</v>
      </c>
      <c r="R857" s="551">
        <v>12.118131706120007</v>
      </c>
      <c r="S857" s="551">
        <v>0.75943557334799972</v>
      </c>
      <c r="T857" s="551">
        <v>2.9551439517999996E-2</v>
      </c>
      <c r="U857" s="551">
        <v>2.9764873999999993E-2</v>
      </c>
      <c r="V857" s="551">
        <v>4.0733415E-3</v>
      </c>
      <c r="W857" s="551">
        <v>2.6141776887000003E-2</v>
      </c>
      <c r="X857" s="551">
        <v>0.23811899099999997</v>
      </c>
      <c r="Y857" s="551">
        <v>2.7155729000000003E-2</v>
      </c>
      <c r="AA857" s="547" t="s">
        <v>1381</v>
      </c>
      <c r="AB857" s="547" t="s">
        <v>336</v>
      </c>
      <c r="AC857">
        <v>3</v>
      </c>
      <c r="AD857" s="547" t="s">
        <v>627</v>
      </c>
      <c r="AE857">
        <v>52</v>
      </c>
      <c r="AF857" s="216">
        <v>2004</v>
      </c>
      <c r="AG857" s="549">
        <v>1.4772908399999995</v>
      </c>
      <c r="AH857" s="550">
        <v>4.5533013433157157</v>
      </c>
      <c r="AI857" s="550">
        <v>8.2029424254197707</v>
      </c>
      <c r="AJ857" s="550">
        <v>0.51407316202407372</v>
      </c>
      <c r="AK857" s="550">
        <v>2.0003806100902924E-2</v>
      </c>
      <c r="AL857" s="550">
        <v>2.0148283055759015E-2</v>
      </c>
      <c r="AM857" s="550">
        <v>2.7573050544332902E-3</v>
      </c>
      <c r="AN857" s="550">
        <v>1.7695755080292794E-2</v>
      </c>
      <c r="AO857" s="550">
        <v>0.16118626376915737</v>
      </c>
      <c r="AP857" s="550">
        <v>1.8382114249080438E-2</v>
      </c>
      <c r="AQ857" s="551">
        <v>6.7265503662400006</v>
      </c>
      <c r="AR857" s="551">
        <v>12.118131706120007</v>
      </c>
      <c r="AS857" s="551">
        <v>0.75943557334799972</v>
      </c>
      <c r="AT857" s="551">
        <v>2.9551439517999996E-2</v>
      </c>
      <c r="AU857" s="551">
        <v>2.9764873999999993E-2</v>
      </c>
      <c r="AV857" s="551">
        <v>4.0733415E-3</v>
      </c>
      <c r="AW857" s="551">
        <v>2.6141776887000003E-2</v>
      </c>
      <c r="AX857" s="551">
        <v>0.23811899099999997</v>
      </c>
      <c r="AY857" s="551">
        <v>2.7155729000000003E-2</v>
      </c>
    </row>
    <row r="858" spans="1:51" customFormat="1" x14ac:dyDescent="0.35">
      <c r="A858" s="547" t="s">
        <v>1382</v>
      </c>
      <c r="B858" s="547" t="s">
        <v>336</v>
      </c>
      <c r="C858">
        <v>3</v>
      </c>
      <c r="D858" s="547" t="s">
        <v>627</v>
      </c>
      <c r="E858">
        <v>52</v>
      </c>
      <c r="F858" s="216">
        <v>2005</v>
      </c>
      <c r="G858" s="549">
        <v>0.72094956999999993</v>
      </c>
      <c r="H858" s="550">
        <v>4.5532993616738002</v>
      </c>
      <c r="I858" s="550">
        <v>8.2029216638966869</v>
      </c>
      <c r="J858" s="550">
        <v>0.51407298642261479</v>
      </c>
      <c r="K858" s="550">
        <v>2.0003780114606365E-2</v>
      </c>
      <c r="L858" s="550">
        <v>2.0148268206887206E-2</v>
      </c>
      <c r="M858" s="550">
        <v>2.7572973654731506E-3</v>
      </c>
      <c r="N858" s="550">
        <v>1.7695724290396619E-2</v>
      </c>
      <c r="O858" s="550">
        <v>0.16118612152026116</v>
      </c>
      <c r="P858" s="550">
        <v>1.8382066029944372E-2</v>
      </c>
      <c r="Q858" s="551">
        <v>3.2826992168800002</v>
      </c>
      <c r="R858" s="551">
        <v>5.9138928463300005</v>
      </c>
      <c r="S858" s="551">
        <v>0.3706206985099999</v>
      </c>
      <c r="T858" s="551">
        <v>1.4421716672000007E-2</v>
      </c>
      <c r="U858" s="551">
        <v>1.4525885300000001E-2</v>
      </c>
      <c r="V858" s="551">
        <v>1.9878723500000007E-3</v>
      </c>
      <c r="W858" s="551">
        <v>1.2757724817999996E-2</v>
      </c>
      <c r="X858" s="551">
        <v>0.11620706500000001</v>
      </c>
      <c r="Y858" s="551">
        <v>1.3252542600000002E-2</v>
      </c>
      <c r="AA858" s="547" t="s">
        <v>1382</v>
      </c>
      <c r="AB858" s="547" t="s">
        <v>336</v>
      </c>
      <c r="AC858">
        <v>3</v>
      </c>
      <c r="AD858" s="547" t="s">
        <v>627</v>
      </c>
      <c r="AE858">
        <v>52</v>
      </c>
      <c r="AF858" s="216">
        <v>2005</v>
      </c>
      <c r="AG858" s="549">
        <v>0.72094956999999993</v>
      </c>
      <c r="AH858" s="550">
        <v>4.5532993616738002</v>
      </c>
      <c r="AI858" s="550">
        <v>8.2029216638966869</v>
      </c>
      <c r="AJ858" s="550">
        <v>0.51407298642261479</v>
      </c>
      <c r="AK858" s="550">
        <v>2.0003780114606365E-2</v>
      </c>
      <c r="AL858" s="550">
        <v>2.0148268206887206E-2</v>
      </c>
      <c r="AM858" s="550">
        <v>2.7572973654731506E-3</v>
      </c>
      <c r="AN858" s="550">
        <v>1.7695724290396619E-2</v>
      </c>
      <c r="AO858" s="550">
        <v>0.16118612152026116</v>
      </c>
      <c r="AP858" s="550">
        <v>1.8382066029944372E-2</v>
      </c>
      <c r="AQ858" s="551">
        <v>3.2826992168800002</v>
      </c>
      <c r="AR858" s="551">
        <v>5.9138928463300005</v>
      </c>
      <c r="AS858" s="551">
        <v>0.3706206985099999</v>
      </c>
      <c r="AT858" s="551">
        <v>1.4421716672000007E-2</v>
      </c>
      <c r="AU858" s="551">
        <v>1.4525885300000001E-2</v>
      </c>
      <c r="AV858" s="551">
        <v>1.9878723500000007E-3</v>
      </c>
      <c r="AW858" s="551">
        <v>1.2757724817999996E-2</v>
      </c>
      <c r="AX858" s="551">
        <v>0.11620706500000001</v>
      </c>
      <c r="AY858" s="551">
        <v>1.3252542600000002E-2</v>
      </c>
    </row>
    <row r="859" spans="1:51" customFormat="1" x14ac:dyDescent="0.35">
      <c r="A859" s="547" t="s">
        <v>1383</v>
      </c>
      <c r="B859" s="547" t="s">
        <v>336</v>
      </c>
      <c r="C859">
        <v>3</v>
      </c>
      <c r="D859" s="547" t="s">
        <v>627</v>
      </c>
      <c r="E859">
        <v>52</v>
      </c>
      <c r="F859" s="216">
        <v>2006</v>
      </c>
      <c r="G859" s="549">
        <v>0.62281050000000004</v>
      </c>
      <c r="H859" s="550">
        <v>4.553295055349901</v>
      </c>
      <c r="I859" s="550">
        <v>8.2029211878508814</v>
      </c>
      <c r="J859" s="550">
        <v>0.51407138294232357</v>
      </c>
      <c r="K859" s="550">
        <v>2.0003790003540401E-2</v>
      </c>
      <c r="L859" s="550">
        <v>2.0148320074886341E-2</v>
      </c>
      <c r="M859" s="550">
        <v>2.7572951001950037E-3</v>
      </c>
      <c r="N859" s="550">
        <v>1.7695737116024866E-2</v>
      </c>
      <c r="O859" s="550">
        <v>0.16118652944996914</v>
      </c>
      <c r="P859" s="550">
        <v>1.8382064689018568E-2</v>
      </c>
      <c r="Q859" s="551">
        <v>2.8358399700699994</v>
      </c>
      <c r="R859" s="551">
        <v>5.1088654464660017</v>
      </c>
      <c r="S859" s="551">
        <v>0.32016905504600002</v>
      </c>
      <c r="T859" s="551">
        <v>1.2458570453999999E-2</v>
      </c>
      <c r="U859" s="551">
        <v>1.25485853E-2</v>
      </c>
      <c r="V859" s="551">
        <v>1.7172723400000003E-3</v>
      </c>
      <c r="W859" s="551">
        <v>1.1021090881100006E-2</v>
      </c>
      <c r="X859" s="551">
        <v>0.10038866300000002</v>
      </c>
      <c r="Y859" s="551">
        <v>1.1448542900000001E-2</v>
      </c>
      <c r="AA859" s="547" t="s">
        <v>1383</v>
      </c>
      <c r="AB859" s="547" t="s">
        <v>336</v>
      </c>
      <c r="AC859">
        <v>3</v>
      </c>
      <c r="AD859" s="547" t="s">
        <v>627</v>
      </c>
      <c r="AE859">
        <v>52</v>
      </c>
      <c r="AF859" s="216">
        <v>2006</v>
      </c>
      <c r="AG859" s="549">
        <v>0.62281050000000004</v>
      </c>
      <c r="AH859" s="550">
        <v>4.553295055349901</v>
      </c>
      <c r="AI859" s="550">
        <v>8.2029211878508814</v>
      </c>
      <c r="AJ859" s="550">
        <v>0.51407138294232357</v>
      </c>
      <c r="AK859" s="550">
        <v>2.0003790003540401E-2</v>
      </c>
      <c r="AL859" s="550">
        <v>2.0148320074886341E-2</v>
      </c>
      <c r="AM859" s="550">
        <v>2.7572951001950037E-3</v>
      </c>
      <c r="AN859" s="550">
        <v>1.7695737116024866E-2</v>
      </c>
      <c r="AO859" s="550">
        <v>0.16118652944996914</v>
      </c>
      <c r="AP859" s="550">
        <v>1.8382064689018568E-2</v>
      </c>
      <c r="AQ859" s="551">
        <v>2.8358399700699994</v>
      </c>
      <c r="AR859" s="551">
        <v>5.1088654464660017</v>
      </c>
      <c r="AS859" s="551">
        <v>0.32016905504600002</v>
      </c>
      <c r="AT859" s="551">
        <v>1.2458570453999999E-2</v>
      </c>
      <c r="AU859" s="551">
        <v>1.25485853E-2</v>
      </c>
      <c r="AV859" s="551">
        <v>1.7172723400000003E-3</v>
      </c>
      <c r="AW859" s="551">
        <v>1.1021090881100006E-2</v>
      </c>
      <c r="AX859" s="551">
        <v>0.10038866300000002</v>
      </c>
      <c r="AY859" s="551">
        <v>1.1448542900000001E-2</v>
      </c>
    </row>
    <row r="860" spans="1:51" customFormat="1" x14ac:dyDescent="0.35">
      <c r="A860" s="547" t="s">
        <v>1384</v>
      </c>
      <c r="B860" s="547" t="s">
        <v>336</v>
      </c>
      <c r="C860">
        <v>3</v>
      </c>
      <c r="D860" s="547" t="s">
        <v>627</v>
      </c>
      <c r="E860">
        <v>52</v>
      </c>
      <c r="F860" s="216">
        <v>2007</v>
      </c>
      <c r="G860" s="549">
        <v>2.6714933999999997</v>
      </c>
      <c r="H860" s="550">
        <v>6.1842308206413676</v>
      </c>
      <c r="I860" s="550">
        <v>4.1580619332318021</v>
      </c>
      <c r="J860" s="550">
        <v>0.22906746392111621</v>
      </c>
      <c r="K860" s="550">
        <v>1.0071299477438352E-2</v>
      </c>
      <c r="L860" s="550">
        <v>2.0148289342582695E-2</v>
      </c>
      <c r="M860" s="550">
        <v>2.7572947775203189E-3</v>
      </c>
      <c r="N860" s="550">
        <v>8.909262386012258E-3</v>
      </c>
      <c r="O860" s="550">
        <v>0.1611863461837488</v>
      </c>
      <c r="P860" s="550">
        <v>1.8382067498276439E-2</v>
      </c>
      <c r="Q860" s="551">
        <v>16.521131821419996</v>
      </c>
      <c r="R860" s="551">
        <v>11.108235011419998</v>
      </c>
      <c r="S860" s="551">
        <v>0.61195221801999999</v>
      </c>
      <c r="T860" s="551">
        <v>2.69054100834E-2</v>
      </c>
      <c r="U860" s="551">
        <v>5.3826022000000001E-2</v>
      </c>
      <c r="V860" s="551">
        <v>7.3660947999999995E-3</v>
      </c>
      <c r="W860" s="551">
        <v>2.3801035663099997E-2</v>
      </c>
      <c r="X860" s="551">
        <v>0.43060826000000008</v>
      </c>
      <c r="Y860" s="551">
        <v>4.9107572000000016E-2</v>
      </c>
      <c r="AA860" s="547" t="s">
        <v>1384</v>
      </c>
      <c r="AB860" s="547" t="s">
        <v>336</v>
      </c>
      <c r="AC860">
        <v>3</v>
      </c>
      <c r="AD860" s="547" t="s">
        <v>627</v>
      </c>
      <c r="AE860">
        <v>52</v>
      </c>
      <c r="AF860" s="216">
        <v>2007</v>
      </c>
      <c r="AG860" s="549">
        <v>2.6714933999999997</v>
      </c>
      <c r="AH860" s="550">
        <v>6.1842308206413676</v>
      </c>
      <c r="AI860" s="550">
        <v>4.1580619332318021</v>
      </c>
      <c r="AJ860" s="550">
        <v>0.22906746392111621</v>
      </c>
      <c r="AK860" s="550">
        <v>1.0071299477438352E-2</v>
      </c>
      <c r="AL860" s="550">
        <v>2.0148289342582695E-2</v>
      </c>
      <c r="AM860" s="550">
        <v>2.7572947775203189E-3</v>
      </c>
      <c r="AN860" s="550">
        <v>8.909262386012258E-3</v>
      </c>
      <c r="AO860" s="550">
        <v>0.1611863461837488</v>
      </c>
      <c r="AP860" s="550">
        <v>1.8382067498276439E-2</v>
      </c>
      <c r="AQ860" s="551">
        <v>16.521131821419996</v>
      </c>
      <c r="AR860" s="551">
        <v>11.108235011419998</v>
      </c>
      <c r="AS860" s="551">
        <v>0.61195221801999999</v>
      </c>
      <c r="AT860" s="551">
        <v>2.69054100834E-2</v>
      </c>
      <c r="AU860" s="551">
        <v>5.3826022000000001E-2</v>
      </c>
      <c r="AV860" s="551">
        <v>7.3660947999999995E-3</v>
      </c>
      <c r="AW860" s="551">
        <v>2.3801035663099997E-2</v>
      </c>
      <c r="AX860" s="551">
        <v>0.43060826000000008</v>
      </c>
      <c r="AY860" s="551">
        <v>4.9107572000000016E-2</v>
      </c>
    </row>
    <row r="861" spans="1:51" customFormat="1" x14ac:dyDescent="0.35">
      <c r="A861" s="547" t="s">
        <v>1385</v>
      </c>
      <c r="B861" s="547" t="s">
        <v>336</v>
      </c>
      <c r="C861">
        <v>3</v>
      </c>
      <c r="D861" s="547" t="s">
        <v>627</v>
      </c>
      <c r="E861">
        <v>52</v>
      </c>
      <c r="F861" s="216">
        <v>2008</v>
      </c>
      <c r="G861" s="549">
        <v>4.8199324000000008</v>
      </c>
      <c r="H861" s="550">
        <v>6.1842305879020207</v>
      </c>
      <c r="I861" s="550">
        <v>4.1580663105233597</v>
      </c>
      <c r="J861" s="550">
        <v>0.22906732877830385</v>
      </c>
      <c r="K861" s="550">
        <v>1.0071294728780844E-2</v>
      </c>
      <c r="L861" s="550">
        <v>2.0148262245337709E-2</v>
      </c>
      <c r="M861" s="550">
        <v>2.7572954135207366E-3</v>
      </c>
      <c r="N861" s="550">
        <v>8.9092613442877319E-3</v>
      </c>
      <c r="O861" s="550">
        <v>0.16118601995330883</v>
      </c>
      <c r="P861" s="550">
        <v>1.8382063408192192E-2</v>
      </c>
      <c r="Q861" s="551">
        <v>29.807573379700003</v>
      </c>
      <c r="R861" s="551">
        <v>20.041598531440005</v>
      </c>
      <c r="S861" s="551">
        <v>1.1040890397599994</v>
      </c>
      <c r="T861" s="551">
        <v>4.8542959773200015E-2</v>
      </c>
      <c r="U861" s="551">
        <v>9.7113261999999992E-2</v>
      </c>
      <c r="V861" s="551">
        <v>1.3289977499999999E-2</v>
      </c>
      <c r="W861" s="551">
        <v>4.2942037413399997E-2</v>
      </c>
      <c r="X861" s="551">
        <v>0.77690571999999991</v>
      </c>
      <c r="Y861" s="551">
        <v>8.8600302999999991E-2</v>
      </c>
      <c r="AA861" s="547" t="s">
        <v>1385</v>
      </c>
      <c r="AB861" s="547" t="s">
        <v>336</v>
      </c>
      <c r="AC861">
        <v>3</v>
      </c>
      <c r="AD861" s="547" t="s">
        <v>627</v>
      </c>
      <c r="AE861">
        <v>52</v>
      </c>
      <c r="AF861" s="216">
        <v>2008</v>
      </c>
      <c r="AG861" s="549">
        <v>4.8199324000000008</v>
      </c>
      <c r="AH861" s="550">
        <v>6.1842305879020207</v>
      </c>
      <c r="AI861" s="550">
        <v>4.1580663105233597</v>
      </c>
      <c r="AJ861" s="550">
        <v>0.22906732877830385</v>
      </c>
      <c r="AK861" s="550">
        <v>1.0071294728780844E-2</v>
      </c>
      <c r="AL861" s="550">
        <v>2.0148262245337709E-2</v>
      </c>
      <c r="AM861" s="550">
        <v>2.7572954135207366E-3</v>
      </c>
      <c r="AN861" s="550">
        <v>8.9092613442877319E-3</v>
      </c>
      <c r="AO861" s="550">
        <v>0.16118601995330883</v>
      </c>
      <c r="AP861" s="550">
        <v>1.8382063408192192E-2</v>
      </c>
      <c r="AQ861" s="551">
        <v>29.807573379700003</v>
      </c>
      <c r="AR861" s="551">
        <v>20.041598531440005</v>
      </c>
      <c r="AS861" s="551">
        <v>1.1040890397599994</v>
      </c>
      <c r="AT861" s="551">
        <v>4.8542959773200015E-2</v>
      </c>
      <c r="AU861" s="551">
        <v>9.7113261999999992E-2</v>
      </c>
      <c r="AV861" s="551">
        <v>1.3289977499999999E-2</v>
      </c>
      <c r="AW861" s="551">
        <v>4.2942037413399997E-2</v>
      </c>
      <c r="AX861" s="551">
        <v>0.77690571999999991</v>
      </c>
      <c r="AY861" s="551">
        <v>8.8600302999999991E-2</v>
      </c>
    </row>
    <row r="862" spans="1:51" customFormat="1" x14ac:dyDescent="0.35">
      <c r="A862" s="547" t="s">
        <v>1386</v>
      </c>
      <c r="B862" s="547" t="s">
        <v>336</v>
      </c>
      <c r="C862">
        <v>3</v>
      </c>
      <c r="D862" s="547" t="s">
        <v>627</v>
      </c>
      <c r="E862">
        <v>52</v>
      </c>
      <c r="F862" s="216">
        <v>2009</v>
      </c>
      <c r="G862" s="549">
        <v>25.697075999999996</v>
      </c>
      <c r="H862" s="550">
        <v>6.1842188786965515</v>
      </c>
      <c r="I862" s="550">
        <v>4.1580469240118996</v>
      </c>
      <c r="J862" s="550">
        <v>0.22906710119470403</v>
      </c>
      <c r="K862" s="550">
        <v>1.0071287446244862E-2</v>
      </c>
      <c r="L862" s="550">
        <v>2.0148233596694043E-2</v>
      </c>
      <c r="M862" s="550">
        <v>2.7572916467227646E-3</v>
      </c>
      <c r="N862" s="550">
        <v>8.9092480230824733E-3</v>
      </c>
      <c r="O862" s="550">
        <v>0.16118573957597362</v>
      </c>
      <c r="P862" s="550">
        <v>1.838202797859181E-2</v>
      </c>
      <c r="Q862" s="551">
        <v>158.91634252650005</v>
      </c>
      <c r="R862" s="551">
        <v>106.84964781789999</v>
      </c>
      <c r="S862" s="551">
        <v>5.886354708499999</v>
      </c>
      <c r="T862" s="551">
        <v>0.25880263892400007</v>
      </c>
      <c r="U862" s="551">
        <v>0.51775069000000007</v>
      </c>
      <c r="V862" s="551">
        <v>7.0854333000000019E-2</v>
      </c>
      <c r="W862" s="551">
        <v>0.22894162355200004</v>
      </c>
      <c r="X862" s="551">
        <v>4.1420022000000012</v>
      </c>
      <c r="Y862" s="551">
        <v>0.47236437000000009</v>
      </c>
      <c r="AA862" s="547" t="s">
        <v>1386</v>
      </c>
      <c r="AB862" s="547" t="s">
        <v>336</v>
      </c>
      <c r="AC862">
        <v>3</v>
      </c>
      <c r="AD862" s="547" t="s">
        <v>627</v>
      </c>
      <c r="AE862">
        <v>52</v>
      </c>
      <c r="AF862" s="216">
        <v>2009</v>
      </c>
      <c r="AG862" s="549">
        <v>25.697075999999996</v>
      </c>
      <c r="AH862" s="550">
        <v>6.1842188786965515</v>
      </c>
      <c r="AI862" s="550">
        <v>4.1580469240118996</v>
      </c>
      <c r="AJ862" s="550">
        <v>0.22906710119470403</v>
      </c>
      <c r="AK862" s="550">
        <v>1.0071287446244862E-2</v>
      </c>
      <c r="AL862" s="550">
        <v>2.0148233596694043E-2</v>
      </c>
      <c r="AM862" s="550">
        <v>2.7572916467227646E-3</v>
      </c>
      <c r="AN862" s="550">
        <v>8.9092480230824733E-3</v>
      </c>
      <c r="AO862" s="550">
        <v>0.16118573957597362</v>
      </c>
      <c r="AP862" s="550">
        <v>1.838202797859181E-2</v>
      </c>
      <c r="AQ862" s="551">
        <v>158.91634252650005</v>
      </c>
      <c r="AR862" s="551">
        <v>106.84964781789999</v>
      </c>
      <c r="AS862" s="551">
        <v>5.886354708499999</v>
      </c>
      <c r="AT862" s="551">
        <v>0.25880263892400007</v>
      </c>
      <c r="AU862" s="551">
        <v>0.51775069000000007</v>
      </c>
      <c r="AV862" s="551">
        <v>7.0854333000000019E-2</v>
      </c>
      <c r="AW862" s="551">
        <v>0.22894162355200004</v>
      </c>
      <c r="AX862" s="551">
        <v>4.1420022000000012</v>
      </c>
      <c r="AY862" s="551">
        <v>0.47236437000000009</v>
      </c>
    </row>
    <row r="863" spans="1:51" customFormat="1" x14ac:dyDescent="0.35">
      <c r="A863" s="547" t="s">
        <v>1387</v>
      </c>
      <c r="B863" s="547" t="s">
        <v>336</v>
      </c>
      <c r="C863">
        <v>3</v>
      </c>
      <c r="D863" s="547" t="s">
        <v>627</v>
      </c>
      <c r="E863">
        <v>52</v>
      </c>
      <c r="F863" s="216">
        <v>2010</v>
      </c>
      <c r="G863" s="549">
        <v>28.412695000000003</v>
      </c>
      <c r="H863" s="550">
        <v>40.39993509463639</v>
      </c>
      <c r="I863" s="550">
        <v>1.0977176404670512</v>
      </c>
      <c r="J863" s="550">
        <v>1.2376662771834912</v>
      </c>
      <c r="K863" s="550">
        <v>1.1993563172870435E-2</v>
      </c>
      <c r="L863" s="550">
        <v>1.986705625777491E-2</v>
      </c>
      <c r="M863" s="550">
        <v>2.757295004926494E-3</v>
      </c>
      <c r="N863" s="550">
        <v>1.0609738504284798E-2</v>
      </c>
      <c r="O863" s="550">
        <v>0.15893645780521695</v>
      </c>
      <c r="P863" s="550">
        <v>1.8382054571028893E-2</v>
      </c>
      <c r="Q863" s="551">
        <v>1147.8710338636999</v>
      </c>
      <c r="R863" s="551">
        <v>31.189116514709987</v>
      </c>
      <c r="S863" s="551">
        <v>35.165434445399995</v>
      </c>
      <c r="T863" s="551">
        <v>0.34076945239399997</v>
      </c>
      <c r="U863" s="551">
        <v>0.56447660999999993</v>
      </c>
      <c r="V863" s="551">
        <v>7.8342181999999982E-2</v>
      </c>
      <c r="W863" s="551">
        <v>0.30145126415200019</v>
      </c>
      <c r="X863" s="551">
        <v>4.515813099999999</v>
      </c>
      <c r="Y863" s="551">
        <v>0.52228370999999985</v>
      </c>
      <c r="AA863" s="547" t="s">
        <v>1387</v>
      </c>
      <c r="AB863" s="547" t="s">
        <v>336</v>
      </c>
      <c r="AC863">
        <v>3</v>
      </c>
      <c r="AD863" s="547" t="s">
        <v>627</v>
      </c>
      <c r="AE863">
        <v>52</v>
      </c>
      <c r="AF863" s="216">
        <v>2010</v>
      </c>
      <c r="AG863" s="549">
        <v>28.412695000000003</v>
      </c>
      <c r="AH863" s="550">
        <v>40.39993509463639</v>
      </c>
      <c r="AI863" s="550">
        <v>1.0977176404670512</v>
      </c>
      <c r="AJ863" s="550">
        <v>1.2376662771834912</v>
      </c>
      <c r="AK863" s="550">
        <v>1.1993563172870435E-2</v>
      </c>
      <c r="AL863" s="550">
        <v>1.986705625777491E-2</v>
      </c>
      <c r="AM863" s="550">
        <v>2.757295004926494E-3</v>
      </c>
      <c r="AN863" s="550">
        <v>1.0609738504284798E-2</v>
      </c>
      <c r="AO863" s="550">
        <v>0.15893645780521695</v>
      </c>
      <c r="AP863" s="550">
        <v>1.8382054571028893E-2</v>
      </c>
      <c r="AQ863" s="551">
        <v>1147.8710338636999</v>
      </c>
      <c r="AR863" s="551">
        <v>31.189116514709987</v>
      </c>
      <c r="AS863" s="551">
        <v>35.165434445399995</v>
      </c>
      <c r="AT863" s="551">
        <v>0.34076945239399997</v>
      </c>
      <c r="AU863" s="551">
        <v>0.56447660999999993</v>
      </c>
      <c r="AV863" s="551">
        <v>7.8342181999999982E-2</v>
      </c>
      <c r="AW863" s="551">
        <v>0.30145126415200019</v>
      </c>
      <c r="AX863" s="551">
        <v>4.515813099999999</v>
      </c>
      <c r="AY863" s="551">
        <v>0.52228370999999985</v>
      </c>
    </row>
    <row r="864" spans="1:51" customFormat="1" x14ac:dyDescent="0.35">
      <c r="A864" s="547" t="s">
        <v>1388</v>
      </c>
      <c r="B864" s="547" t="s">
        <v>336</v>
      </c>
      <c r="C864">
        <v>3</v>
      </c>
      <c r="D864" s="547" t="s">
        <v>627</v>
      </c>
      <c r="E864">
        <v>52</v>
      </c>
      <c r="F864" s="216">
        <v>2011</v>
      </c>
      <c r="G864" s="549">
        <v>9.7911068000000014</v>
      </c>
      <c r="H864" s="550">
        <v>40.399856972717316</v>
      </c>
      <c r="I864" s="550">
        <v>1.0977143662859445</v>
      </c>
      <c r="J864" s="550">
        <v>1.2376668737236118</v>
      </c>
      <c r="K864" s="550">
        <v>1.1993573427572051E-2</v>
      </c>
      <c r="L864" s="550">
        <v>1.9867127892017271E-2</v>
      </c>
      <c r="M864" s="550">
        <v>2.7572923624936867E-3</v>
      </c>
      <c r="N864" s="550">
        <v>1.0609736961300428E-2</v>
      </c>
      <c r="O864" s="550">
        <v>0.15893679660403662</v>
      </c>
      <c r="P864" s="550">
        <v>1.8382040833218156E-2</v>
      </c>
      <c r="Q864" s="551">
        <v>395.5593143246</v>
      </c>
      <c r="R864" s="551">
        <v>10.747838596200003</v>
      </c>
      <c r="S864" s="551">
        <v>12.118128543449998</v>
      </c>
      <c r="T864" s="551">
        <v>0.11743035834300003</v>
      </c>
      <c r="U864" s="551">
        <v>0.19452117099999999</v>
      </c>
      <c r="V864" s="551">
        <v>2.6996944000000005E-2</v>
      </c>
      <c r="W864" s="551">
        <v>0.10388106770799997</v>
      </c>
      <c r="X864" s="551">
        <v>1.5561671500000001</v>
      </c>
      <c r="Y864" s="551">
        <v>0.17998052499999997</v>
      </c>
      <c r="AA864" s="547" t="s">
        <v>1388</v>
      </c>
      <c r="AB864" s="547" t="s">
        <v>336</v>
      </c>
      <c r="AC864">
        <v>3</v>
      </c>
      <c r="AD864" s="547" t="s">
        <v>627</v>
      </c>
      <c r="AE864">
        <v>52</v>
      </c>
      <c r="AF864" s="216">
        <v>2011</v>
      </c>
      <c r="AG864" s="549">
        <v>9.7911068000000014</v>
      </c>
      <c r="AH864" s="550">
        <v>40.399856972717316</v>
      </c>
      <c r="AI864" s="550">
        <v>1.0977143662859445</v>
      </c>
      <c r="AJ864" s="550">
        <v>1.2376668737236118</v>
      </c>
      <c r="AK864" s="550">
        <v>1.1993573427572051E-2</v>
      </c>
      <c r="AL864" s="550">
        <v>1.9867127892017271E-2</v>
      </c>
      <c r="AM864" s="550">
        <v>2.7572923624936867E-3</v>
      </c>
      <c r="AN864" s="550">
        <v>1.0609736961300428E-2</v>
      </c>
      <c r="AO864" s="550">
        <v>0.15893679660403662</v>
      </c>
      <c r="AP864" s="550">
        <v>1.8382040833218156E-2</v>
      </c>
      <c r="AQ864" s="551">
        <v>395.5593143246</v>
      </c>
      <c r="AR864" s="551">
        <v>10.747838596200003</v>
      </c>
      <c r="AS864" s="551">
        <v>12.118128543449998</v>
      </c>
      <c r="AT864" s="551">
        <v>0.11743035834300003</v>
      </c>
      <c r="AU864" s="551">
        <v>0.19452117099999999</v>
      </c>
      <c r="AV864" s="551">
        <v>2.6996944000000005E-2</v>
      </c>
      <c r="AW864" s="551">
        <v>0.10388106770799997</v>
      </c>
      <c r="AX864" s="551">
        <v>1.5561671500000001</v>
      </c>
      <c r="AY864" s="551">
        <v>0.17998052499999997</v>
      </c>
    </row>
    <row r="865" spans="1:51" customFormat="1" x14ac:dyDescent="0.35">
      <c r="A865" s="547" t="s">
        <v>1389</v>
      </c>
      <c r="B865" s="547" t="s">
        <v>336</v>
      </c>
      <c r="C865">
        <v>3</v>
      </c>
      <c r="D865" s="547" t="s">
        <v>627</v>
      </c>
      <c r="E865">
        <v>52</v>
      </c>
      <c r="F865" s="216">
        <v>2012</v>
      </c>
      <c r="G865" s="549">
        <v>12.233128500000001</v>
      </c>
      <c r="H865" s="550">
        <v>40.399915163762067</v>
      </c>
      <c r="I865" s="550">
        <v>1.097717188106869</v>
      </c>
      <c r="J865" s="550">
        <v>1.2376665466548478</v>
      </c>
      <c r="K865" s="550">
        <v>1.1993584175953025E-2</v>
      </c>
      <c r="L865" s="550">
        <v>1.9867076275704946E-2</v>
      </c>
      <c r="M865" s="550">
        <v>2.7572965492841826E-3</v>
      </c>
      <c r="N865" s="550">
        <v>1.0609742452554145E-2</v>
      </c>
      <c r="O865" s="550">
        <v>0.15893650426381115</v>
      </c>
      <c r="P865" s="550">
        <v>1.8382047813852356E-2</v>
      </c>
      <c r="Q865" s="551">
        <v>494.21735358739994</v>
      </c>
      <c r="R865" s="551">
        <v>13.428515418770003</v>
      </c>
      <c r="S865" s="551">
        <v>15.140533905379998</v>
      </c>
      <c r="T865" s="551">
        <v>0.14671905639999996</v>
      </c>
      <c r="U865" s="551">
        <v>0.24303649700000005</v>
      </c>
      <c r="V865" s="551">
        <v>3.3730362999999992E-2</v>
      </c>
      <c r="W865" s="551">
        <v>0.12979034277400003</v>
      </c>
      <c r="X865" s="551">
        <v>1.9442906799999999</v>
      </c>
      <c r="Y865" s="551">
        <v>0.22486995299999998</v>
      </c>
      <c r="AA865" s="547" t="s">
        <v>1389</v>
      </c>
      <c r="AB865" s="547" t="s">
        <v>336</v>
      </c>
      <c r="AC865">
        <v>3</v>
      </c>
      <c r="AD865" s="547" t="s">
        <v>627</v>
      </c>
      <c r="AE865">
        <v>52</v>
      </c>
      <c r="AF865" s="216">
        <v>2012</v>
      </c>
      <c r="AG865" s="549">
        <v>12.233128500000001</v>
      </c>
      <c r="AH865" s="550">
        <v>40.399915163762067</v>
      </c>
      <c r="AI865" s="550">
        <v>1.097717188106869</v>
      </c>
      <c r="AJ865" s="550">
        <v>1.2376665466548478</v>
      </c>
      <c r="AK865" s="550">
        <v>1.1993584175953025E-2</v>
      </c>
      <c r="AL865" s="550">
        <v>1.9867076275704946E-2</v>
      </c>
      <c r="AM865" s="550">
        <v>2.7572965492841826E-3</v>
      </c>
      <c r="AN865" s="550">
        <v>1.0609742452554145E-2</v>
      </c>
      <c r="AO865" s="550">
        <v>0.15893650426381115</v>
      </c>
      <c r="AP865" s="550">
        <v>1.8382047813852356E-2</v>
      </c>
      <c r="AQ865" s="551">
        <v>494.21735358739994</v>
      </c>
      <c r="AR865" s="551">
        <v>13.428515418770003</v>
      </c>
      <c r="AS865" s="551">
        <v>15.140533905379998</v>
      </c>
      <c r="AT865" s="551">
        <v>0.14671905639999996</v>
      </c>
      <c r="AU865" s="551">
        <v>0.24303649700000005</v>
      </c>
      <c r="AV865" s="551">
        <v>3.3730362999999992E-2</v>
      </c>
      <c r="AW865" s="551">
        <v>0.12979034277400003</v>
      </c>
      <c r="AX865" s="551">
        <v>1.9442906799999999</v>
      </c>
      <c r="AY865" s="551">
        <v>0.22486995299999998</v>
      </c>
    </row>
    <row r="866" spans="1:51" customFormat="1" x14ac:dyDescent="0.35">
      <c r="A866" s="547" t="s">
        <v>1390</v>
      </c>
      <c r="B866" s="547" t="s">
        <v>336</v>
      </c>
      <c r="C866">
        <v>3</v>
      </c>
      <c r="D866" s="547" t="s">
        <v>627</v>
      </c>
      <c r="E866">
        <v>52</v>
      </c>
      <c r="F866" s="216">
        <v>2013</v>
      </c>
      <c r="G866" s="549">
        <v>35.798334999999987</v>
      </c>
      <c r="H866" s="550">
        <v>40.39986717731427</v>
      </c>
      <c r="I866" s="550">
        <v>1.0977159634212044</v>
      </c>
      <c r="J866" s="550">
        <v>1.2376657788497714</v>
      </c>
      <c r="K866" s="550">
        <v>1.1993558962281348E-2</v>
      </c>
      <c r="L866" s="550">
        <v>1.986712929525913E-2</v>
      </c>
      <c r="M866" s="550">
        <v>2.7572964217469896E-3</v>
      </c>
      <c r="N866" s="550">
        <v>1.0609733468609646E-2</v>
      </c>
      <c r="O866" s="550">
        <v>0.15893691424475473</v>
      </c>
      <c r="P866" s="550">
        <v>1.8382063858556553E-2</v>
      </c>
      <c r="Q866" s="551">
        <v>1446.247979169</v>
      </c>
      <c r="R866" s="551">
        <v>39.296403793400003</v>
      </c>
      <c r="S866" s="551">
        <v>44.306374169300014</v>
      </c>
      <c r="T866" s="551">
        <v>0.4293494415739999</v>
      </c>
      <c r="U866" s="551">
        <v>0.71121014999999999</v>
      </c>
      <c r="V866" s="551">
        <v>9.8706620999999981E-2</v>
      </c>
      <c r="W866" s="551">
        <v>0.37981079296999992</v>
      </c>
      <c r="X866" s="551">
        <v>5.6896769000000003</v>
      </c>
      <c r="Y866" s="551">
        <v>0.6580472799999999</v>
      </c>
      <c r="AA866" s="547" t="s">
        <v>1390</v>
      </c>
      <c r="AB866" s="547" t="s">
        <v>336</v>
      </c>
      <c r="AC866">
        <v>3</v>
      </c>
      <c r="AD866" s="547" t="s">
        <v>627</v>
      </c>
      <c r="AE866">
        <v>52</v>
      </c>
      <c r="AF866" s="216">
        <v>2013</v>
      </c>
      <c r="AG866" s="549">
        <v>35.798334999999987</v>
      </c>
      <c r="AH866" s="550">
        <v>40.39986717731427</v>
      </c>
      <c r="AI866" s="550">
        <v>1.0977159634212044</v>
      </c>
      <c r="AJ866" s="550">
        <v>1.2376657788497714</v>
      </c>
      <c r="AK866" s="550">
        <v>1.1993558962281348E-2</v>
      </c>
      <c r="AL866" s="550">
        <v>1.986712929525913E-2</v>
      </c>
      <c r="AM866" s="550">
        <v>2.7572964217469896E-3</v>
      </c>
      <c r="AN866" s="550">
        <v>1.0609733468609646E-2</v>
      </c>
      <c r="AO866" s="550">
        <v>0.15893691424475473</v>
      </c>
      <c r="AP866" s="550">
        <v>1.8382063858556553E-2</v>
      </c>
      <c r="AQ866" s="551">
        <v>1446.247979169</v>
      </c>
      <c r="AR866" s="551">
        <v>39.296403793400003</v>
      </c>
      <c r="AS866" s="551">
        <v>44.306374169300014</v>
      </c>
      <c r="AT866" s="551">
        <v>0.4293494415739999</v>
      </c>
      <c r="AU866" s="551">
        <v>0.71121014999999999</v>
      </c>
      <c r="AV866" s="551">
        <v>9.8706620999999981E-2</v>
      </c>
      <c r="AW866" s="551">
        <v>0.37981079296999992</v>
      </c>
      <c r="AX866" s="551">
        <v>5.6896769000000003</v>
      </c>
      <c r="AY866" s="551">
        <v>0.6580472799999999</v>
      </c>
    </row>
    <row r="867" spans="1:51" customFormat="1" x14ac:dyDescent="0.35">
      <c r="A867" s="547" t="s">
        <v>1391</v>
      </c>
      <c r="B867" s="547" t="s">
        <v>336</v>
      </c>
      <c r="C867">
        <v>3</v>
      </c>
      <c r="D867" s="547" t="s">
        <v>627</v>
      </c>
      <c r="E867">
        <v>52</v>
      </c>
      <c r="F867" s="216">
        <v>2014</v>
      </c>
      <c r="G867" s="549">
        <v>77.516616000000013</v>
      </c>
      <c r="H867" s="550">
        <v>40.34950825621695</v>
      </c>
      <c r="I867" s="550">
        <v>1.0974695766892089</v>
      </c>
      <c r="J867" s="550">
        <v>1.238049493673717</v>
      </c>
      <c r="K867" s="550">
        <v>1.1977172041282092E-2</v>
      </c>
      <c r="L867" s="550">
        <v>1.9905766010219022E-2</v>
      </c>
      <c r="M867" s="550">
        <v>2.757292320397473E-3</v>
      </c>
      <c r="N867" s="550">
        <v>1.0595241644449487E-2</v>
      </c>
      <c r="O867" s="550">
        <v>0.15924602668413698</v>
      </c>
      <c r="P867" s="550">
        <v>1.8382052565349343E-2</v>
      </c>
      <c r="Q867" s="551">
        <v>3127.7573372859997</v>
      </c>
      <c r="R867" s="551">
        <v>85.07212774789997</v>
      </c>
      <c r="S867" s="551">
        <v>95.969407190099972</v>
      </c>
      <c r="T867" s="551">
        <v>0.92842984589000022</v>
      </c>
      <c r="U867" s="551">
        <v>1.5430276200000002</v>
      </c>
      <c r="V867" s="551">
        <v>0.21373596999999991</v>
      </c>
      <c r="W867" s="551">
        <v>0.82130727797999958</v>
      </c>
      <c r="X867" s="551">
        <v>12.344213100000003</v>
      </c>
      <c r="Y867" s="551">
        <v>1.4249145100000002</v>
      </c>
      <c r="AA867" s="547" t="s">
        <v>1391</v>
      </c>
      <c r="AB867" s="547" t="s">
        <v>336</v>
      </c>
      <c r="AC867">
        <v>3</v>
      </c>
      <c r="AD867" s="547" t="s">
        <v>627</v>
      </c>
      <c r="AE867">
        <v>52</v>
      </c>
      <c r="AF867" s="216">
        <v>2014</v>
      </c>
      <c r="AG867" s="549">
        <v>77.516616000000013</v>
      </c>
      <c r="AH867" s="550">
        <v>40.34950825621695</v>
      </c>
      <c r="AI867" s="550">
        <v>1.0974695766892089</v>
      </c>
      <c r="AJ867" s="550">
        <v>1.238049493673717</v>
      </c>
      <c r="AK867" s="550">
        <v>1.1977172041282092E-2</v>
      </c>
      <c r="AL867" s="550">
        <v>1.9905766010219022E-2</v>
      </c>
      <c r="AM867" s="550">
        <v>2.757292320397473E-3</v>
      </c>
      <c r="AN867" s="550">
        <v>1.0595241644449487E-2</v>
      </c>
      <c r="AO867" s="550">
        <v>0.15924602668413698</v>
      </c>
      <c r="AP867" s="550">
        <v>1.8382052565349343E-2</v>
      </c>
      <c r="AQ867" s="551">
        <v>3127.7573372859997</v>
      </c>
      <c r="AR867" s="551">
        <v>85.07212774789997</v>
      </c>
      <c r="AS867" s="551">
        <v>95.969407190099972</v>
      </c>
      <c r="AT867" s="551">
        <v>0.92842984589000022</v>
      </c>
      <c r="AU867" s="551">
        <v>1.5430276200000002</v>
      </c>
      <c r="AV867" s="551">
        <v>0.21373596999999991</v>
      </c>
      <c r="AW867" s="551">
        <v>0.82130727797999958</v>
      </c>
      <c r="AX867" s="551">
        <v>12.344213100000003</v>
      </c>
      <c r="AY867" s="551">
        <v>1.4249145100000002</v>
      </c>
    </row>
    <row r="868" spans="1:51" customFormat="1" x14ac:dyDescent="0.35">
      <c r="A868" s="547" t="s">
        <v>1392</v>
      </c>
      <c r="B868" s="547" t="s">
        <v>336</v>
      </c>
      <c r="C868">
        <v>3</v>
      </c>
      <c r="D868" s="547" t="s">
        <v>627</v>
      </c>
      <c r="E868">
        <v>52</v>
      </c>
      <c r="F868" s="216">
        <v>2015</v>
      </c>
      <c r="G868" s="549">
        <v>75.501800000000003</v>
      </c>
      <c r="H868" s="550">
        <v>40.349465959222165</v>
      </c>
      <c r="I868" s="550">
        <v>1.0974685279105929</v>
      </c>
      <c r="J868" s="550">
        <v>1.2380486616875361</v>
      </c>
      <c r="K868" s="550">
        <v>1.1977165889422506E-2</v>
      </c>
      <c r="L868" s="550">
        <v>1.9905729532276054E-2</v>
      </c>
      <c r="M868" s="550">
        <v>2.7572927797747866E-3</v>
      </c>
      <c r="N868" s="550">
        <v>1.059522536609723E-2</v>
      </c>
      <c r="O868" s="550">
        <v>0.15924600473101308</v>
      </c>
      <c r="P868" s="550">
        <v>1.8382036719654361E-2</v>
      </c>
      <c r="Q868" s="551">
        <v>3046.4573089600003</v>
      </c>
      <c r="R868" s="551">
        <v>82.860849300600009</v>
      </c>
      <c r="S868" s="551">
        <v>93.474902445000012</v>
      </c>
      <c r="T868" s="551">
        <v>0.90429758355000023</v>
      </c>
      <c r="U868" s="551">
        <v>1.5029184100000001</v>
      </c>
      <c r="V868" s="551">
        <v>0.20818056799999998</v>
      </c>
      <c r="W868" s="551">
        <v>0.79995858654599994</v>
      </c>
      <c r="X868" s="551">
        <v>12.023360000000004</v>
      </c>
      <c r="Y868" s="551">
        <v>1.3878768599999998</v>
      </c>
      <c r="AA868" s="547" t="s">
        <v>1392</v>
      </c>
      <c r="AB868" s="547" t="s">
        <v>336</v>
      </c>
      <c r="AC868">
        <v>3</v>
      </c>
      <c r="AD868" s="547" t="s">
        <v>627</v>
      </c>
      <c r="AE868">
        <v>52</v>
      </c>
      <c r="AF868" s="216">
        <v>2015</v>
      </c>
      <c r="AG868" s="549">
        <v>75.501800000000003</v>
      </c>
      <c r="AH868" s="550">
        <v>40.349465959222165</v>
      </c>
      <c r="AI868" s="550">
        <v>1.0974685279105929</v>
      </c>
      <c r="AJ868" s="550">
        <v>1.2380486616875361</v>
      </c>
      <c r="AK868" s="550">
        <v>1.1977165889422506E-2</v>
      </c>
      <c r="AL868" s="550">
        <v>1.9905729532276054E-2</v>
      </c>
      <c r="AM868" s="550">
        <v>2.7572927797747866E-3</v>
      </c>
      <c r="AN868" s="550">
        <v>1.059522536609723E-2</v>
      </c>
      <c r="AO868" s="550">
        <v>0.15924600473101308</v>
      </c>
      <c r="AP868" s="550">
        <v>1.8382036719654361E-2</v>
      </c>
      <c r="AQ868" s="551">
        <v>3046.4573089600003</v>
      </c>
      <c r="AR868" s="551">
        <v>82.860849300600009</v>
      </c>
      <c r="AS868" s="551">
        <v>93.474902445000012</v>
      </c>
      <c r="AT868" s="551">
        <v>0.90429758355000023</v>
      </c>
      <c r="AU868" s="551">
        <v>1.5029184100000001</v>
      </c>
      <c r="AV868" s="551">
        <v>0.20818056799999998</v>
      </c>
      <c r="AW868" s="551">
        <v>0.79995858654599994</v>
      </c>
      <c r="AX868" s="551">
        <v>12.023360000000004</v>
      </c>
      <c r="AY868" s="551">
        <v>1.3878768599999998</v>
      </c>
    </row>
    <row r="869" spans="1:51" customFormat="1" x14ac:dyDescent="0.35">
      <c r="A869" s="547" t="s">
        <v>1393</v>
      </c>
      <c r="B869" s="547" t="s">
        <v>336</v>
      </c>
      <c r="C869">
        <v>3</v>
      </c>
      <c r="D869" s="547" t="s">
        <v>627</v>
      </c>
      <c r="E869">
        <v>52</v>
      </c>
      <c r="F869" s="216">
        <v>2016</v>
      </c>
      <c r="G869" s="549">
        <v>162.378568</v>
      </c>
      <c r="H869" s="550">
        <v>40.34949707803802</v>
      </c>
      <c r="I869" s="550">
        <v>1.0974682566316263</v>
      </c>
      <c r="J869" s="550">
        <v>1.2380507694617677</v>
      </c>
      <c r="K869" s="550">
        <v>1.1977173999526834E-2</v>
      </c>
      <c r="L869" s="550">
        <v>1.9905750123378349E-2</v>
      </c>
      <c r="M869" s="550">
        <v>2.7572928220428688E-3</v>
      </c>
      <c r="N869" s="550">
        <v>1.0595228841591951E-2</v>
      </c>
      <c r="O869" s="550">
        <v>0.15924601576730249</v>
      </c>
      <c r="P869" s="550">
        <v>1.8382057045853488E-2</v>
      </c>
      <c r="Q869" s="551">
        <v>6551.8935550519982</v>
      </c>
      <c r="R869" s="551">
        <v>178.20532393729997</v>
      </c>
      <c r="S869" s="551">
        <v>201.03291105649998</v>
      </c>
      <c r="T869" s="551">
        <v>1.94483636273</v>
      </c>
      <c r="U869" s="551">
        <v>3.2322671999999995</v>
      </c>
      <c r="V869" s="551">
        <v>0.4477252599999999</v>
      </c>
      <c r="W869" s="551">
        <v>1.7204380869299998</v>
      </c>
      <c r="X869" s="551">
        <v>25.858139999999999</v>
      </c>
      <c r="Y869" s="551">
        <v>2.9848520999999999</v>
      </c>
      <c r="AA869" s="547" t="s">
        <v>1393</v>
      </c>
      <c r="AB869" s="547" t="s">
        <v>336</v>
      </c>
      <c r="AC869">
        <v>3</v>
      </c>
      <c r="AD869" s="547" t="s">
        <v>627</v>
      </c>
      <c r="AE869">
        <v>52</v>
      </c>
      <c r="AF869" s="216">
        <v>2016</v>
      </c>
      <c r="AG869" s="549">
        <v>162.378568</v>
      </c>
      <c r="AH869" s="550">
        <v>40.34949707803802</v>
      </c>
      <c r="AI869" s="550">
        <v>1.0974682566316263</v>
      </c>
      <c r="AJ869" s="550">
        <v>1.2380507694617677</v>
      </c>
      <c r="AK869" s="550">
        <v>1.1977173999526834E-2</v>
      </c>
      <c r="AL869" s="550">
        <v>1.9905750123378349E-2</v>
      </c>
      <c r="AM869" s="550">
        <v>2.7572928220428688E-3</v>
      </c>
      <c r="AN869" s="550">
        <v>1.0595228841591951E-2</v>
      </c>
      <c r="AO869" s="550">
        <v>0.15924601576730249</v>
      </c>
      <c r="AP869" s="550">
        <v>1.8382057045853488E-2</v>
      </c>
      <c r="AQ869" s="551">
        <v>6551.8935550519982</v>
      </c>
      <c r="AR869" s="551">
        <v>178.20532393729997</v>
      </c>
      <c r="AS869" s="551">
        <v>201.03291105649998</v>
      </c>
      <c r="AT869" s="551">
        <v>1.94483636273</v>
      </c>
      <c r="AU869" s="551">
        <v>3.2322671999999995</v>
      </c>
      <c r="AV869" s="551">
        <v>0.4477252599999999</v>
      </c>
      <c r="AW869" s="551">
        <v>1.7204380869299998</v>
      </c>
      <c r="AX869" s="551">
        <v>25.858139999999999</v>
      </c>
      <c r="AY869" s="551">
        <v>2.9848520999999999</v>
      </c>
    </row>
    <row r="870" spans="1:51" customFormat="1" x14ac:dyDescent="0.35">
      <c r="A870" s="547" t="s">
        <v>1394</v>
      </c>
      <c r="B870" s="547" t="s">
        <v>336</v>
      </c>
      <c r="C870">
        <v>3</v>
      </c>
      <c r="D870" s="547" t="s">
        <v>627</v>
      </c>
      <c r="E870">
        <v>52</v>
      </c>
      <c r="F870" s="216">
        <v>2017</v>
      </c>
      <c r="G870" s="549">
        <v>215.08225000000002</v>
      </c>
      <c r="H870" s="550">
        <v>40.349450532900789</v>
      </c>
      <c r="I870" s="550">
        <v>1.0974686449439692</v>
      </c>
      <c r="J870" s="550">
        <v>1.2380484698156173</v>
      </c>
      <c r="K870" s="550">
        <v>1.1977156293464478E-2</v>
      </c>
      <c r="L870" s="550">
        <v>1.99057342016833E-2</v>
      </c>
      <c r="M870" s="550">
        <v>2.7572916872498784E-3</v>
      </c>
      <c r="N870" s="550">
        <v>1.0595224833522992E-2</v>
      </c>
      <c r="O870" s="550">
        <v>0.15924584664703853</v>
      </c>
      <c r="P870" s="550">
        <v>1.838200874316686E-2</v>
      </c>
      <c r="Q870" s="551">
        <v>8678.4506068800019</v>
      </c>
      <c r="R870" s="551">
        <v>236.04602545900005</v>
      </c>
      <c r="S870" s="551">
        <v>266.28225049700006</v>
      </c>
      <c r="T870" s="551">
        <v>2.5760737242000005</v>
      </c>
      <c r="U870" s="551">
        <v>4.2813700999999984</v>
      </c>
      <c r="V870" s="551">
        <v>0.5930445000000002</v>
      </c>
      <c r="W870" s="551">
        <v>2.2788447964500009</v>
      </c>
      <c r="X870" s="551">
        <v>34.250955000000005</v>
      </c>
      <c r="Y870" s="551">
        <v>3.9536438000000009</v>
      </c>
      <c r="AA870" s="547" t="s">
        <v>1394</v>
      </c>
      <c r="AB870" s="547" t="s">
        <v>336</v>
      </c>
      <c r="AC870">
        <v>3</v>
      </c>
      <c r="AD870" s="547" t="s">
        <v>627</v>
      </c>
      <c r="AE870">
        <v>52</v>
      </c>
      <c r="AF870" s="216">
        <v>2017</v>
      </c>
      <c r="AG870" s="549">
        <v>215.08225000000002</v>
      </c>
      <c r="AH870" s="550">
        <v>40.349450532900789</v>
      </c>
      <c r="AI870" s="550">
        <v>1.0974686449439692</v>
      </c>
      <c r="AJ870" s="550">
        <v>1.2380484698156173</v>
      </c>
      <c r="AK870" s="550">
        <v>1.1977156293464478E-2</v>
      </c>
      <c r="AL870" s="550">
        <v>1.99057342016833E-2</v>
      </c>
      <c r="AM870" s="550">
        <v>2.7572916872498784E-3</v>
      </c>
      <c r="AN870" s="550">
        <v>1.0595224833522992E-2</v>
      </c>
      <c r="AO870" s="550">
        <v>0.15924584664703853</v>
      </c>
      <c r="AP870" s="550">
        <v>1.838200874316686E-2</v>
      </c>
      <c r="AQ870" s="551">
        <v>8678.4506068800019</v>
      </c>
      <c r="AR870" s="551">
        <v>236.04602545900005</v>
      </c>
      <c r="AS870" s="551">
        <v>266.28225049700006</v>
      </c>
      <c r="AT870" s="551">
        <v>2.5760737242000005</v>
      </c>
      <c r="AU870" s="551">
        <v>4.2813700999999984</v>
      </c>
      <c r="AV870" s="551">
        <v>0.5930445000000002</v>
      </c>
      <c r="AW870" s="551">
        <v>2.2788447964500009</v>
      </c>
      <c r="AX870" s="551">
        <v>34.250955000000005</v>
      </c>
      <c r="AY870" s="551">
        <v>3.9536438000000009</v>
      </c>
    </row>
    <row r="871" spans="1:51" customFormat="1" x14ac:dyDescent="0.35">
      <c r="A871" s="547" t="s">
        <v>1395</v>
      </c>
      <c r="B871" s="547" t="s">
        <v>336</v>
      </c>
      <c r="C871">
        <v>3</v>
      </c>
      <c r="D871" s="547" t="s">
        <v>627</v>
      </c>
      <c r="E871">
        <v>52</v>
      </c>
      <c r="F871" s="216">
        <v>2018</v>
      </c>
      <c r="G871" s="549">
        <v>262.14789999999994</v>
      </c>
      <c r="H871" s="550">
        <v>40.349500041953419</v>
      </c>
      <c r="I871" s="550">
        <v>1.0974700827876172</v>
      </c>
      <c r="J871" s="550">
        <v>1.2380503357150678</v>
      </c>
      <c r="K871" s="550">
        <v>1.1977163812984968E-2</v>
      </c>
      <c r="L871" s="550">
        <v>1.9905754728533016E-2</v>
      </c>
      <c r="M871" s="550">
        <v>2.757293611735971E-3</v>
      </c>
      <c r="N871" s="550">
        <v>1.0595231308662027E-2</v>
      </c>
      <c r="O871" s="550">
        <v>0.15924597145351926</v>
      </c>
      <c r="P871" s="550">
        <v>1.8382048454326741E-2</v>
      </c>
      <c r="Q871" s="551">
        <v>10577.536702047999</v>
      </c>
      <c r="R871" s="551">
        <v>287.69947751559994</v>
      </c>
      <c r="S871" s="551">
        <v>324.55229560199996</v>
      </c>
      <c r="T871" s="551">
        <v>3.1397883415300014</v>
      </c>
      <c r="U871" s="551">
        <v>5.2182517999999991</v>
      </c>
      <c r="V871" s="551">
        <v>0.72281872999999996</v>
      </c>
      <c r="W871" s="551">
        <v>2.7775176375800013</v>
      </c>
      <c r="X871" s="551">
        <v>41.74599700000001</v>
      </c>
      <c r="Y871" s="551">
        <v>4.8188154000000001</v>
      </c>
      <c r="AA871" s="547" t="s">
        <v>1395</v>
      </c>
      <c r="AB871" s="547" t="s">
        <v>336</v>
      </c>
      <c r="AC871">
        <v>3</v>
      </c>
      <c r="AD871" s="547" t="s">
        <v>627</v>
      </c>
      <c r="AE871">
        <v>52</v>
      </c>
      <c r="AF871" s="216">
        <v>2018</v>
      </c>
      <c r="AG871" s="549">
        <v>262.14789999999994</v>
      </c>
      <c r="AH871" s="550">
        <v>40.349500041953419</v>
      </c>
      <c r="AI871" s="550">
        <v>1.0974700827876172</v>
      </c>
      <c r="AJ871" s="550">
        <v>1.2380503357150678</v>
      </c>
      <c r="AK871" s="550">
        <v>1.1977163812984968E-2</v>
      </c>
      <c r="AL871" s="550">
        <v>1.9905754728533016E-2</v>
      </c>
      <c r="AM871" s="550">
        <v>2.757293611735971E-3</v>
      </c>
      <c r="AN871" s="550">
        <v>1.0595231308662027E-2</v>
      </c>
      <c r="AO871" s="550">
        <v>0.15924597145351926</v>
      </c>
      <c r="AP871" s="550">
        <v>1.8382048454326741E-2</v>
      </c>
      <c r="AQ871" s="551">
        <v>10577.536702047999</v>
      </c>
      <c r="AR871" s="551">
        <v>287.69947751559994</v>
      </c>
      <c r="AS871" s="551">
        <v>324.55229560199996</v>
      </c>
      <c r="AT871" s="551">
        <v>3.1397883415300014</v>
      </c>
      <c r="AU871" s="551">
        <v>5.2182517999999991</v>
      </c>
      <c r="AV871" s="551">
        <v>0.72281872999999996</v>
      </c>
      <c r="AW871" s="551">
        <v>2.7775176375800013</v>
      </c>
      <c r="AX871" s="551">
        <v>41.74599700000001</v>
      </c>
      <c r="AY871" s="551">
        <v>4.8188154000000001</v>
      </c>
    </row>
    <row r="872" spans="1:51" customFormat="1" x14ac:dyDescent="0.35">
      <c r="A872" s="547" t="s">
        <v>1396</v>
      </c>
      <c r="B872" s="547" t="s">
        <v>336</v>
      </c>
      <c r="C872">
        <v>3</v>
      </c>
      <c r="D872" s="547" t="s">
        <v>627</v>
      </c>
      <c r="E872">
        <v>52</v>
      </c>
      <c r="F872" s="216">
        <v>2019</v>
      </c>
      <c r="G872" s="549">
        <v>326.06464999999997</v>
      </c>
      <c r="H872" s="550">
        <v>40.349495156129322</v>
      </c>
      <c r="I872" s="550">
        <v>1.097469024248412</v>
      </c>
      <c r="J872" s="550">
        <v>1.238049670809148</v>
      </c>
      <c r="K872" s="550">
        <v>1.197718233512894E-2</v>
      </c>
      <c r="L872" s="550">
        <v>1.9905746299085172E-2</v>
      </c>
      <c r="M872" s="550">
        <v>2.7572928558799617E-3</v>
      </c>
      <c r="N872" s="550">
        <v>1.0595240559993242E-2</v>
      </c>
      <c r="O872" s="550">
        <v>0.15924595015129672</v>
      </c>
      <c r="P872" s="550">
        <v>1.8382053068310224E-2</v>
      </c>
      <c r="Q872" s="551">
        <v>13156.544015760001</v>
      </c>
      <c r="R872" s="551">
        <v>357.84585327739995</v>
      </c>
      <c r="S872" s="551">
        <v>403.68423259500003</v>
      </c>
      <c r="T872" s="551">
        <v>3.9053357660900003</v>
      </c>
      <c r="U872" s="551">
        <v>6.4905602000000009</v>
      </c>
      <c r="V872" s="551">
        <v>0.89905573000000005</v>
      </c>
      <c r="W872" s="551">
        <v>3.4547334048600002</v>
      </c>
      <c r="X872" s="551">
        <v>51.924475000000008</v>
      </c>
      <c r="Y872" s="551">
        <v>5.9937376999999987</v>
      </c>
      <c r="AA872" s="547" t="s">
        <v>1396</v>
      </c>
      <c r="AB872" s="547" t="s">
        <v>336</v>
      </c>
      <c r="AC872">
        <v>3</v>
      </c>
      <c r="AD872" s="547" t="s">
        <v>627</v>
      </c>
      <c r="AE872">
        <v>52</v>
      </c>
      <c r="AF872" s="216">
        <v>2019</v>
      </c>
      <c r="AG872" s="549">
        <v>326.06464999999997</v>
      </c>
      <c r="AH872" s="550">
        <v>40.349495156129322</v>
      </c>
      <c r="AI872" s="550">
        <v>1.097469024248412</v>
      </c>
      <c r="AJ872" s="550">
        <v>1.238049670809148</v>
      </c>
      <c r="AK872" s="550">
        <v>1.197718233512894E-2</v>
      </c>
      <c r="AL872" s="550">
        <v>1.9905746299085172E-2</v>
      </c>
      <c r="AM872" s="550">
        <v>2.7572928558799617E-3</v>
      </c>
      <c r="AN872" s="550">
        <v>1.0595240559993242E-2</v>
      </c>
      <c r="AO872" s="550">
        <v>0.15924595015129672</v>
      </c>
      <c r="AP872" s="550">
        <v>1.8382053068310224E-2</v>
      </c>
      <c r="AQ872" s="551">
        <v>13156.544015760001</v>
      </c>
      <c r="AR872" s="551">
        <v>357.84585327739995</v>
      </c>
      <c r="AS872" s="551">
        <v>403.68423259500003</v>
      </c>
      <c r="AT872" s="551">
        <v>3.9053357660900003</v>
      </c>
      <c r="AU872" s="551">
        <v>6.4905602000000009</v>
      </c>
      <c r="AV872" s="551">
        <v>0.89905573000000005</v>
      </c>
      <c r="AW872" s="551">
        <v>3.4547334048600002</v>
      </c>
      <c r="AX872" s="551">
        <v>51.924475000000008</v>
      </c>
      <c r="AY872" s="551">
        <v>5.9937376999999987</v>
      </c>
    </row>
    <row r="873" spans="1:51" customFormat="1" x14ac:dyDescent="0.35">
      <c r="A873" s="547" t="s">
        <v>1397</v>
      </c>
      <c r="B873" s="547" t="s">
        <v>336</v>
      </c>
      <c r="C873">
        <v>3</v>
      </c>
      <c r="D873" s="547" t="s">
        <v>627</v>
      </c>
      <c r="E873">
        <v>52</v>
      </c>
      <c r="F873" s="216">
        <v>2020</v>
      </c>
      <c r="G873" s="549">
        <v>350.48527000000013</v>
      </c>
      <c r="H873" s="550">
        <v>40.349465805167767</v>
      </c>
      <c r="I873" s="550">
        <v>1.0974694179050659</v>
      </c>
      <c r="J873" s="550">
        <v>1.2380499093756492</v>
      </c>
      <c r="K873" s="550">
        <v>1.1977167450860341E-2</v>
      </c>
      <c r="L873" s="550">
        <v>1.9905748678111342E-2</v>
      </c>
      <c r="M873" s="550">
        <v>2.7572924248713778E-3</v>
      </c>
      <c r="N873" s="550">
        <v>1.0595237449722206E-2</v>
      </c>
      <c r="O873" s="550">
        <v>0.1592460190980351</v>
      </c>
      <c r="P873" s="550">
        <v>1.8382054686634897E-2</v>
      </c>
      <c r="Q873" s="551">
        <v>14141.893417079998</v>
      </c>
      <c r="R873" s="551">
        <v>384.64686525119998</v>
      </c>
      <c r="S873" s="551">
        <v>433.91825676100012</v>
      </c>
      <c r="T873" s="551">
        <v>4.1978207678499997</v>
      </c>
      <c r="U873" s="551">
        <v>6.9766716999999998</v>
      </c>
      <c r="V873" s="551">
        <v>0.96639037999999999</v>
      </c>
      <c r="W873" s="551">
        <v>3.71347465828</v>
      </c>
      <c r="X873" s="551">
        <v>55.813384000000006</v>
      </c>
      <c r="Y873" s="551">
        <v>6.4426393999999991</v>
      </c>
      <c r="AA873" s="547" t="s">
        <v>1397</v>
      </c>
      <c r="AB873" s="547" t="s">
        <v>336</v>
      </c>
      <c r="AC873">
        <v>3</v>
      </c>
      <c r="AD873" s="547" t="s">
        <v>627</v>
      </c>
      <c r="AE873">
        <v>52</v>
      </c>
      <c r="AF873" s="216">
        <v>2020</v>
      </c>
      <c r="AG873" s="549">
        <v>350.48527000000013</v>
      </c>
      <c r="AH873" s="550">
        <v>40.349465805167767</v>
      </c>
      <c r="AI873" s="550">
        <v>1.0974694179050659</v>
      </c>
      <c r="AJ873" s="550">
        <v>1.2380499093756492</v>
      </c>
      <c r="AK873" s="550">
        <v>1.1977167450860341E-2</v>
      </c>
      <c r="AL873" s="550">
        <v>1.9905748678111342E-2</v>
      </c>
      <c r="AM873" s="550">
        <v>2.7572924248713778E-3</v>
      </c>
      <c r="AN873" s="550">
        <v>1.0595237449722206E-2</v>
      </c>
      <c r="AO873" s="550">
        <v>0.1592460190980351</v>
      </c>
      <c r="AP873" s="550">
        <v>1.8382054686634897E-2</v>
      </c>
      <c r="AQ873" s="551">
        <v>14141.893417079998</v>
      </c>
      <c r="AR873" s="551">
        <v>384.64686525119998</v>
      </c>
      <c r="AS873" s="551">
        <v>433.91825676100012</v>
      </c>
      <c r="AT873" s="551">
        <v>4.1978207678499997</v>
      </c>
      <c r="AU873" s="551">
        <v>6.9766716999999998</v>
      </c>
      <c r="AV873" s="551">
        <v>0.96639037999999999</v>
      </c>
      <c r="AW873" s="551">
        <v>3.71347465828</v>
      </c>
      <c r="AX873" s="551">
        <v>55.813384000000006</v>
      </c>
      <c r="AY873" s="551">
        <v>6.4426393999999991</v>
      </c>
    </row>
    <row r="874" spans="1:51" customFormat="1" x14ac:dyDescent="0.35">
      <c r="A874" s="547" t="s">
        <v>1398</v>
      </c>
      <c r="B874" s="547" t="s">
        <v>336</v>
      </c>
      <c r="C874">
        <v>3</v>
      </c>
      <c r="D874" s="547" t="s">
        <v>627</v>
      </c>
      <c r="E874">
        <v>52</v>
      </c>
      <c r="F874" s="216">
        <v>2021</v>
      </c>
      <c r="G874" s="549">
        <v>419.30458999999991</v>
      </c>
      <c r="H874" s="550">
        <v>40.27414854509464</v>
      </c>
      <c r="I874" s="550">
        <v>1.0970634245119997</v>
      </c>
      <c r="J874" s="550">
        <v>1.2389200812325949</v>
      </c>
      <c r="K874" s="550">
        <v>1.1962805816745295E-2</v>
      </c>
      <c r="L874" s="550">
        <v>1.9942555124426376E-2</v>
      </c>
      <c r="M874" s="550">
        <v>2.7572902314281838E-3</v>
      </c>
      <c r="N874" s="550">
        <v>1.0582523770917941E-2</v>
      </c>
      <c r="O874" s="550">
        <v>0.15954043813352967</v>
      </c>
      <c r="P874" s="550">
        <v>1.8382021766086561E-2</v>
      </c>
      <c r="Q874" s="551">
        <v>16887.1353433</v>
      </c>
      <c r="R874" s="551">
        <v>460.00372941899991</v>
      </c>
      <c r="S874" s="551">
        <v>519.48487670399982</v>
      </c>
      <c r="T874" s="551">
        <v>5.0160593882399995</v>
      </c>
      <c r="U874" s="551">
        <v>8.3620048999999987</v>
      </c>
      <c r="V874" s="551">
        <v>1.1561444499999995</v>
      </c>
      <c r="W874" s="551">
        <v>4.4373007909300002</v>
      </c>
      <c r="X874" s="551">
        <v>66.896038000000004</v>
      </c>
      <c r="Y874" s="551">
        <v>7.7076661</v>
      </c>
      <c r="AA874" s="547" t="s">
        <v>1398</v>
      </c>
      <c r="AB874" s="547" t="s">
        <v>336</v>
      </c>
      <c r="AC874">
        <v>3</v>
      </c>
      <c r="AD874" s="547" t="s">
        <v>627</v>
      </c>
      <c r="AE874">
        <v>52</v>
      </c>
      <c r="AF874" s="216">
        <v>2021</v>
      </c>
      <c r="AG874" s="549">
        <v>419.30458999999991</v>
      </c>
      <c r="AH874" s="550">
        <v>40.27414854509464</v>
      </c>
      <c r="AI874" s="550">
        <v>1.0970634245119997</v>
      </c>
      <c r="AJ874" s="550">
        <v>1.2389200812325949</v>
      </c>
      <c r="AK874" s="550">
        <v>1.1962805816745295E-2</v>
      </c>
      <c r="AL874" s="550">
        <v>1.9942555124426376E-2</v>
      </c>
      <c r="AM874" s="550">
        <v>2.7572902314281838E-3</v>
      </c>
      <c r="AN874" s="550">
        <v>1.0582523770917941E-2</v>
      </c>
      <c r="AO874" s="550">
        <v>0.15954043813352967</v>
      </c>
      <c r="AP874" s="550">
        <v>1.8382021766086561E-2</v>
      </c>
      <c r="AQ874" s="551">
        <v>16887.1353433</v>
      </c>
      <c r="AR874" s="551">
        <v>460.00372941899991</v>
      </c>
      <c r="AS874" s="551">
        <v>519.48487670399982</v>
      </c>
      <c r="AT874" s="551">
        <v>5.0160593882399995</v>
      </c>
      <c r="AU874" s="551">
        <v>8.3620048999999987</v>
      </c>
      <c r="AV874" s="551">
        <v>1.1561444499999995</v>
      </c>
      <c r="AW874" s="551">
        <v>4.4373007909300002</v>
      </c>
      <c r="AX874" s="551">
        <v>66.896038000000004</v>
      </c>
      <c r="AY874" s="551">
        <v>7.7076661</v>
      </c>
    </row>
    <row r="875" spans="1:51" customFormat="1" x14ac:dyDescent="0.35">
      <c r="A875" s="547" t="s">
        <v>1399</v>
      </c>
      <c r="B875" s="547" t="s">
        <v>336</v>
      </c>
      <c r="C875">
        <v>3</v>
      </c>
      <c r="D875" s="547" t="s">
        <v>627</v>
      </c>
      <c r="E875">
        <v>52</v>
      </c>
      <c r="F875" s="216">
        <v>2022</v>
      </c>
      <c r="G875" s="549">
        <v>463.62968000000006</v>
      </c>
      <c r="H875" s="550">
        <v>40.274194207583953</v>
      </c>
      <c r="I875" s="550">
        <v>1.0970636617498259</v>
      </c>
      <c r="J875" s="550">
        <v>1.2389196035443628</v>
      </c>
      <c r="K875" s="550">
        <v>1.1962812035049182E-2</v>
      </c>
      <c r="L875" s="550">
        <v>1.9942559544505429E-2</v>
      </c>
      <c r="M875" s="550">
        <v>2.7572934286691905E-3</v>
      </c>
      <c r="N875" s="550">
        <v>1.058252934380733E-2</v>
      </c>
      <c r="O875" s="550">
        <v>0.15954054321975245</v>
      </c>
      <c r="P875" s="550">
        <v>1.8382033695513191E-2</v>
      </c>
      <c r="Q875" s="551">
        <v>18672.311772720004</v>
      </c>
      <c r="R875" s="551">
        <v>508.6312744367001</v>
      </c>
      <c r="S875" s="551">
        <v>574.39989933699985</v>
      </c>
      <c r="T875" s="551">
        <v>5.5463147157100021</v>
      </c>
      <c r="U875" s="551">
        <v>9.2459624999999992</v>
      </c>
      <c r="V875" s="551">
        <v>1.2783630699999997</v>
      </c>
      <c r="W875" s="551">
        <v>4.9063746932600028</v>
      </c>
      <c r="X875" s="551">
        <v>73.967731000000001</v>
      </c>
      <c r="Y875" s="551">
        <v>8.5224563999999994</v>
      </c>
      <c r="AA875" s="547" t="s">
        <v>1399</v>
      </c>
      <c r="AB875" s="547" t="s">
        <v>336</v>
      </c>
      <c r="AC875">
        <v>3</v>
      </c>
      <c r="AD875" s="547" t="s">
        <v>627</v>
      </c>
      <c r="AE875">
        <v>52</v>
      </c>
      <c r="AF875" s="216">
        <v>2022</v>
      </c>
      <c r="AG875" s="549">
        <v>463.62968000000006</v>
      </c>
      <c r="AH875" s="550">
        <v>40.274194207583953</v>
      </c>
      <c r="AI875" s="550">
        <v>1.0970636617498259</v>
      </c>
      <c r="AJ875" s="550">
        <v>1.2389196035443628</v>
      </c>
      <c r="AK875" s="550">
        <v>1.1962812035049182E-2</v>
      </c>
      <c r="AL875" s="550">
        <v>1.9942559544505429E-2</v>
      </c>
      <c r="AM875" s="550">
        <v>2.7572934286691905E-3</v>
      </c>
      <c r="AN875" s="550">
        <v>1.058252934380733E-2</v>
      </c>
      <c r="AO875" s="550">
        <v>0.15954054321975245</v>
      </c>
      <c r="AP875" s="550">
        <v>1.8382033695513191E-2</v>
      </c>
      <c r="AQ875" s="551">
        <v>18672.311772720004</v>
      </c>
      <c r="AR875" s="551">
        <v>508.6312744367001</v>
      </c>
      <c r="AS875" s="551">
        <v>574.39989933699985</v>
      </c>
      <c r="AT875" s="551">
        <v>5.5463147157100021</v>
      </c>
      <c r="AU875" s="551">
        <v>9.2459624999999992</v>
      </c>
      <c r="AV875" s="551">
        <v>1.2783630699999997</v>
      </c>
      <c r="AW875" s="551">
        <v>4.9063746932600028</v>
      </c>
      <c r="AX875" s="551">
        <v>73.967731000000001</v>
      </c>
      <c r="AY875" s="551">
        <v>8.5224563999999994</v>
      </c>
    </row>
    <row r="876" spans="1:51" customFormat="1" x14ac:dyDescent="0.35">
      <c r="A876" s="547" t="s">
        <v>1400</v>
      </c>
      <c r="B876" s="547" t="s">
        <v>336</v>
      </c>
      <c r="C876">
        <v>3</v>
      </c>
      <c r="D876" s="547" t="s">
        <v>627</v>
      </c>
      <c r="E876">
        <v>52</v>
      </c>
      <c r="F876" s="216">
        <v>2023</v>
      </c>
      <c r="G876" s="549">
        <v>513.76237000000003</v>
      </c>
      <c r="H876" s="550">
        <v>40.274180207982148</v>
      </c>
      <c r="I876" s="550">
        <v>1.0970643574148875</v>
      </c>
      <c r="J876" s="550">
        <v>1.2389209916716941</v>
      </c>
      <c r="K876" s="550">
        <v>1.19628031672308E-2</v>
      </c>
      <c r="L876" s="550">
        <v>1.9942552234800692E-2</v>
      </c>
      <c r="M876" s="550">
        <v>2.7572911772421166E-3</v>
      </c>
      <c r="N876" s="550">
        <v>1.0582520619814958E-2</v>
      </c>
      <c r="O876" s="550">
        <v>0.15954058682810887</v>
      </c>
      <c r="P876" s="550">
        <v>1.8382032728477174E-2</v>
      </c>
      <c r="Q876" s="551">
        <v>20691.358273460002</v>
      </c>
      <c r="R876" s="551">
        <v>563.63038430799975</v>
      </c>
      <c r="S876" s="551">
        <v>636.5109849239999</v>
      </c>
      <c r="T876" s="551">
        <v>6.1460381070400025</v>
      </c>
      <c r="U876" s="551">
        <v>10.2457329</v>
      </c>
      <c r="V876" s="551">
        <v>1.41659245</v>
      </c>
      <c r="W876" s="551">
        <v>5.4369008742100018</v>
      </c>
      <c r="X876" s="551">
        <v>81.965950000000007</v>
      </c>
      <c r="Y876" s="551">
        <v>9.4439966999999996</v>
      </c>
      <c r="AA876" s="547" t="s">
        <v>1400</v>
      </c>
      <c r="AB876" s="547" t="s">
        <v>336</v>
      </c>
      <c r="AC876">
        <v>3</v>
      </c>
      <c r="AD876" s="547" t="s">
        <v>627</v>
      </c>
      <c r="AE876">
        <v>52</v>
      </c>
      <c r="AF876" s="216">
        <v>2023</v>
      </c>
      <c r="AG876" s="549">
        <v>513.76237000000003</v>
      </c>
      <c r="AH876" s="550">
        <v>40.274180207982148</v>
      </c>
      <c r="AI876" s="550">
        <v>1.0970643574148875</v>
      </c>
      <c r="AJ876" s="550">
        <v>1.2389209916716941</v>
      </c>
      <c r="AK876" s="550">
        <v>1.19628031672308E-2</v>
      </c>
      <c r="AL876" s="550">
        <v>1.9942552234800692E-2</v>
      </c>
      <c r="AM876" s="550">
        <v>2.7572911772421166E-3</v>
      </c>
      <c r="AN876" s="550">
        <v>1.0582520619814958E-2</v>
      </c>
      <c r="AO876" s="550">
        <v>0.15954058682810887</v>
      </c>
      <c r="AP876" s="550">
        <v>1.8382032728477174E-2</v>
      </c>
      <c r="AQ876" s="551">
        <v>20691.358273460002</v>
      </c>
      <c r="AR876" s="551">
        <v>563.63038430799975</v>
      </c>
      <c r="AS876" s="551">
        <v>636.5109849239999</v>
      </c>
      <c r="AT876" s="551">
        <v>6.1460381070400025</v>
      </c>
      <c r="AU876" s="551">
        <v>10.2457329</v>
      </c>
      <c r="AV876" s="551">
        <v>1.41659245</v>
      </c>
      <c r="AW876" s="551">
        <v>5.4369008742100018</v>
      </c>
      <c r="AX876" s="551">
        <v>81.965950000000007</v>
      </c>
      <c r="AY876" s="551">
        <v>9.4439966999999996</v>
      </c>
    </row>
    <row r="877" spans="1:51" customFormat="1" x14ac:dyDescent="0.35">
      <c r="A877" s="547" t="s">
        <v>1401</v>
      </c>
      <c r="B877" s="547" t="s">
        <v>336</v>
      </c>
      <c r="C877">
        <v>3</v>
      </c>
      <c r="D877" s="547" t="s">
        <v>627</v>
      </c>
      <c r="E877">
        <v>52</v>
      </c>
      <c r="F877" s="216">
        <v>2024</v>
      </c>
      <c r="G877" s="549">
        <v>584.31044999999995</v>
      </c>
      <c r="H877" s="550">
        <v>40.274220157366699</v>
      </c>
      <c r="I877" s="550">
        <v>1.0970650106206385</v>
      </c>
      <c r="J877" s="550">
        <v>1.2389216525718478</v>
      </c>
      <c r="K877" s="550">
        <v>1.1962818316444628E-2</v>
      </c>
      <c r="L877" s="550">
        <v>1.9942562725003464E-2</v>
      </c>
      <c r="M877" s="550">
        <v>2.757294380067994E-3</v>
      </c>
      <c r="N877" s="550">
        <v>1.0582535869194193E-2</v>
      </c>
      <c r="O877" s="550">
        <v>0.15954079719094533</v>
      </c>
      <c r="P877" s="550">
        <v>1.838205580612156E-2</v>
      </c>
      <c r="Q877" s="551">
        <v>23532.647703550003</v>
      </c>
      <c r="R877" s="551">
        <v>641.02655003500001</v>
      </c>
      <c r="S877" s="551">
        <v>723.914868329</v>
      </c>
      <c r="T877" s="551">
        <v>6.989999753750002</v>
      </c>
      <c r="U877" s="551">
        <v>11.652647799999999</v>
      </c>
      <c r="V877" s="551">
        <v>1.6111159200000005</v>
      </c>
      <c r="W877" s="551">
        <v>6.1834862958699999</v>
      </c>
      <c r="X877" s="551">
        <v>93.221354999999988</v>
      </c>
      <c r="Y877" s="551">
        <v>10.740827300000001</v>
      </c>
      <c r="AA877" s="547" t="s">
        <v>1401</v>
      </c>
      <c r="AB877" s="547" t="s">
        <v>336</v>
      </c>
      <c r="AC877">
        <v>3</v>
      </c>
      <c r="AD877" s="547" t="s">
        <v>627</v>
      </c>
      <c r="AE877">
        <v>52</v>
      </c>
      <c r="AF877" s="216">
        <v>2024</v>
      </c>
      <c r="AG877" s="549">
        <v>584.31044999999995</v>
      </c>
      <c r="AH877" s="550">
        <v>40.274220157366699</v>
      </c>
      <c r="AI877" s="550">
        <v>1.0970650106206385</v>
      </c>
      <c r="AJ877" s="550">
        <v>1.2389216525718478</v>
      </c>
      <c r="AK877" s="550">
        <v>1.1962818316444628E-2</v>
      </c>
      <c r="AL877" s="550">
        <v>1.9942562725003464E-2</v>
      </c>
      <c r="AM877" s="550">
        <v>2.757294380067994E-3</v>
      </c>
      <c r="AN877" s="550">
        <v>1.0582535869194193E-2</v>
      </c>
      <c r="AO877" s="550">
        <v>0.15954079719094533</v>
      </c>
      <c r="AP877" s="550">
        <v>1.838205580612156E-2</v>
      </c>
      <c r="AQ877" s="551">
        <v>23532.647703550003</v>
      </c>
      <c r="AR877" s="551">
        <v>641.02655003500001</v>
      </c>
      <c r="AS877" s="551">
        <v>723.914868329</v>
      </c>
      <c r="AT877" s="551">
        <v>6.989999753750002</v>
      </c>
      <c r="AU877" s="551">
        <v>11.652647799999999</v>
      </c>
      <c r="AV877" s="551">
        <v>1.6111159200000005</v>
      </c>
      <c r="AW877" s="551">
        <v>6.1834862958699999</v>
      </c>
      <c r="AX877" s="551">
        <v>93.221354999999988</v>
      </c>
      <c r="AY877" s="551">
        <v>10.740827300000001</v>
      </c>
    </row>
    <row r="878" spans="1:51" customFormat="1" x14ac:dyDescent="0.35">
      <c r="A878" s="547" t="s">
        <v>1402</v>
      </c>
      <c r="B878" s="547" t="s">
        <v>336</v>
      </c>
      <c r="C878">
        <v>3</v>
      </c>
      <c r="D878" s="547" t="s">
        <v>627</v>
      </c>
      <c r="E878">
        <v>52</v>
      </c>
      <c r="F878" s="216">
        <v>2025</v>
      </c>
      <c r="G878" s="549">
        <v>643.69119000000001</v>
      </c>
      <c r="H878" s="550">
        <v>18.278570184438905</v>
      </c>
      <c r="I878" s="550">
        <v>0.76505519298236757</v>
      </c>
      <c r="J878" s="550">
        <v>0.49195759041070619</v>
      </c>
      <c r="K878" s="550">
        <v>6.8985066850456647E-3</v>
      </c>
      <c r="L878" s="550">
        <v>1.9942574948089629E-2</v>
      </c>
      <c r="M878" s="550">
        <v>2.7572909767492699E-3</v>
      </c>
      <c r="N878" s="550">
        <v>6.1025504794154457E-3</v>
      </c>
      <c r="O878" s="550">
        <v>0.15954043739514287</v>
      </c>
      <c r="P878" s="550">
        <v>1.8382034559149395E-2</v>
      </c>
      <c r="Q878" s="551">
        <v>11765.754593519998</v>
      </c>
      <c r="R878" s="551">
        <v>492.45928758649984</v>
      </c>
      <c r="S878" s="551">
        <v>316.66876680100006</v>
      </c>
      <c r="T878" s="551">
        <v>4.4405079773199994</v>
      </c>
      <c r="U878" s="551">
        <v>12.836859800000001</v>
      </c>
      <c r="V878" s="551">
        <v>1.77484391</v>
      </c>
      <c r="W878" s="551">
        <v>3.9281579801299991</v>
      </c>
      <c r="X878" s="551">
        <v>102.69477400000001</v>
      </c>
      <c r="Y878" s="551">
        <v>11.832353700000001</v>
      </c>
      <c r="AA878" s="547" t="s">
        <v>1402</v>
      </c>
      <c r="AB878" s="547" t="s">
        <v>336</v>
      </c>
      <c r="AC878">
        <v>3</v>
      </c>
      <c r="AD878" s="547" t="s">
        <v>627</v>
      </c>
      <c r="AE878">
        <v>52</v>
      </c>
      <c r="AF878" s="216">
        <v>2025</v>
      </c>
      <c r="AG878" s="549">
        <v>643.69119000000001</v>
      </c>
      <c r="AH878" s="550">
        <v>18.278570184438905</v>
      </c>
      <c r="AI878" s="550">
        <v>0.76505519298236757</v>
      </c>
      <c r="AJ878" s="550">
        <v>0.49195759041070619</v>
      </c>
      <c r="AK878" s="550">
        <v>6.8985066850456647E-3</v>
      </c>
      <c r="AL878" s="550">
        <v>1.9942574948089629E-2</v>
      </c>
      <c r="AM878" s="550">
        <v>2.7572909767492699E-3</v>
      </c>
      <c r="AN878" s="550">
        <v>6.1025504794154457E-3</v>
      </c>
      <c r="AO878" s="550">
        <v>0.15954043739514287</v>
      </c>
      <c r="AP878" s="550">
        <v>1.8382034559149395E-2</v>
      </c>
      <c r="AQ878" s="551">
        <v>11765.754593519998</v>
      </c>
      <c r="AR878" s="551">
        <v>492.45928758649984</v>
      </c>
      <c r="AS878" s="551">
        <v>316.66876680100006</v>
      </c>
      <c r="AT878" s="551">
        <v>4.4405079773199994</v>
      </c>
      <c r="AU878" s="551">
        <v>12.836859800000001</v>
      </c>
      <c r="AV878" s="551">
        <v>1.77484391</v>
      </c>
      <c r="AW878" s="551">
        <v>3.9281579801299991</v>
      </c>
      <c r="AX878" s="551">
        <v>102.69477400000001</v>
      </c>
      <c r="AY878" s="551">
        <v>11.832353700000001</v>
      </c>
    </row>
    <row r="879" spans="1:51" customFormat="1" x14ac:dyDescent="0.35">
      <c r="A879" s="547" t="s">
        <v>1403</v>
      </c>
      <c r="B879" s="547" t="s">
        <v>336</v>
      </c>
      <c r="C879">
        <v>3</v>
      </c>
      <c r="D879" s="547" t="s">
        <v>627</v>
      </c>
      <c r="E879">
        <v>52</v>
      </c>
      <c r="F879" s="216">
        <v>2026</v>
      </c>
      <c r="G879" s="549">
        <v>692.87695000000008</v>
      </c>
      <c r="H879" s="550">
        <v>18.278568775566853</v>
      </c>
      <c r="I879" s="550">
        <v>0.76505619463455943</v>
      </c>
      <c r="J879" s="550">
        <v>0.49195774323564978</v>
      </c>
      <c r="K879" s="550">
        <v>6.8985086260987651E-3</v>
      </c>
      <c r="L879" s="550">
        <v>1.9942583600161615E-2</v>
      </c>
      <c r="M879" s="550">
        <v>2.7572928497621406E-3</v>
      </c>
      <c r="N879" s="550">
        <v>6.102552370128635E-3</v>
      </c>
      <c r="O879" s="550">
        <v>0.1595406529254581</v>
      </c>
      <c r="P879" s="550">
        <v>1.8382045758630013E-2</v>
      </c>
      <c r="Q879" s="551">
        <v>12664.798983579998</v>
      </c>
      <c r="R879" s="551">
        <v>530.089802717</v>
      </c>
      <c r="S879" s="551">
        <v>340.8661806620002</v>
      </c>
      <c r="T879" s="551">
        <v>4.7798176164000035</v>
      </c>
      <c r="U879" s="551">
        <v>13.817756500000002</v>
      </c>
      <c r="V879" s="551">
        <v>1.9104646600000004</v>
      </c>
      <c r="W879" s="551">
        <v>4.22831787343</v>
      </c>
      <c r="X879" s="551">
        <v>110.542041</v>
      </c>
      <c r="Y879" s="551">
        <v>12.7364958</v>
      </c>
      <c r="AA879" s="547" t="s">
        <v>1403</v>
      </c>
      <c r="AB879" s="547" t="s">
        <v>336</v>
      </c>
      <c r="AC879">
        <v>3</v>
      </c>
      <c r="AD879" s="547" t="s">
        <v>627</v>
      </c>
      <c r="AE879">
        <v>52</v>
      </c>
      <c r="AF879" s="216">
        <v>2026</v>
      </c>
      <c r="AG879" s="549">
        <v>692.87695000000008</v>
      </c>
      <c r="AH879" s="550">
        <v>18.278568775566853</v>
      </c>
      <c r="AI879" s="550">
        <v>0.76505619463455943</v>
      </c>
      <c r="AJ879" s="550">
        <v>0.49195774323564978</v>
      </c>
      <c r="AK879" s="550">
        <v>6.8985086260987651E-3</v>
      </c>
      <c r="AL879" s="550">
        <v>1.9942583600161615E-2</v>
      </c>
      <c r="AM879" s="550">
        <v>2.7572928497621406E-3</v>
      </c>
      <c r="AN879" s="550">
        <v>6.102552370128635E-3</v>
      </c>
      <c r="AO879" s="550">
        <v>0.1595406529254581</v>
      </c>
      <c r="AP879" s="550">
        <v>1.8382045758630013E-2</v>
      </c>
      <c r="AQ879" s="551">
        <v>12664.798983579998</v>
      </c>
      <c r="AR879" s="551">
        <v>530.089802717</v>
      </c>
      <c r="AS879" s="551">
        <v>340.8661806620002</v>
      </c>
      <c r="AT879" s="551">
        <v>4.7798176164000035</v>
      </c>
      <c r="AU879" s="551">
        <v>13.817756500000002</v>
      </c>
      <c r="AV879" s="551">
        <v>1.9104646600000004</v>
      </c>
      <c r="AW879" s="551">
        <v>4.22831787343</v>
      </c>
      <c r="AX879" s="551">
        <v>110.542041</v>
      </c>
      <c r="AY879" s="551">
        <v>12.7364958</v>
      </c>
    </row>
    <row r="880" spans="1:51" customFormat="1" x14ac:dyDescent="0.35">
      <c r="A880" s="547" t="s">
        <v>1404</v>
      </c>
      <c r="B880" s="547" t="s">
        <v>336</v>
      </c>
      <c r="C880">
        <v>3</v>
      </c>
      <c r="D880" s="547" t="s">
        <v>627</v>
      </c>
      <c r="E880">
        <v>52</v>
      </c>
      <c r="F880" s="216">
        <v>2027</v>
      </c>
      <c r="G880" s="549">
        <v>741.51106999999979</v>
      </c>
      <c r="H880" s="550">
        <v>18.264406547214467</v>
      </c>
      <c r="I880" s="550">
        <v>0.76473832221682148</v>
      </c>
      <c r="J880" s="550">
        <v>0.49208556237872508</v>
      </c>
      <c r="K880" s="550">
        <v>6.898599419830646E-3</v>
      </c>
      <c r="L880" s="550">
        <v>1.9959037563660381E-2</v>
      </c>
      <c r="M880" s="550">
        <v>2.7572919309215437E-3</v>
      </c>
      <c r="N880" s="550">
        <v>6.1026280554382041E-3</v>
      </c>
      <c r="O880" s="550">
        <v>0.15967228378667364</v>
      </c>
      <c r="P880" s="550">
        <v>1.8382035618160094E-2</v>
      </c>
      <c r="Q880" s="551">
        <v>13543.259641740002</v>
      </c>
      <c r="R880" s="551">
        <v>567.06193157699988</v>
      </c>
      <c r="S880" s="551">
        <v>364.88689189100006</v>
      </c>
      <c r="T880" s="551">
        <v>5.1153878373000001</v>
      </c>
      <c r="U880" s="551">
        <v>14.799847299999998</v>
      </c>
      <c r="V880" s="551">
        <v>2.0445624899999992</v>
      </c>
      <c r="W880" s="551">
        <v>4.5251662592000006</v>
      </c>
      <c r="X880" s="551">
        <v>118.39876599999998</v>
      </c>
      <c r="Y880" s="551">
        <v>13.630482899999999</v>
      </c>
      <c r="AA880" s="547" t="s">
        <v>1404</v>
      </c>
      <c r="AB880" s="547" t="s">
        <v>336</v>
      </c>
      <c r="AC880">
        <v>3</v>
      </c>
      <c r="AD880" s="547" t="s">
        <v>627</v>
      </c>
      <c r="AE880">
        <v>52</v>
      </c>
      <c r="AF880" s="216">
        <v>2027</v>
      </c>
      <c r="AG880" s="549">
        <v>741.51106999999979</v>
      </c>
      <c r="AH880" s="550">
        <v>18.264406547214467</v>
      </c>
      <c r="AI880" s="550">
        <v>0.76473832221682148</v>
      </c>
      <c r="AJ880" s="550">
        <v>0.49208556237872508</v>
      </c>
      <c r="AK880" s="550">
        <v>6.898599419830646E-3</v>
      </c>
      <c r="AL880" s="550">
        <v>1.9959037563660381E-2</v>
      </c>
      <c r="AM880" s="550">
        <v>2.7572919309215437E-3</v>
      </c>
      <c r="AN880" s="550">
        <v>6.1026280554382041E-3</v>
      </c>
      <c r="AO880" s="550">
        <v>0.15967228378667364</v>
      </c>
      <c r="AP880" s="550">
        <v>1.8382035618160094E-2</v>
      </c>
      <c r="AQ880" s="551">
        <v>13543.259641740002</v>
      </c>
      <c r="AR880" s="551">
        <v>567.06193157699988</v>
      </c>
      <c r="AS880" s="551">
        <v>364.88689189100006</v>
      </c>
      <c r="AT880" s="551">
        <v>5.1153878373000001</v>
      </c>
      <c r="AU880" s="551">
        <v>14.799847299999998</v>
      </c>
      <c r="AV880" s="551">
        <v>2.0445624899999992</v>
      </c>
      <c r="AW880" s="551">
        <v>4.5251662592000006</v>
      </c>
      <c r="AX880" s="551">
        <v>118.39876599999998</v>
      </c>
      <c r="AY880" s="551">
        <v>13.630482899999999</v>
      </c>
    </row>
    <row r="881" spans="1:51" customFormat="1" x14ac:dyDescent="0.35">
      <c r="A881" s="547" t="s">
        <v>1405</v>
      </c>
      <c r="B881" s="547" t="s">
        <v>336</v>
      </c>
      <c r="C881">
        <v>3</v>
      </c>
      <c r="D881" s="547" t="s">
        <v>627</v>
      </c>
      <c r="E881">
        <v>52</v>
      </c>
      <c r="F881" s="216">
        <v>2028</v>
      </c>
      <c r="G881" s="549">
        <v>751.64052999999979</v>
      </c>
      <c r="H881" s="550">
        <v>18.264403427792811</v>
      </c>
      <c r="I881" s="550">
        <v>0.76473871285174033</v>
      </c>
      <c r="J881" s="550">
        <v>0.49208540802742501</v>
      </c>
      <c r="K881" s="550">
        <v>6.8985936665762341E-3</v>
      </c>
      <c r="L881" s="550">
        <v>1.9959054496435952E-2</v>
      </c>
      <c r="M881" s="550">
        <v>2.757292225846311E-3</v>
      </c>
      <c r="N881" s="550">
        <v>6.1026288457728586E-3</v>
      </c>
      <c r="O881" s="550">
        <v>0.15967225583218619</v>
      </c>
      <c r="P881" s="550">
        <v>1.8382045470592179E-2</v>
      </c>
      <c r="Q881" s="551">
        <v>13728.265872600001</v>
      </c>
      <c r="R881" s="551">
        <v>574.80861143939978</v>
      </c>
      <c r="S881" s="551">
        <v>369.8713368949999</v>
      </c>
      <c r="T881" s="551">
        <v>5.1852625998000024</v>
      </c>
      <c r="U881" s="551">
        <v>15.002034299999996</v>
      </c>
      <c r="V881" s="551">
        <v>2.0724925900000004</v>
      </c>
      <c r="W881" s="551">
        <v>4.5869831800299981</v>
      </c>
      <c r="X881" s="551">
        <v>120.016139</v>
      </c>
      <c r="Y881" s="551">
        <v>13.816690400000001</v>
      </c>
      <c r="AA881" s="547" t="s">
        <v>1405</v>
      </c>
      <c r="AB881" s="547" t="s">
        <v>336</v>
      </c>
      <c r="AC881">
        <v>3</v>
      </c>
      <c r="AD881" s="547" t="s">
        <v>627</v>
      </c>
      <c r="AE881">
        <v>52</v>
      </c>
      <c r="AF881" s="216">
        <v>2028</v>
      </c>
      <c r="AG881" s="549">
        <v>751.64052999999979</v>
      </c>
      <c r="AH881" s="550">
        <v>18.264403427792811</v>
      </c>
      <c r="AI881" s="550">
        <v>0.76473871285174033</v>
      </c>
      <c r="AJ881" s="550">
        <v>0.49208540802742501</v>
      </c>
      <c r="AK881" s="550">
        <v>6.8985936665762341E-3</v>
      </c>
      <c r="AL881" s="550">
        <v>1.9959054496435952E-2</v>
      </c>
      <c r="AM881" s="550">
        <v>2.757292225846311E-3</v>
      </c>
      <c r="AN881" s="550">
        <v>6.1026288457728586E-3</v>
      </c>
      <c r="AO881" s="550">
        <v>0.15967225583218619</v>
      </c>
      <c r="AP881" s="550">
        <v>1.8382045470592179E-2</v>
      </c>
      <c r="AQ881" s="551">
        <v>13728.265872600001</v>
      </c>
      <c r="AR881" s="551">
        <v>574.80861143939978</v>
      </c>
      <c r="AS881" s="551">
        <v>369.8713368949999</v>
      </c>
      <c r="AT881" s="551">
        <v>5.1852625998000024</v>
      </c>
      <c r="AU881" s="551">
        <v>15.002034299999996</v>
      </c>
      <c r="AV881" s="551">
        <v>2.0724925900000004</v>
      </c>
      <c r="AW881" s="551">
        <v>4.5869831800299981</v>
      </c>
      <c r="AX881" s="551">
        <v>120.016139</v>
      </c>
      <c r="AY881" s="551">
        <v>13.816690400000001</v>
      </c>
    </row>
    <row r="882" spans="1:51" customFormat="1" x14ac:dyDescent="0.35">
      <c r="A882" s="547" t="s">
        <v>1545</v>
      </c>
      <c r="B882" s="547" t="s">
        <v>336</v>
      </c>
      <c r="C882">
        <v>3</v>
      </c>
      <c r="D882" s="547" t="s">
        <v>627</v>
      </c>
      <c r="E882">
        <v>52</v>
      </c>
      <c r="F882" s="216">
        <v>2029</v>
      </c>
      <c r="G882" s="549">
        <v>760.09504000000015</v>
      </c>
      <c r="H882" s="550">
        <v>18.264402740623069</v>
      </c>
      <c r="I882" s="550">
        <v>0.76473840696855488</v>
      </c>
      <c r="J882" s="550">
        <v>0.49208500258993937</v>
      </c>
      <c r="K882" s="550">
        <v>6.8985905253374632E-3</v>
      </c>
      <c r="L882" s="550">
        <v>1.9959045253077821E-2</v>
      </c>
      <c r="M882" s="550">
        <v>2.7572939036676252E-3</v>
      </c>
      <c r="N882" s="550">
        <v>6.1026281106899439E-3</v>
      </c>
      <c r="O882" s="550">
        <v>0.1596724022827461</v>
      </c>
      <c r="P882" s="550">
        <v>1.8382032199552305E-2</v>
      </c>
      <c r="Q882" s="551">
        <v>13882.681931710003</v>
      </c>
      <c r="R882" s="551">
        <v>581.2738700343001</v>
      </c>
      <c r="S882" s="551">
        <v>374.03136972700014</v>
      </c>
      <c r="T882" s="551">
        <v>5.2435844413000012</v>
      </c>
      <c r="U882" s="551">
        <v>15.1707713</v>
      </c>
      <c r="V882" s="551">
        <v>2.09580542</v>
      </c>
      <c r="W882" s="551">
        <v>4.6385773578999983</v>
      </c>
      <c r="X882" s="551">
        <v>121.366201</v>
      </c>
      <c r="Y882" s="551">
        <v>13.972091500000001</v>
      </c>
      <c r="AA882" s="547" t="s">
        <v>1545</v>
      </c>
      <c r="AB882" s="547" t="s">
        <v>336</v>
      </c>
      <c r="AC882">
        <v>3</v>
      </c>
      <c r="AD882" s="547" t="s">
        <v>627</v>
      </c>
      <c r="AE882">
        <v>52</v>
      </c>
      <c r="AF882" s="216">
        <v>2029</v>
      </c>
      <c r="AG882" s="549">
        <v>760.09504000000015</v>
      </c>
      <c r="AH882" s="550">
        <v>18.264402740623069</v>
      </c>
      <c r="AI882" s="550">
        <v>0.76473840696855488</v>
      </c>
      <c r="AJ882" s="550">
        <v>0.49208500258993937</v>
      </c>
      <c r="AK882" s="550">
        <v>6.8985905253374632E-3</v>
      </c>
      <c r="AL882" s="550">
        <v>1.9959045253077821E-2</v>
      </c>
      <c r="AM882" s="550">
        <v>2.7572939036676252E-3</v>
      </c>
      <c r="AN882" s="550">
        <v>6.1026281106899439E-3</v>
      </c>
      <c r="AO882" s="550">
        <v>0.1596724022827461</v>
      </c>
      <c r="AP882" s="550">
        <v>1.8382032199552305E-2</v>
      </c>
      <c r="AQ882" s="551">
        <v>13882.681931710003</v>
      </c>
      <c r="AR882" s="551">
        <v>581.2738700343001</v>
      </c>
      <c r="AS882" s="551">
        <v>374.03136972700014</v>
      </c>
      <c r="AT882" s="551">
        <v>5.2435844413000012</v>
      </c>
      <c r="AU882" s="551">
        <v>15.1707713</v>
      </c>
      <c r="AV882" s="551">
        <v>2.09580542</v>
      </c>
      <c r="AW882" s="551">
        <v>4.6385773578999983</v>
      </c>
      <c r="AX882" s="551">
        <v>121.366201</v>
      </c>
      <c r="AY882" s="551">
        <v>13.972091500000001</v>
      </c>
    </row>
    <row r="883" spans="1:51" customFormat="1" x14ac:dyDescent="0.35">
      <c r="A883" s="547" t="s">
        <v>1546</v>
      </c>
      <c r="B883" s="547" t="s">
        <v>336</v>
      </c>
      <c r="C883">
        <v>3</v>
      </c>
      <c r="D883" s="547" t="s">
        <v>627</v>
      </c>
      <c r="E883">
        <v>52</v>
      </c>
      <c r="F883" s="216">
        <v>2030</v>
      </c>
      <c r="G883" s="549">
        <v>770.28750000000002</v>
      </c>
      <c r="H883" s="550">
        <v>18.264401908443283</v>
      </c>
      <c r="I883" s="550">
        <v>0.76473822021310212</v>
      </c>
      <c r="J883" s="550">
        <v>0.49208474536195906</v>
      </c>
      <c r="K883" s="550">
        <v>6.898593945896825E-3</v>
      </c>
      <c r="L883" s="550">
        <v>1.9959058663161482E-2</v>
      </c>
      <c r="M883" s="550">
        <v>2.7572921019749109E-3</v>
      </c>
      <c r="N883" s="550">
        <v>6.1026244972169465E-3</v>
      </c>
      <c r="O883" s="550">
        <v>0.15967236389010594</v>
      </c>
      <c r="P883" s="550">
        <v>1.8382023075799621E-2</v>
      </c>
      <c r="Q883" s="551">
        <v>14068.840485050006</v>
      </c>
      <c r="R883" s="551">
        <v>589.06829180239993</v>
      </c>
      <c r="S883" s="551">
        <v>379.04672829300006</v>
      </c>
      <c r="T883" s="551">
        <v>5.3139006841000009</v>
      </c>
      <c r="U883" s="551">
        <v>15.3742134</v>
      </c>
      <c r="V883" s="551">
        <v>2.1239076399999992</v>
      </c>
      <c r="W883" s="551">
        <v>4.7007753673999986</v>
      </c>
      <c r="X883" s="551">
        <v>122.99362599999998</v>
      </c>
      <c r="Y883" s="551">
        <v>14.159442600000002</v>
      </c>
      <c r="AA883" s="547" t="s">
        <v>1546</v>
      </c>
      <c r="AB883" s="547" t="s">
        <v>336</v>
      </c>
      <c r="AC883">
        <v>3</v>
      </c>
      <c r="AD883" s="547" t="s">
        <v>627</v>
      </c>
      <c r="AE883">
        <v>52</v>
      </c>
      <c r="AF883" s="216">
        <v>2030</v>
      </c>
      <c r="AG883" s="549">
        <v>770.28750000000002</v>
      </c>
      <c r="AH883" s="550">
        <v>18.264401908443283</v>
      </c>
      <c r="AI883" s="550">
        <v>0.76473822021310212</v>
      </c>
      <c r="AJ883" s="550">
        <v>0.49208474536195906</v>
      </c>
      <c r="AK883" s="550">
        <v>6.898593945896825E-3</v>
      </c>
      <c r="AL883" s="550">
        <v>1.9959058663161482E-2</v>
      </c>
      <c r="AM883" s="550">
        <v>2.7572921019749109E-3</v>
      </c>
      <c r="AN883" s="550">
        <v>6.1026244972169465E-3</v>
      </c>
      <c r="AO883" s="550">
        <v>0.15967236389010594</v>
      </c>
      <c r="AP883" s="550">
        <v>1.8382023075799621E-2</v>
      </c>
      <c r="AQ883" s="551">
        <v>14068.840485050006</v>
      </c>
      <c r="AR883" s="551">
        <v>589.06829180239993</v>
      </c>
      <c r="AS883" s="551">
        <v>379.04672829300006</v>
      </c>
      <c r="AT883" s="551">
        <v>5.3139006841000009</v>
      </c>
      <c r="AU883" s="551">
        <v>15.3742134</v>
      </c>
      <c r="AV883" s="551">
        <v>2.1239076399999992</v>
      </c>
      <c r="AW883" s="551">
        <v>4.7007753673999986</v>
      </c>
      <c r="AX883" s="551">
        <v>122.99362599999998</v>
      </c>
      <c r="AY883" s="551">
        <v>14.159442600000002</v>
      </c>
    </row>
    <row r="884" spans="1:51" customFormat="1" x14ac:dyDescent="0.35">
      <c r="A884" s="547" t="s">
        <v>1406</v>
      </c>
      <c r="B884" s="547" t="s">
        <v>336</v>
      </c>
      <c r="C884">
        <v>3</v>
      </c>
      <c r="D884" s="547" t="s">
        <v>656</v>
      </c>
      <c r="E884">
        <v>53</v>
      </c>
      <c r="F884" s="216">
        <v>53</v>
      </c>
      <c r="G884" s="549">
        <v>505.98452272999998</v>
      </c>
      <c r="H884" s="550">
        <v>26.526041136205205</v>
      </c>
      <c r="I884" s="550">
        <v>0.9277100828604109</v>
      </c>
      <c r="J884" s="550">
        <v>0.78641541840607609</v>
      </c>
      <c r="K884" s="550">
        <v>9.0477490474326454E-3</v>
      </c>
      <c r="L884" s="550">
        <v>2.0193245385871573E-2</v>
      </c>
      <c r="M884" s="550">
        <v>2.7572912156850079E-3</v>
      </c>
      <c r="N884" s="550">
        <v>8.0038136945994338E-3</v>
      </c>
      <c r="O884" s="550">
        <v>0.16154596426621806</v>
      </c>
      <c r="P884" s="550">
        <v>1.8382037745733874E-2</v>
      </c>
      <c r="Q884" s="551">
        <v>13421.766264219137</v>
      </c>
      <c r="R884" s="551">
        <v>469.40694350793376</v>
      </c>
      <c r="S884" s="551">
        <v>397.91403014971166</v>
      </c>
      <c r="T884" s="551">
        <v>4.5780209835460193</v>
      </c>
      <c r="U884" s="551">
        <v>10.217469628940002</v>
      </c>
      <c r="V884" s="551">
        <v>1.3951466797960002</v>
      </c>
      <c r="W884" s="551">
        <v>4.0498058522817324</v>
      </c>
      <c r="X884" s="551">
        <v>81.739757628199982</v>
      </c>
      <c r="Y884" s="551">
        <v>9.3010265955799998</v>
      </c>
      <c r="AA884" s="547" t="s">
        <v>1406</v>
      </c>
      <c r="AB884" s="547" t="s">
        <v>336</v>
      </c>
      <c r="AC884">
        <v>3</v>
      </c>
      <c r="AD884" s="547" t="s">
        <v>656</v>
      </c>
      <c r="AE884">
        <v>53</v>
      </c>
      <c r="AF884" s="216">
        <v>53</v>
      </c>
      <c r="AG884" s="549">
        <v>505.98452272999998</v>
      </c>
      <c r="AH884" s="550">
        <v>26.526041136205205</v>
      </c>
      <c r="AI884" s="550">
        <v>0.9277100828604109</v>
      </c>
      <c r="AJ884" s="550">
        <v>0.78641541840607609</v>
      </c>
      <c r="AK884" s="550">
        <v>9.0477490474326454E-3</v>
      </c>
      <c r="AL884" s="550">
        <v>2.0193245385871573E-2</v>
      </c>
      <c r="AM884" s="550">
        <v>2.7572912156850079E-3</v>
      </c>
      <c r="AN884" s="550">
        <v>8.0038136945994338E-3</v>
      </c>
      <c r="AO884" s="550">
        <v>0.16154596426621806</v>
      </c>
      <c r="AP884" s="550">
        <v>1.8382037745733874E-2</v>
      </c>
      <c r="AQ884" s="551">
        <v>13421.766264219137</v>
      </c>
      <c r="AR884" s="551">
        <v>469.40694350793376</v>
      </c>
      <c r="AS884" s="551">
        <v>397.91403014971166</v>
      </c>
      <c r="AT884" s="551">
        <v>4.5780209835460193</v>
      </c>
      <c r="AU884" s="551">
        <v>10.217469628940002</v>
      </c>
      <c r="AV884" s="551">
        <v>1.3951466797960002</v>
      </c>
      <c r="AW884" s="551">
        <v>4.0498058522817324</v>
      </c>
      <c r="AX884" s="551">
        <v>81.739757628199982</v>
      </c>
      <c r="AY884" s="551">
        <v>9.3010265955799998</v>
      </c>
    </row>
    <row r="885" spans="1:51" customFormat="1" x14ac:dyDescent="0.35">
      <c r="A885" s="547" t="s">
        <v>1407</v>
      </c>
      <c r="B885" s="547" t="s">
        <v>336</v>
      </c>
      <c r="C885">
        <v>3</v>
      </c>
      <c r="D885" s="547" t="s">
        <v>656</v>
      </c>
      <c r="E885">
        <v>53</v>
      </c>
      <c r="F885" s="216">
        <v>2000</v>
      </c>
      <c r="G885" s="549">
        <v>0.15520951599999999</v>
      </c>
      <c r="H885" s="550">
        <v>28.603389991954497</v>
      </c>
      <c r="I885" s="550">
        <v>16.725501767140361</v>
      </c>
      <c r="J885" s="550">
        <v>5.3885880039346281</v>
      </c>
      <c r="K885" s="550">
        <v>0.42237582071346691</v>
      </c>
      <c r="L885" s="550">
        <v>2.0361666484418395E-2</v>
      </c>
      <c r="M885" s="550">
        <v>2.7572900233771747E-3</v>
      </c>
      <c r="N885" s="550">
        <v>0.37364193088633824</v>
      </c>
      <c r="O885" s="550">
        <v>0.16289307995780361</v>
      </c>
      <c r="P885" s="550">
        <v>1.8382057837226944E-2</v>
      </c>
      <c r="Q885" s="551">
        <v>4.439518316610501</v>
      </c>
      <c r="R885" s="551">
        <v>2.595957034135</v>
      </c>
      <c r="S885" s="551">
        <v>0.83636013601409964</v>
      </c>
      <c r="T885" s="551">
        <v>6.5556746703039973E-2</v>
      </c>
      <c r="U885" s="551">
        <v>3.1603244000000005E-3</v>
      </c>
      <c r="V885" s="551">
        <v>4.2795764999999997E-4</v>
      </c>
      <c r="W885" s="551">
        <v>5.7992783250174006E-2</v>
      </c>
      <c r="X885" s="551">
        <v>2.5282556099999999E-2</v>
      </c>
      <c r="Y885" s="551">
        <v>2.8530703000000006E-3</v>
      </c>
      <c r="AA885" s="547" t="s">
        <v>1407</v>
      </c>
      <c r="AB885" s="547" t="s">
        <v>336</v>
      </c>
      <c r="AC885">
        <v>3</v>
      </c>
      <c r="AD885" s="547" t="s">
        <v>656</v>
      </c>
      <c r="AE885">
        <v>53</v>
      </c>
      <c r="AF885" s="216">
        <v>2000</v>
      </c>
      <c r="AG885" s="549">
        <v>0.15520951599999999</v>
      </c>
      <c r="AH885" s="550">
        <v>28.603389991954497</v>
      </c>
      <c r="AI885" s="550">
        <v>16.725501767140361</v>
      </c>
      <c r="AJ885" s="550">
        <v>5.3885880039346281</v>
      </c>
      <c r="AK885" s="550">
        <v>0.42237582071346691</v>
      </c>
      <c r="AL885" s="550">
        <v>2.0361666484418395E-2</v>
      </c>
      <c r="AM885" s="550">
        <v>2.7572900233771747E-3</v>
      </c>
      <c r="AN885" s="550">
        <v>0.37364193088633824</v>
      </c>
      <c r="AO885" s="550">
        <v>0.16289307995780361</v>
      </c>
      <c r="AP885" s="550">
        <v>1.8382057837226944E-2</v>
      </c>
      <c r="AQ885" s="551">
        <v>4.439518316610501</v>
      </c>
      <c r="AR885" s="551">
        <v>2.595957034135</v>
      </c>
      <c r="AS885" s="551">
        <v>0.83636013601409964</v>
      </c>
      <c r="AT885" s="551">
        <v>6.5556746703039973E-2</v>
      </c>
      <c r="AU885" s="551">
        <v>3.1603244000000005E-3</v>
      </c>
      <c r="AV885" s="551">
        <v>4.2795764999999997E-4</v>
      </c>
      <c r="AW885" s="551">
        <v>5.7992783250174006E-2</v>
      </c>
      <c r="AX885" s="551">
        <v>2.5282556099999999E-2</v>
      </c>
      <c r="AY885" s="551">
        <v>2.8530703000000006E-3</v>
      </c>
    </row>
    <row r="886" spans="1:51" customFormat="1" x14ac:dyDescent="0.35">
      <c r="A886" s="547" t="s">
        <v>1408</v>
      </c>
      <c r="B886" s="547" t="s">
        <v>336</v>
      </c>
      <c r="C886">
        <v>3</v>
      </c>
      <c r="D886" s="547" t="s">
        <v>656</v>
      </c>
      <c r="E886">
        <v>53</v>
      </c>
      <c r="F886" s="216">
        <v>2001</v>
      </c>
      <c r="G886" s="549">
        <v>5.7434355999999999E-2</v>
      </c>
      <c r="H886" s="550">
        <v>28.603421907532656</v>
      </c>
      <c r="I886" s="550">
        <v>16.725524061974333</v>
      </c>
      <c r="J886" s="550">
        <v>5.3885899259356229</v>
      </c>
      <c r="K886" s="550">
        <v>0.42237632590535185</v>
      </c>
      <c r="L886" s="550">
        <v>2.036167115724254E-2</v>
      </c>
      <c r="M886" s="550">
        <v>2.7572970784246267E-3</v>
      </c>
      <c r="N886" s="550">
        <v>0.37364234970022125</v>
      </c>
      <c r="O886" s="550">
        <v>0.16289334209649708</v>
      </c>
      <c r="P886" s="550">
        <v>1.8382057770439695E-2</v>
      </c>
      <c r="Q886" s="551">
        <v>1.6428191166554296</v>
      </c>
      <c r="R886" s="551">
        <v>0.96061970326199997</v>
      </c>
      <c r="S886" s="551">
        <v>0.3094901921442002</v>
      </c>
      <c r="T886" s="551">
        <v>2.4258912268019999E-2</v>
      </c>
      <c r="U886" s="551">
        <v>1.1694594699999999E-3</v>
      </c>
      <c r="V886" s="551">
        <v>1.5836358199999994E-4</v>
      </c>
      <c r="W886" s="551">
        <v>2.1459907729359001E-2</v>
      </c>
      <c r="X886" s="551">
        <v>9.3556742000000005E-3</v>
      </c>
      <c r="Y886" s="551">
        <v>1.0557616499999997E-3</v>
      </c>
      <c r="AA886" s="547" t="s">
        <v>1408</v>
      </c>
      <c r="AB886" s="547" t="s">
        <v>336</v>
      </c>
      <c r="AC886">
        <v>3</v>
      </c>
      <c r="AD886" s="547" t="s">
        <v>656</v>
      </c>
      <c r="AE886">
        <v>53</v>
      </c>
      <c r="AF886" s="216">
        <v>2001</v>
      </c>
      <c r="AG886" s="549">
        <v>5.7434355999999999E-2</v>
      </c>
      <c r="AH886" s="550">
        <v>28.603421907532656</v>
      </c>
      <c r="AI886" s="550">
        <v>16.725524061974333</v>
      </c>
      <c r="AJ886" s="550">
        <v>5.3885899259356229</v>
      </c>
      <c r="AK886" s="550">
        <v>0.42237632590535185</v>
      </c>
      <c r="AL886" s="550">
        <v>2.036167115724254E-2</v>
      </c>
      <c r="AM886" s="550">
        <v>2.7572970784246267E-3</v>
      </c>
      <c r="AN886" s="550">
        <v>0.37364234970022125</v>
      </c>
      <c r="AO886" s="550">
        <v>0.16289334209649708</v>
      </c>
      <c r="AP886" s="550">
        <v>1.8382057770439695E-2</v>
      </c>
      <c r="AQ886" s="551">
        <v>1.6428191166554296</v>
      </c>
      <c r="AR886" s="551">
        <v>0.96061970326199997</v>
      </c>
      <c r="AS886" s="551">
        <v>0.3094901921442002</v>
      </c>
      <c r="AT886" s="551">
        <v>2.4258912268019999E-2</v>
      </c>
      <c r="AU886" s="551">
        <v>1.1694594699999999E-3</v>
      </c>
      <c r="AV886" s="551">
        <v>1.5836358199999994E-4</v>
      </c>
      <c r="AW886" s="551">
        <v>2.1459907729359001E-2</v>
      </c>
      <c r="AX886" s="551">
        <v>9.3556742000000005E-3</v>
      </c>
      <c r="AY886" s="551">
        <v>1.0557616499999997E-3</v>
      </c>
    </row>
    <row r="887" spans="1:51" customFormat="1" x14ac:dyDescent="0.35">
      <c r="A887" s="547" t="s">
        <v>1409</v>
      </c>
      <c r="B887" s="547" t="s">
        <v>336</v>
      </c>
      <c r="C887">
        <v>3</v>
      </c>
      <c r="D887" s="547" t="s">
        <v>656</v>
      </c>
      <c r="E887">
        <v>53</v>
      </c>
      <c r="F887" s="216">
        <v>2002</v>
      </c>
      <c r="G887" s="549">
        <v>0.18022545800000001</v>
      </c>
      <c r="H887" s="550">
        <v>3.7778951424581741</v>
      </c>
      <c r="I887" s="550">
        <v>8.1365305451685952</v>
      </c>
      <c r="J887" s="550">
        <v>0.49384101120203583</v>
      </c>
      <c r="K887" s="550">
        <v>1.8444833251082645E-2</v>
      </c>
      <c r="L887" s="550">
        <v>2.0361625048554457E-2</v>
      </c>
      <c r="M887" s="550">
        <v>2.7572894280007876E-3</v>
      </c>
      <c r="N887" s="550">
        <v>1.631665492746313E-2</v>
      </c>
      <c r="O887" s="550">
        <v>0.16289309138556882</v>
      </c>
      <c r="P887" s="550">
        <v>1.8382007385438302E-2</v>
      </c>
      <c r="Q887" s="551">
        <v>0.6808728823254997</v>
      </c>
      <c r="R887" s="551">
        <v>1.4664099440339997</v>
      </c>
      <c r="S887" s="551">
        <v>8.9002722423070044E-2</v>
      </c>
      <c r="T887" s="551">
        <v>3.3242285204099988E-3</v>
      </c>
      <c r="U887" s="551">
        <v>3.6696831999999992E-3</v>
      </c>
      <c r="V887" s="551">
        <v>4.9693375000000001E-4</v>
      </c>
      <c r="W887" s="551">
        <v>2.9406766073299998E-3</v>
      </c>
      <c r="X887" s="551">
        <v>2.9357481999999997E-2</v>
      </c>
      <c r="Y887" s="551">
        <v>3.3129057000000003E-3</v>
      </c>
      <c r="AA887" s="547" t="s">
        <v>1409</v>
      </c>
      <c r="AB887" s="547" t="s">
        <v>336</v>
      </c>
      <c r="AC887">
        <v>3</v>
      </c>
      <c r="AD887" s="547" t="s">
        <v>656</v>
      </c>
      <c r="AE887">
        <v>53</v>
      </c>
      <c r="AF887" s="216">
        <v>2002</v>
      </c>
      <c r="AG887" s="549">
        <v>0.18022545800000001</v>
      </c>
      <c r="AH887" s="550">
        <v>3.7778951424581741</v>
      </c>
      <c r="AI887" s="550">
        <v>8.1365305451685952</v>
      </c>
      <c r="AJ887" s="550">
        <v>0.49384101120203583</v>
      </c>
      <c r="AK887" s="550">
        <v>1.8444833251082645E-2</v>
      </c>
      <c r="AL887" s="550">
        <v>2.0361625048554457E-2</v>
      </c>
      <c r="AM887" s="550">
        <v>2.7572894280007876E-3</v>
      </c>
      <c r="AN887" s="550">
        <v>1.631665492746313E-2</v>
      </c>
      <c r="AO887" s="550">
        <v>0.16289309138556882</v>
      </c>
      <c r="AP887" s="550">
        <v>1.8382007385438302E-2</v>
      </c>
      <c r="AQ887" s="551">
        <v>0.6808728823254997</v>
      </c>
      <c r="AR887" s="551">
        <v>1.4664099440339997</v>
      </c>
      <c r="AS887" s="551">
        <v>8.9002722423070044E-2</v>
      </c>
      <c r="AT887" s="551">
        <v>3.3242285204099988E-3</v>
      </c>
      <c r="AU887" s="551">
        <v>3.6696831999999992E-3</v>
      </c>
      <c r="AV887" s="551">
        <v>4.9693375000000001E-4</v>
      </c>
      <c r="AW887" s="551">
        <v>2.9406766073299998E-3</v>
      </c>
      <c r="AX887" s="551">
        <v>2.9357481999999997E-2</v>
      </c>
      <c r="AY887" s="551">
        <v>3.3129057000000003E-3</v>
      </c>
    </row>
    <row r="888" spans="1:51" customFormat="1" x14ac:dyDescent="0.35">
      <c r="A888" s="547" t="s">
        <v>1410</v>
      </c>
      <c r="B888" s="547" t="s">
        <v>336</v>
      </c>
      <c r="C888">
        <v>3</v>
      </c>
      <c r="D888" s="547" t="s">
        <v>656</v>
      </c>
      <c r="E888">
        <v>53</v>
      </c>
      <c r="F888" s="216">
        <v>2003</v>
      </c>
      <c r="G888" s="549">
        <v>0.13036465800000002</v>
      </c>
      <c r="H888" s="550">
        <v>3.7778986528273641</v>
      </c>
      <c r="I888" s="550">
        <v>8.1365387155926854</v>
      </c>
      <c r="J888" s="550">
        <v>0.49384028665284424</v>
      </c>
      <c r="K888" s="550">
        <v>1.8444852750520775E-2</v>
      </c>
      <c r="L888" s="550">
        <v>2.0361636587118568E-2</v>
      </c>
      <c r="M888" s="550">
        <v>2.7572908602268558E-3</v>
      </c>
      <c r="N888" s="550">
        <v>1.6316658329169245E-2</v>
      </c>
      <c r="O888" s="550">
        <v>0.16289319379796935</v>
      </c>
      <c r="P888" s="550">
        <v>1.838202191271809E-2</v>
      </c>
      <c r="Q888" s="551">
        <v>0.49250446583450014</v>
      </c>
      <c r="R888" s="551">
        <v>1.060717086962</v>
      </c>
      <c r="S888" s="551">
        <v>6.4379320076120017E-2</v>
      </c>
      <c r="T888" s="551">
        <v>2.4045569206820007E-3</v>
      </c>
      <c r="U888" s="551">
        <v>2.6544377899999998E-3</v>
      </c>
      <c r="V888" s="551">
        <v>3.5945327999999994E-4</v>
      </c>
      <c r="W888" s="551">
        <v>2.1271155827850005E-3</v>
      </c>
      <c r="X888" s="551">
        <v>2.12355155E-2</v>
      </c>
      <c r="Y888" s="551">
        <v>2.396366E-3</v>
      </c>
      <c r="AA888" s="547" t="s">
        <v>1410</v>
      </c>
      <c r="AB888" s="547" t="s">
        <v>336</v>
      </c>
      <c r="AC888">
        <v>3</v>
      </c>
      <c r="AD888" s="547" t="s">
        <v>656</v>
      </c>
      <c r="AE888">
        <v>53</v>
      </c>
      <c r="AF888" s="216">
        <v>2003</v>
      </c>
      <c r="AG888" s="549">
        <v>0.13036465800000002</v>
      </c>
      <c r="AH888" s="550">
        <v>3.7778986528273641</v>
      </c>
      <c r="AI888" s="550">
        <v>8.1365387155926854</v>
      </c>
      <c r="AJ888" s="550">
        <v>0.49384028665284424</v>
      </c>
      <c r="AK888" s="550">
        <v>1.8444852750520775E-2</v>
      </c>
      <c r="AL888" s="550">
        <v>2.0361636587118568E-2</v>
      </c>
      <c r="AM888" s="550">
        <v>2.7572908602268558E-3</v>
      </c>
      <c r="AN888" s="550">
        <v>1.6316658329169245E-2</v>
      </c>
      <c r="AO888" s="550">
        <v>0.16289319379796935</v>
      </c>
      <c r="AP888" s="550">
        <v>1.838202191271809E-2</v>
      </c>
      <c r="AQ888" s="551">
        <v>0.49250446583450014</v>
      </c>
      <c r="AR888" s="551">
        <v>1.060717086962</v>
      </c>
      <c r="AS888" s="551">
        <v>6.4379320076120017E-2</v>
      </c>
      <c r="AT888" s="551">
        <v>2.4045569206820007E-3</v>
      </c>
      <c r="AU888" s="551">
        <v>2.6544377899999998E-3</v>
      </c>
      <c r="AV888" s="551">
        <v>3.5945327999999994E-4</v>
      </c>
      <c r="AW888" s="551">
        <v>2.1271155827850005E-3</v>
      </c>
      <c r="AX888" s="551">
        <v>2.12355155E-2</v>
      </c>
      <c r="AY888" s="551">
        <v>2.396366E-3</v>
      </c>
    </row>
    <row r="889" spans="1:51" customFormat="1" x14ac:dyDescent="0.35">
      <c r="A889" s="547" t="s">
        <v>1411</v>
      </c>
      <c r="B889" s="547" t="s">
        <v>336</v>
      </c>
      <c r="C889">
        <v>3</v>
      </c>
      <c r="D889" s="547" t="s">
        <v>656</v>
      </c>
      <c r="E889">
        <v>53</v>
      </c>
      <c r="F889" s="216">
        <v>2004</v>
      </c>
      <c r="G889" s="549">
        <v>0.11573007900000003</v>
      </c>
      <c r="H889" s="550">
        <v>3.7779114976772812</v>
      </c>
      <c r="I889" s="550">
        <v>8.136570392749837</v>
      </c>
      <c r="J889" s="550">
        <v>0.49384248823039317</v>
      </c>
      <c r="K889" s="550">
        <v>1.8444915422713919E-2</v>
      </c>
      <c r="L889" s="550">
        <v>2.0361718149349915E-2</v>
      </c>
      <c r="M889" s="550">
        <v>2.7573043478178209E-3</v>
      </c>
      <c r="N889" s="550">
        <v>1.6316734065099873E-2</v>
      </c>
      <c r="O889" s="550">
        <v>0.16289397849629048</v>
      </c>
      <c r="P889" s="550">
        <v>1.8382127605736789E-2</v>
      </c>
      <c r="Q889" s="551">
        <v>0.43721799608120016</v>
      </c>
      <c r="R889" s="551">
        <v>0.94164593434199995</v>
      </c>
      <c r="S889" s="551">
        <v>5.7152430176459983E-2</v>
      </c>
      <c r="T889" s="551">
        <v>2.1346315190190006E-3</v>
      </c>
      <c r="U889" s="551">
        <v>2.3564632499999999E-3</v>
      </c>
      <c r="V889" s="551">
        <v>3.1910304999999996E-4</v>
      </c>
      <c r="W889" s="551">
        <v>1.888336922376E-3</v>
      </c>
      <c r="X889" s="551">
        <v>1.8851733000000002E-2</v>
      </c>
      <c r="Y889" s="551">
        <v>2.1273650800000001E-3</v>
      </c>
      <c r="AA889" s="547" t="s">
        <v>1411</v>
      </c>
      <c r="AB889" s="547" t="s">
        <v>336</v>
      </c>
      <c r="AC889">
        <v>3</v>
      </c>
      <c r="AD889" s="547" t="s">
        <v>656</v>
      </c>
      <c r="AE889">
        <v>53</v>
      </c>
      <c r="AF889" s="216">
        <v>2004</v>
      </c>
      <c r="AG889" s="549">
        <v>0.11573007900000003</v>
      </c>
      <c r="AH889" s="550">
        <v>3.7779114976772812</v>
      </c>
      <c r="AI889" s="550">
        <v>8.136570392749837</v>
      </c>
      <c r="AJ889" s="550">
        <v>0.49384248823039317</v>
      </c>
      <c r="AK889" s="550">
        <v>1.8444915422713919E-2</v>
      </c>
      <c r="AL889" s="550">
        <v>2.0361718149349915E-2</v>
      </c>
      <c r="AM889" s="550">
        <v>2.7573043478178209E-3</v>
      </c>
      <c r="AN889" s="550">
        <v>1.6316734065099873E-2</v>
      </c>
      <c r="AO889" s="550">
        <v>0.16289397849629048</v>
      </c>
      <c r="AP889" s="550">
        <v>1.8382127605736789E-2</v>
      </c>
      <c r="AQ889" s="551">
        <v>0.43721799608120016</v>
      </c>
      <c r="AR889" s="551">
        <v>0.94164593434199995</v>
      </c>
      <c r="AS889" s="551">
        <v>5.7152430176459983E-2</v>
      </c>
      <c r="AT889" s="551">
        <v>2.1346315190190006E-3</v>
      </c>
      <c r="AU889" s="551">
        <v>2.3564632499999999E-3</v>
      </c>
      <c r="AV889" s="551">
        <v>3.1910304999999996E-4</v>
      </c>
      <c r="AW889" s="551">
        <v>1.888336922376E-3</v>
      </c>
      <c r="AX889" s="551">
        <v>1.8851733000000002E-2</v>
      </c>
      <c r="AY889" s="551">
        <v>2.1273650800000001E-3</v>
      </c>
    </row>
    <row r="890" spans="1:51" customFormat="1" x14ac:dyDescent="0.35">
      <c r="A890" s="547" t="s">
        <v>1412</v>
      </c>
      <c r="B890" s="547" t="s">
        <v>336</v>
      </c>
      <c r="C890">
        <v>3</v>
      </c>
      <c r="D890" s="547" t="s">
        <v>656</v>
      </c>
      <c r="E890">
        <v>53</v>
      </c>
      <c r="F890" s="216">
        <v>2005</v>
      </c>
      <c r="G890" s="549">
        <v>4.9546009999999994E-2</v>
      </c>
      <c r="H890" s="550">
        <v>3.7779025353480531</v>
      </c>
      <c r="I890" s="550">
        <v>8.1365420680212193</v>
      </c>
      <c r="J890" s="550">
        <v>0.49384057207472404</v>
      </c>
      <c r="K890" s="550">
        <v>1.8444867484001246E-2</v>
      </c>
      <c r="L890" s="550">
        <v>2.0361651927168309E-2</v>
      </c>
      <c r="M890" s="550">
        <v>2.7572934127288958E-3</v>
      </c>
      <c r="N890" s="550">
        <v>1.6316694292981413E-2</v>
      </c>
      <c r="O890" s="550">
        <v>0.16289322793096758</v>
      </c>
      <c r="P890" s="550">
        <v>1.8382039845388155E-2</v>
      </c>
      <c r="Q890" s="551">
        <v>0.18717999679537997</v>
      </c>
      <c r="R890" s="551">
        <v>0.40313319466759995</v>
      </c>
      <c r="S890" s="551">
        <v>2.4467829922419995E-2</v>
      </c>
      <c r="T890" s="551">
        <v>9.1386958881100049E-4</v>
      </c>
      <c r="U890" s="551">
        <v>1.0088386100000001E-3</v>
      </c>
      <c r="V890" s="551">
        <v>1.3661288699999999E-4</v>
      </c>
      <c r="W890" s="551">
        <v>8.0842709860699997E-4</v>
      </c>
      <c r="X890" s="551">
        <v>8.0707094999999986E-3</v>
      </c>
      <c r="Y890" s="551">
        <v>9.1075672999999988E-4</v>
      </c>
      <c r="AA890" s="547" t="s">
        <v>1412</v>
      </c>
      <c r="AB890" s="547" t="s">
        <v>336</v>
      </c>
      <c r="AC890">
        <v>3</v>
      </c>
      <c r="AD890" s="547" t="s">
        <v>656</v>
      </c>
      <c r="AE890">
        <v>53</v>
      </c>
      <c r="AF890" s="216">
        <v>2005</v>
      </c>
      <c r="AG890" s="549">
        <v>4.9546009999999994E-2</v>
      </c>
      <c r="AH890" s="550">
        <v>3.7779025353480531</v>
      </c>
      <c r="AI890" s="550">
        <v>8.1365420680212193</v>
      </c>
      <c r="AJ890" s="550">
        <v>0.49384057207472404</v>
      </c>
      <c r="AK890" s="550">
        <v>1.8444867484001246E-2</v>
      </c>
      <c r="AL890" s="550">
        <v>2.0361651927168309E-2</v>
      </c>
      <c r="AM890" s="550">
        <v>2.7572934127288958E-3</v>
      </c>
      <c r="AN890" s="550">
        <v>1.6316694292981413E-2</v>
      </c>
      <c r="AO890" s="550">
        <v>0.16289322793096758</v>
      </c>
      <c r="AP890" s="550">
        <v>1.8382039845388155E-2</v>
      </c>
      <c r="AQ890" s="551">
        <v>0.18717999679537997</v>
      </c>
      <c r="AR890" s="551">
        <v>0.40313319466759995</v>
      </c>
      <c r="AS890" s="551">
        <v>2.4467829922419995E-2</v>
      </c>
      <c r="AT890" s="551">
        <v>9.1386958881100049E-4</v>
      </c>
      <c r="AU890" s="551">
        <v>1.0088386100000001E-3</v>
      </c>
      <c r="AV890" s="551">
        <v>1.3661288699999999E-4</v>
      </c>
      <c r="AW890" s="551">
        <v>8.0842709860699997E-4</v>
      </c>
      <c r="AX890" s="551">
        <v>8.0707094999999986E-3</v>
      </c>
      <c r="AY890" s="551">
        <v>9.1075672999999988E-4</v>
      </c>
    </row>
    <row r="891" spans="1:51" customFormat="1" x14ac:dyDescent="0.35">
      <c r="A891" s="547" t="s">
        <v>1413</v>
      </c>
      <c r="B891" s="547" t="s">
        <v>336</v>
      </c>
      <c r="C891">
        <v>3</v>
      </c>
      <c r="D891" s="547" t="s">
        <v>656</v>
      </c>
      <c r="E891">
        <v>53</v>
      </c>
      <c r="F891" s="216">
        <v>2006</v>
      </c>
      <c r="G891" s="549">
        <v>3.8384056999999992E-2</v>
      </c>
      <c r="H891" s="550">
        <v>3.7779042507739606</v>
      </c>
      <c r="I891" s="550">
        <v>8.1365420035615319</v>
      </c>
      <c r="J891" s="550">
        <v>0.4938407598701986</v>
      </c>
      <c r="K891" s="550">
        <v>1.8444887996128187E-2</v>
      </c>
      <c r="L891" s="550">
        <v>2.0361683497916859E-2</v>
      </c>
      <c r="M891" s="550">
        <v>2.7572970465315856E-3</v>
      </c>
      <c r="N891" s="550">
        <v>1.6316710724559418E-2</v>
      </c>
      <c r="O891" s="550">
        <v>0.16289353676189053</v>
      </c>
      <c r="P891" s="550">
        <v>1.8382067325504448E-2</v>
      </c>
      <c r="Q891" s="551">
        <v>0.14501129210224997</v>
      </c>
      <c r="R891" s="551">
        <v>0.31231349204760001</v>
      </c>
      <c r="S891" s="551">
        <v>1.8955611875781011E-2</v>
      </c>
      <c r="T891" s="551">
        <v>7.0798963220199997E-4</v>
      </c>
      <c r="U891" s="551">
        <v>7.8156401999999992E-4</v>
      </c>
      <c r="V891" s="551">
        <v>1.0583624700000001E-4</v>
      </c>
      <c r="W891" s="551">
        <v>6.263015545039998E-4</v>
      </c>
      <c r="X891" s="551">
        <v>6.2525148000000001E-3</v>
      </c>
      <c r="Y891" s="551">
        <v>7.0557832000000013E-4</v>
      </c>
      <c r="AA891" s="547" t="s">
        <v>1413</v>
      </c>
      <c r="AB891" s="547" t="s">
        <v>336</v>
      </c>
      <c r="AC891">
        <v>3</v>
      </c>
      <c r="AD891" s="547" t="s">
        <v>656</v>
      </c>
      <c r="AE891">
        <v>53</v>
      </c>
      <c r="AF891" s="216">
        <v>2006</v>
      </c>
      <c r="AG891" s="549">
        <v>3.8384056999999992E-2</v>
      </c>
      <c r="AH891" s="550">
        <v>3.7779042507739606</v>
      </c>
      <c r="AI891" s="550">
        <v>8.1365420035615319</v>
      </c>
      <c r="AJ891" s="550">
        <v>0.4938407598701986</v>
      </c>
      <c r="AK891" s="550">
        <v>1.8444887996128187E-2</v>
      </c>
      <c r="AL891" s="550">
        <v>2.0361683497916859E-2</v>
      </c>
      <c r="AM891" s="550">
        <v>2.7572970465315856E-3</v>
      </c>
      <c r="AN891" s="550">
        <v>1.6316710724559418E-2</v>
      </c>
      <c r="AO891" s="550">
        <v>0.16289353676189053</v>
      </c>
      <c r="AP891" s="550">
        <v>1.8382067325504448E-2</v>
      </c>
      <c r="AQ891" s="551">
        <v>0.14501129210224997</v>
      </c>
      <c r="AR891" s="551">
        <v>0.31231349204760001</v>
      </c>
      <c r="AS891" s="551">
        <v>1.8955611875781011E-2</v>
      </c>
      <c r="AT891" s="551">
        <v>7.0798963220199997E-4</v>
      </c>
      <c r="AU891" s="551">
        <v>7.8156401999999992E-4</v>
      </c>
      <c r="AV891" s="551">
        <v>1.0583624700000001E-4</v>
      </c>
      <c r="AW891" s="551">
        <v>6.263015545039998E-4</v>
      </c>
      <c r="AX891" s="551">
        <v>6.2525148000000001E-3</v>
      </c>
      <c r="AY891" s="551">
        <v>7.0557832000000013E-4</v>
      </c>
    </row>
    <row r="892" spans="1:51" customFormat="1" x14ac:dyDescent="0.35">
      <c r="A892" s="547" t="s">
        <v>1414</v>
      </c>
      <c r="B892" s="547" t="s">
        <v>336</v>
      </c>
      <c r="C892">
        <v>3</v>
      </c>
      <c r="D892" s="547" t="s">
        <v>656</v>
      </c>
      <c r="E892">
        <v>53</v>
      </c>
      <c r="F892" s="216">
        <v>2007</v>
      </c>
      <c r="G892" s="549">
        <v>0.150092686</v>
      </c>
      <c r="H892" s="550">
        <v>5.3951842861023867</v>
      </c>
      <c r="I892" s="550">
        <v>4.1244140355580017</v>
      </c>
      <c r="J892" s="550">
        <v>0.2107251134102564</v>
      </c>
      <c r="K892" s="550">
        <v>9.8490756507269069E-3</v>
      </c>
      <c r="L892" s="550">
        <v>2.0361683713222375E-2</v>
      </c>
      <c r="M892" s="550">
        <v>2.7572939163737803E-3</v>
      </c>
      <c r="N892" s="550">
        <v>8.7126769739239718E-3</v>
      </c>
      <c r="O892" s="550">
        <v>0.16289348103211371</v>
      </c>
      <c r="P892" s="550">
        <v>1.8382048942744623E-2</v>
      </c>
      <c r="Q892" s="551">
        <v>0.80977770096609969</v>
      </c>
      <c r="R892" s="551">
        <v>0.61904438077299995</v>
      </c>
      <c r="S892" s="551">
        <v>3.1628298279400002E-2</v>
      </c>
      <c r="T892" s="551">
        <v>1.4782742190347993E-3</v>
      </c>
      <c r="U892" s="551">
        <v>3.0561398000000001E-3</v>
      </c>
      <c r="V892" s="551">
        <v>4.1384965000000005E-4</v>
      </c>
      <c r="W892" s="551">
        <v>1.3077090892666008E-3</v>
      </c>
      <c r="X892" s="551">
        <v>2.4449120099999999E-2</v>
      </c>
      <c r="Y892" s="551">
        <v>2.7590111000000009E-3</v>
      </c>
      <c r="AA892" s="547" t="s">
        <v>1414</v>
      </c>
      <c r="AB892" s="547" t="s">
        <v>336</v>
      </c>
      <c r="AC892">
        <v>3</v>
      </c>
      <c r="AD892" s="547" t="s">
        <v>656</v>
      </c>
      <c r="AE892">
        <v>53</v>
      </c>
      <c r="AF892" s="216">
        <v>2007</v>
      </c>
      <c r="AG892" s="549">
        <v>0.150092686</v>
      </c>
      <c r="AH892" s="550">
        <v>5.3951842861023867</v>
      </c>
      <c r="AI892" s="550">
        <v>4.1244140355580017</v>
      </c>
      <c r="AJ892" s="550">
        <v>0.2107251134102564</v>
      </c>
      <c r="AK892" s="550">
        <v>9.8490756507269069E-3</v>
      </c>
      <c r="AL892" s="550">
        <v>2.0361683713222375E-2</v>
      </c>
      <c r="AM892" s="550">
        <v>2.7572939163737803E-3</v>
      </c>
      <c r="AN892" s="550">
        <v>8.7126769739239718E-3</v>
      </c>
      <c r="AO892" s="550">
        <v>0.16289348103211371</v>
      </c>
      <c r="AP892" s="550">
        <v>1.8382048942744623E-2</v>
      </c>
      <c r="AQ892" s="551">
        <v>0.80977770096609969</v>
      </c>
      <c r="AR892" s="551">
        <v>0.61904438077299995</v>
      </c>
      <c r="AS892" s="551">
        <v>3.1628298279400002E-2</v>
      </c>
      <c r="AT892" s="551">
        <v>1.4782742190347993E-3</v>
      </c>
      <c r="AU892" s="551">
        <v>3.0561398000000001E-3</v>
      </c>
      <c r="AV892" s="551">
        <v>4.1384965000000005E-4</v>
      </c>
      <c r="AW892" s="551">
        <v>1.3077090892666008E-3</v>
      </c>
      <c r="AX892" s="551">
        <v>2.4449120099999999E-2</v>
      </c>
      <c r="AY892" s="551">
        <v>2.7590111000000009E-3</v>
      </c>
    </row>
    <row r="893" spans="1:51" customFormat="1" x14ac:dyDescent="0.35">
      <c r="A893" s="547" t="s">
        <v>1415</v>
      </c>
      <c r="B893" s="547" t="s">
        <v>336</v>
      </c>
      <c r="C893">
        <v>3</v>
      </c>
      <c r="D893" s="547" t="s">
        <v>656</v>
      </c>
      <c r="E893">
        <v>53</v>
      </c>
      <c r="F893" s="216">
        <v>2008</v>
      </c>
      <c r="G893" s="549">
        <v>0.25000008000000001</v>
      </c>
      <c r="H893" s="550">
        <v>5.39518147588673</v>
      </c>
      <c r="I893" s="550">
        <v>4.1244129301518626</v>
      </c>
      <c r="J893" s="550">
        <v>0.21072497100192927</v>
      </c>
      <c r="K893" s="550">
        <v>9.8490737123564081E-3</v>
      </c>
      <c r="L893" s="550">
        <v>2.0361667484266405E-2</v>
      </c>
      <c r="M893" s="550">
        <v>2.7572977976647044E-3</v>
      </c>
      <c r="N893" s="550">
        <v>8.7126849949048027E-3</v>
      </c>
      <c r="O893" s="550">
        <v>0.16289330387414278</v>
      </c>
      <c r="P893" s="550">
        <v>1.8382078517734879E-2</v>
      </c>
      <c r="Q893" s="551">
        <v>1.3487958005862006</v>
      </c>
      <c r="R893" s="551">
        <v>1.0311035624910001</v>
      </c>
      <c r="S893" s="551">
        <v>5.2681259608480004E-2</v>
      </c>
      <c r="T893" s="551">
        <v>2.4622692160149993E-3</v>
      </c>
      <c r="U893" s="551">
        <v>5.0904184999999999E-3</v>
      </c>
      <c r="V893" s="551">
        <v>6.8932466999999998E-4</v>
      </c>
      <c r="W893" s="551">
        <v>2.1781719457410003E-3</v>
      </c>
      <c r="X893" s="551">
        <v>4.0723339000000004E-2</v>
      </c>
      <c r="Y893" s="551">
        <v>4.5955211000000013E-3</v>
      </c>
      <c r="AA893" s="547" t="s">
        <v>1415</v>
      </c>
      <c r="AB893" s="547" t="s">
        <v>336</v>
      </c>
      <c r="AC893">
        <v>3</v>
      </c>
      <c r="AD893" s="547" t="s">
        <v>656</v>
      </c>
      <c r="AE893">
        <v>53</v>
      </c>
      <c r="AF893" s="216">
        <v>2008</v>
      </c>
      <c r="AG893" s="549">
        <v>0.25000008000000001</v>
      </c>
      <c r="AH893" s="550">
        <v>5.39518147588673</v>
      </c>
      <c r="AI893" s="550">
        <v>4.1244129301518626</v>
      </c>
      <c r="AJ893" s="550">
        <v>0.21072497100192927</v>
      </c>
      <c r="AK893" s="550">
        <v>9.8490737123564081E-3</v>
      </c>
      <c r="AL893" s="550">
        <v>2.0361667484266405E-2</v>
      </c>
      <c r="AM893" s="550">
        <v>2.7572977976647044E-3</v>
      </c>
      <c r="AN893" s="550">
        <v>8.7126849949048027E-3</v>
      </c>
      <c r="AO893" s="550">
        <v>0.16289330387414278</v>
      </c>
      <c r="AP893" s="550">
        <v>1.8382078517734879E-2</v>
      </c>
      <c r="AQ893" s="551">
        <v>1.3487958005862006</v>
      </c>
      <c r="AR893" s="551">
        <v>1.0311035624910001</v>
      </c>
      <c r="AS893" s="551">
        <v>5.2681259608480004E-2</v>
      </c>
      <c r="AT893" s="551">
        <v>2.4622692160149993E-3</v>
      </c>
      <c r="AU893" s="551">
        <v>5.0904184999999999E-3</v>
      </c>
      <c r="AV893" s="551">
        <v>6.8932466999999998E-4</v>
      </c>
      <c r="AW893" s="551">
        <v>2.1781719457410003E-3</v>
      </c>
      <c r="AX893" s="551">
        <v>4.0723339000000004E-2</v>
      </c>
      <c r="AY893" s="551">
        <v>4.5955211000000013E-3</v>
      </c>
    </row>
    <row r="894" spans="1:51" customFormat="1" x14ac:dyDescent="0.35">
      <c r="A894" s="547" t="s">
        <v>1416</v>
      </c>
      <c r="B894" s="547" t="s">
        <v>336</v>
      </c>
      <c r="C894">
        <v>3</v>
      </c>
      <c r="D894" s="547" t="s">
        <v>656</v>
      </c>
      <c r="E894">
        <v>53</v>
      </c>
      <c r="F894" s="216">
        <v>2009</v>
      </c>
      <c r="G894" s="549">
        <v>1.2428474900000002</v>
      </c>
      <c r="H894" s="550">
        <v>5.3951762737421625</v>
      </c>
      <c r="I894" s="550">
        <v>4.1244035760332904</v>
      </c>
      <c r="J894" s="550">
        <v>0.21072464095687227</v>
      </c>
      <c r="K894" s="550">
        <v>9.8490827996514634E-3</v>
      </c>
      <c r="L894" s="550">
        <v>2.0361636647791757E-2</v>
      </c>
      <c r="M894" s="550">
        <v>2.7572959092511018E-3</v>
      </c>
      <c r="N894" s="550">
        <v>8.7126870394218653E-3</v>
      </c>
      <c r="O894" s="550">
        <v>0.16289324525248061</v>
      </c>
      <c r="P894" s="550">
        <v>1.8382077997357495E-2</v>
      </c>
      <c r="Q894" s="551">
        <v>6.7053812899280008</v>
      </c>
      <c r="R894" s="551">
        <v>5.1260046322199999</v>
      </c>
      <c r="S894" s="551">
        <v>0.26189859109439995</v>
      </c>
      <c r="T894" s="551">
        <v>1.2240907836348996E-2</v>
      </c>
      <c r="U894" s="551">
        <v>2.5306409000000002E-2</v>
      </c>
      <c r="V894" s="551">
        <v>3.4268982999999999E-3</v>
      </c>
      <c r="W894" s="551">
        <v>1.0828541218100998E-2</v>
      </c>
      <c r="X894" s="551">
        <v>0.20245146099999997</v>
      </c>
      <c r="Y894" s="551">
        <v>2.2846119499999994E-2</v>
      </c>
      <c r="AA894" s="547" t="s">
        <v>1416</v>
      </c>
      <c r="AB894" s="547" t="s">
        <v>336</v>
      </c>
      <c r="AC894">
        <v>3</v>
      </c>
      <c r="AD894" s="547" t="s">
        <v>656</v>
      </c>
      <c r="AE894">
        <v>53</v>
      </c>
      <c r="AF894" s="216">
        <v>2009</v>
      </c>
      <c r="AG894" s="549">
        <v>1.2428474900000002</v>
      </c>
      <c r="AH894" s="550">
        <v>5.3951762737421625</v>
      </c>
      <c r="AI894" s="550">
        <v>4.1244035760332904</v>
      </c>
      <c r="AJ894" s="550">
        <v>0.21072464095687227</v>
      </c>
      <c r="AK894" s="550">
        <v>9.8490827996514634E-3</v>
      </c>
      <c r="AL894" s="550">
        <v>2.0361636647791757E-2</v>
      </c>
      <c r="AM894" s="550">
        <v>2.7572959092511018E-3</v>
      </c>
      <c r="AN894" s="550">
        <v>8.7126870394218653E-3</v>
      </c>
      <c r="AO894" s="550">
        <v>0.16289324525248061</v>
      </c>
      <c r="AP894" s="550">
        <v>1.8382077997357495E-2</v>
      </c>
      <c r="AQ894" s="551">
        <v>6.7053812899280008</v>
      </c>
      <c r="AR894" s="551">
        <v>5.1260046322199999</v>
      </c>
      <c r="AS894" s="551">
        <v>0.26189859109439995</v>
      </c>
      <c r="AT894" s="551">
        <v>1.2240907836348996E-2</v>
      </c>
      <c r="AU894" s="551">
        <v>2.5306409000000002E-2</v>
      </c>
      <c r="AV894" s="551">
        <v>3.4268982999999999E-3</v>
      </c>
      <c r="AW894" s="551">
        <v>1.0828541218100998E-2</v>
      </c>
      <c r="AX894" s="551">
        <v>0.20245146099999997</v>
      </c>
      <c r="AY894" s="551">
        <v>2.2846119499999994E-2</v>
      </c>
    </row>
    <row r="895" spans="1:51" customFormat="1" x14ac:dyDescent="0.35">
      <c r="A895" s="547" t="s">
        <v>1417</v>
      </c>
      <c r="B895" s="547" t="s">
        <v>336</v>
      </c>
      <c r="C895">
        <v>3</v>
      </c>
      <c r="D895" s="547" t="s">
        <v>656</v>
      </c>
      <c r="E895">
        <v>53</v>
      </c>
      <c r="F895" s="216">
        <v>2010</v>
      </c>
      <c r="G895" s="549">
        <v>1.29180235</v>
      </c>
      <c r="H895" s="550">
        <v>39.410265428644735</v>
      </c>
      <c r="I895" s="550">
        <v>1.0969829101023076</v>
      </c>
      <c r="J895" s="550">
        <v>1.2199671321951844</v>
      </c>
      <c r="K895" s="550">
        <v>1.1815265704400521E-2</v>
      </c>
      <c r="L895" s="550">
        <v>2.0075872984748791E-2</v>
      </c>
      <c r="M895" s="550">
        <v>2.7572950304665424E-3</v>
      </c>
      <c r="N895" s="550">
        <v>1.0452008829527985E-2</v>
      </c>
      <c r="O895" s="550">
        <v>0.16060715402785883</v>
      </c>
      <c r="P895" s="550">
        <v>1.8382070600815984E-2</v>
      </c>
      <c r="Q895" s="551">
        <v>50.910273494847026</v>
      </c>
      <c r="R895" s="551">
        <v>1.4170851011799996</v>
      </c>
      <c r="S895" s="551">
        <v>1.5759564082924999</v>
      </c>
      <c r="T895" s="551">
        <v>1.5262988002818998E-2</v>
      </c>
      <c r="U895" s="551">
        <v>2.5934059900000004E-2</v>
      </c>
      <c r="V895" s="551">
        <v>3.5618802000000008E-3</v>
      </c>
      <c r="W895" s="551">
        <v>1.3501929568205E-2</v>
      </c>
      <c r="X895" s="551">
        <v>0.20747269899999998</v>
      </c>
      <c r="Y895" s="551">
        <v>2.3746002000000002E-2</v>
      </c>
      <c r="AA895" s="547" t="s">
        <v>1417</v>
      </c>
      <c r="AB895" s="547" t="s">
        <v>336</v>
      </c>
      <c r="AC895">
        <v>3</v>
      </c>
      <c r="AD895" s="547" t="s">
        <v>656</v>
      </c>
      <c r="AE895">
        <v>53</v>
      </c>
      <c r="AF895" s="216">
        <v>2010</v>
      </c>
      <c r="AG895" s="549">
        <v>1.29180235</v>
      </c>
      <c r="AH895" s="550">
        <v>39.410265428644735</v>
      </c>
      <c r="AI895" s="550">
        <v>1.0969829101023076</v>
      </c>
      <c r="AJ895" s="550">
        <v>1.2199671321951844</v>
      </c>
      <c r="AK895" s="550">
        <v>1.1815265704400521E-2</v>
      </c>
      <c r="AL895" s="550">
        <v>2.0075872984748791E-2</v>
      </c>
      <c r="AM895" s="550">
        <v>2.7572950304665424E-3</v>
      </c>
      <c r="AN895" s="550">
        <v>1.0452008829527985E-2</v>
      </c>
      <c r="AO895" s="550">
        <v>0.16060715402785883</v>
      </c>
      <c r="AP895" s="550">
        <v>1.8382070600815984E-2</v>
      </c>
      <c r="AQ895" s="551">
        <v>50.910273494847026</v>
      </c>
      <c r="AR895" s="551">
        <v>1.4170851011799996</v>
      </c>
      <c r="AS895" s="551">
        <v>1.5759564082924999</v>
      </c>
      <c r="AT895" s="551">
        <v>1.5262988002818998E-2</v>
      </c>
      <c r="AU895" s="551">
        <v>2.5934059900000004E-2</v>
      </c>
      <c r="AV895" s="551">
        <v>3.5618802000000008E-3</v>
      </c>
      <c r="AW895" s="551">
        <v>1.3501929568205E-2</v>
      </c>
      <c r="AX895" s="551">
        <v>0.20747269899999998</v>
      </c>
      <c r="AY895" s="551">
        <v>2.3746002000000002E-2</v>
      </c>
    </row>
    <row r="896" spans="1:51" customFormat="1" x14ac:dyDescent="0.35">
      <c r="A896" s="547" t="s">
        <v>1418</v>
      </c>
      <c r="B896" s="547" t="s">
        <v>336</v>
      </c>
      <c r="C896">
        <v>3</v>
      </c>
      <c r="D896" s="547" t="s">
        <v>656</v>
      </c>
      <c r="E896">
        <v>53</v>
      </c>
      <c r="F896" s="216">
        <v>2011</v>
      </c>
      <c r="G896" s="549">
        <v>0.42126606999999999</v>
      </c>
      <c r="H896" s="550">
        <v>39.410219993099631</v>
      </c>
      <c r="I896" s="550">
        <v>1.0969794079810418</v>
      </c>
      <c r="J896" s="550">
        <v>1.2199668154934014</v>
      </c>
      <c r="K896" s="550">
        <v>1.1815235185777014E-2</v>
      </c>
      <c r="L896" s="550">
        <v>2.0075914730089701E-2</v>
      </c>
      <c r="M896" s="550">
        <v>2.7572902085373266E-3</v>
      </c>
      <c r="N896" s="550">
        <v>1.0451980372950524E-2</v>
      </c>
      <c r="O896" s="550">
        <v>0.16060735439718657</v>
      </c>
      <c r="P896" s="550">
        <v>1.8382032761385218E-2</v>
      </c>
      <c r="Q896" s="551">
        <v>16.602188494328509</v>
      </c>
      <c r="R896" s="551">
        <v>0.4621202040711001</v>
      </c>
      <c r="S896" s="551">
        <v>0.51393062589332028</v>
      </c>
      <c r="T896" s="551">
        <v>4.9773576928380022E-3</v>
      </c>
      <c r="U896" s="551">
        <v>8.4573016999999993E-3</v>
      </c>
      <c r="V896" s="551">
        <v>1.16155281E-3</v>
      </c>
      <c r="W896" s="551">
        <v>4.4030646954300017E-3</v>
      </c>
      <c r="X896" s="551">
        <v>6.7658429000000006E-2</v>
      </c>
      <c r="Y896" s="551">
        <v>7.7437266999999983E-3</v>
      </c>
      <c r="AA896" s="547" t="s">
        <v>1418</v>
      </c>
      <c r="AB896" s="547" t="s">
        <v>336</v>
      </c>
      <c r="AC896">
        <v>3</v>
      </c>
      <c r="AD896" s="547" t="s">
        <v>656</v>
      </c>
      <c r="AE896">
        <v>53</v>
      </c>
      <c r="AF896" s="216">
        <v>2011</v>
      </c>
      <c r="AG896" s="549">
        <v>0.42126606999999999</v>
      </c>
      <c r="AH896" s="550">
        <v>39.410219993099631</v>
      </c>
      <c r="AI896" s="550">
        <v>1.0969794079810418</v>
      </c>
      <c r="AJ896" s="550">
        <v>1.2199668154934014</v>
      </c>
      <c r="AK896" s="550">
        <v>1.1815235185777014E-2</v>
      </c>
      <c r="AL896" s="550">
        <v>2.0075914730089701E-2</v>
      </c>
      <c r="AM896" s="550">
        <v>2.7572902085373266E-3</v>
      </c>
      <c r="AN896" s="550">
        <v>1.0451980372950524E-2</v>
      </c>
      <c r="AO896" s="550">
        <v>0.16060735439718657</v>
      </c>
      <c r="AP896" s="550">
        <v>1.8382032761385218E-2</v>
      </c>
      <c r="AQ896" s="551">
        <v>16.602188494328509</v>
      </c>
      <c r="AR896" s="551">
        <v>0.4621202040711001</v>
      </c>
      <c r="AS896" s="551">
        <v>0.51393062589332028</v>
      </c>
      <c r="AT896" s="551">
        <v>4.9773576928380022E-3</v>
      </c>
      <c r="AU896" s="551">
        <v>8.4573016999999993E-3</v>
      </c>
      <c r="AV896" s="551">
        <v>1.16155281E-3</v>
      </c>
      <c r="AW896" s="551">
        <v>4.4030646954300017E-3</v>
      </c>
      <c r="AX896" s="551">
        <v>6.7658429000000006E-2</v>
      </c>
      <c r="AY896" s="551">
        <v>7.7437266999999983E-3</v>
      </c>
    </row>
    <row r="897" spans="1:51" customFormat="1" x14ac:dyDescent="0.35">
      <c r="A897" s="547" t="s">
        <v>1419</v>
      </c>
      <c r="B897" s="547" t="s">
        <v>336</v>
      </c>
      <c r="C897">
        <v>3</v>
      </c>
      <c r="D897" s="547" t="s">
        <v>656</v>
      </c>
      <c r="E897">
        <v>53</v>
      </c>
      <c r="F897" s="216">
        <v>2012</v>
      </c>
      <c r="G897" s="549">
        <v>0.50086492999999999</v>
      </c>
      <c r="H897" s="550">
        <v>39.410262950310994</v>
      </c>
      <c r="I897" s="550">
        <v>1.0969831262799732</v>
      </c>
      <c r="J897" s="550">
        <v>1.2199678062379014</v>
      </c>
      <c r="K897" s="550">
        <v>1.1815267473658018E-2</v>
      </c>
      <c r="L897" s="550">
        <v>2.0075930051640864E-2</v>
      </c>
      <c r="M897" s="550">
        <v>2.7572986992720778E-3</v>
      </c>
      <c r="N897" s="550">
        <v>1.0452006264345563E-2</v>
      </c>
      <c r="O897" s="550">
        <v>0.16060746756615601</v>
      </c>
      <c r="P897" s="550">
        <v>1.8382074384804704E-2</v>
      </c>
      <c r="Q897" s="551">
        <v>19.73921859388911</v>
      </c>
      <c r="R897" s="551">
        <v>0.54944037675539992</v>
      </c>
      <c r="S897" s="551">
        <v>0.61103908987360001</v>
      </c>
      <c r="T897" s="551">
        <v>5.9178531161250001E-3</v>
      </c>
      <c r="U897" s="551">
        <v>1.0055329299999997E-2</v>
      </c>
      <c r="V897" s="551">
        <v>1.3810342200000002E-3</v>
      </c>
      <c r="W897" s="551">
        <v>5.2350433859510012E-3</v>
      </c>
      <c r="X897" s="551">
        <v>8.0442648000000005E-2</v>
      </c>
      <c r="Y897" s="551">
        <v>9.2069364000000008E-3</v>
      </c>
      <c r="AA897" s="547" t="s">
        <v>1419</v>
      </c>
      <c r="AB897" s="547" t="s">
        <v>336</v>
      </c>
      <c r="AC897">
        <v>3</v>
      </c>
      <c r="AD897" s="547" t="s">
        <v>656</v>
      </c>
      <c r="AE897">
        <v>53</v>
      </c>
      <c r="AF897" s="216">
        <v>2012</v>
      </c>
      <c r="AG897" s="549">
        <v>0.50086492999999999</v>
      </c>
      <c r="AH897" s="550">
        <v>39.410262950310994</v>
      </c>
      <c r="AI897" s="550">
        <v>1.0969831262799732</v>
      </c>
      <c r="AJ897" s="550">
        <v>1.2199678062379014</v>
      </c>
      <c r="AK897" s="550">
        <v>1.1815267473658018E-2</v>
      </c>
      <c r="AL897" s="550">
        <v>2.0075930051640864E-2</v>
      </c>
      <c r="AM897" s="550">
        <v>2.7572986992720778E-3</v>
      </c>
      <c r="AN897" s="550">
        <v>1.0452006264345563E-2</v>
      </c>
      <c r="AO897" s="550">
        <v>0.16060746756615601</v>
      </c>
      <c r="AP897" s="550">
        <v>1.8382074384804704E-2</v>
      </c>
      <c r="AQ897" s="551">
        <v>19.73921859388911</v>
      </c>
      <c r="AR897" s="551">
        <v>0.54944037675539992</v>
      </c>
      <c r="AS897" s="551">
        <v>0.61103908987360001</v>
      </c>
      <c r="AT897" s="551">
        <v>5.9178531161250001E-3</v>
      </c>
      <c r="AU897" s="551">
        <v>1.0055329299999997E-2</v>
      </c>
      <c r="AV897" s="551">
        <v>1.3810342200000002E-3</v>
      </c>
      <c r="AW897" s="551">
        <v>5.2350433859510012E-3</v>
      </c>
      <c r="AX897" s="551">
        <v>8.0442648000000005E-2</v>
      </c>
      <c r="AY897" s="551">
        <v>9.2069364000000008E-3</v>
      </c>
    </row>
    <row r="898" spans="1:51" customFormat="1" x14ac:dyDescent="0.35">
      <c r="A898" s="547" t="s">
        <v>1420</v>
      </c>
      <c r="B898" s="547" t="s">
        <v>336</v>
      </c>
      <c r="C898">
        <v>3</v>
      </c>
      <c r="D898" s="547" t="s">
        <v>656</v>
      </c>
      <c r="E898">
        <v>53</v>
      </c>
      <c r="F898" s="216">
        <v>2013</v>
      </c>
      <c r="G898" s="549">
        <v>1.4013673899999999</v>
      </c>
      <c r="H898" s="550">
        <v>39.410243958766578</v>
      </c>
      <c r="I898" s="550">
        <v>1.0969838670799954</v>
      </c>
      <c r="J898" s="550">
        <v>1.2199672598461138</v>
      </c>
      <c r="K898" s="550">
        <v>1.1815259943892374E-2</v>
      </c>
      <c r="L898" s="550">
        <v>2.0075963805608471E-2</v>
      </c>
      <c r="M898" s="550">
        <v>2.7572994259556735E-3</v>
      </c>
      <c r="N898" s="550">
        <v>1.0451995433997503E-2</v>
      </c>
      <c r="O898" s="550">
        <v>0.16060771686716643</v>
      </c>
      <c r="P898" s="550">
        <v>1.8382085371631211E-2</v>
      </c>
      <c r="Q898" s="551">
        <v>55.228230715759985</v>
      </c>
      <c r="R898" s="551">
        <v>1.537277418682</v>
      </c>
      <c r="S898" s="551">
        <v>1.7096223348160002</v>
      </c>
      <c r="T898" s="551">
        <v>1.6557519989744002E-2</v>
      </c>
      <c r="U898" s="551">
        <v>2.813380100000001E-2</v>
      </c>
      <c r="V898" s="551">
        <v>3.8639895000000001E-3</v>
      </c>
      <c r="W898" s="551">
        <v>1.4647085561632998E-2</v>
      </c>
      <c r="X898" s="551">
        <v>0.22507041699999999</v>
      </c>
      <c r="Y898" s="551">
        <v>2.5760055000000007E-2</v>
      </c>
      <c r="AA898" s="547" t="s">
        <v>1420</v>
      </c>
      <c r="AB898" s="547" t="s">
        <v>336</v>
      </c>
      <c r="AC898">
        <v>3</v>
      </c>
      <c r="AD898" s="547" t="s">
        <v>656</v>
      </c>
      <c r="AE898">
        <v>53</v>
      </c>
      <c r="AF898" s="216">
        <v>2013</v>
      </c>
      <c r="AG898" s="549">
        <v>1.4013673899999999</v>
      </c>
      <c r="AH898" s="550">
        <v>39.410243958766578</v>
      </c>
      <c r="AI898" s="550">
        <v>1.0969838670799954</v>
      </c>
      <c r="AJ898" s="550">
        <v>1.2199672598461138</v>
      </c>
      <c r="AK898" s="550">
        <v>1.1815259943892374E-2</v>
      </c>
      <c r="AL898" s="550">
        <v>2.0075963805608471E-2</v>
      </c>
      <c r="AM898" s="550">
        <v>2.7572994259556735E-3</v>
      </c>
      <c r="AN898" s="550">
        <v>1.0451995433997503E-2</v>
      </c>
      <c r="AO898" s="550">
        <v>0.16060771686716643</v>
      </c>
      <c r="AP898" s="550">
        <v>1.8382085371631211E-2</v>
      </c>
      <c r="AQ898" s="551">
        <v>55.228230715759985</v>
      </c>
      <c r="AR898" s="551">
        <v>1.537277418682</v>
      </c>
      <c r="AS898" s="551">
        <v>1.7096223348160002</v>
      </c>
      <c r="AT898" s="551">
        <v>1.6557519989744002E-2</v>
      </c>
      <c r="AU898" s="551">
        <v>2.813380100000001E-2</v>
      </c>
      <c r="AV898" s="551">
        <v>3.8639895000000001E-3</v>
      </c>
      <c r="AW898" s="551">
        <v>1.4647085561632998E-2</v>
      </c>
      <c r="AX898" s="551">
        <v>0.22507041699999999</v>
      </c>
      <c r="AY898" s="551">
        <v>2.5760055000000007E-2</v>
      </c>
    </row>
    <row r="899" spans="1:51" customFormat="1" x14ac:dyDescent="0.35">
      <c r="A899" s="547" t="s">
        <v>1421</v>
      </c>
      <c r="B899" s="547" t="s">
        <v>336</v>
      </c>
      <c r="C899">
        <v>3</v>
      </c>
      <c r="D899" s="547" t="s">
        <v>656</v>
      </c>
      <c r="E899">
        <v>53</v>
      </c>
      <c r="F899" s="216">
        <v>2014</v>
      </c>
      <c r="G899" s="549">
        <v>2.9130022999999996</v>
      </c>
      <c r="H899" s="550">
        <v>39.374899405276508</v>
      </c>
      <c r="I899" s="550">
        <v>1.0964300820809512</v>
      </c>
      <c r="J899" s="550">
        <v>1.2196900222933909</v>
      </c>
      <c r="K899" s="550">
        <v>1.1801888739569487E-2</v>
      </c>
      <c r="L899" s="550">
        <v>2.0099510048447268E-2</v>
      </c>
      <c r="M899" s="550">
        <v>2.7572917810603859E-3</v>
      </c>
      <c r="N899" s="550">
        <v>1.0440182774781884E-2</v>
      </c>
      <c r="O899" s="550">
        <v>0.16079617238887867</v>
      </c>
      <c r="P899" s="550">
        <v>1.8382034919780188E-2</v>
      </c>
      <c r="Q899" s="551">
        <v>114.69917252983909</v>
      </c>
      <c r="R899" s="551">
        <v>3.1939033508909991</v>
      </c>
      <c r="S899" s="551">
        <v>3.5529598402276985</v>
      </c>
      <c r="T899" s="551">
        <v>3.4378929042710012E-2</v>
      </c>
      <c r="U899" s="551">
        <v>5.8549918999999999E-2</v>
      </c>
      <c r="V899" s="551">
        <v>8.0319972999999996E-3</v>
      </c>
      <c r="W899" s="551">
        <v>3.0412276435360003E-2</v>
      </c>
      <c r="X899" s="551">
        <v>0.46839962000000002</v>
      </c>
      <c r="Y899" s="551">
        <v>5.3546909999999996E-2</v>
      </c>
      <c r="AA899" s="547" t="s">
        <v>1421</v>
      </c>
      <c r="AB899" s="547" t="s">
        <v>336</v>
      </c>
      <c r="AC899">
        <v>3</v>
      </c>
      <c r="AD899" s="547" t="s">
        <v>656</v>
      </c>
      <c r="AE899">
        <v>53</v>
      </c>
      <c r="AF899" s="216">
        <v>2014</v>
      </c>
      <c r="AG899" s="549">
        <v>2.9130022999999996</v>
      </c>
      <c r="AH899" s="550">
        <v>39.374899405276508</v>
      </c>
      <c r="AI899" s="550">
        <v>1.0964300820809512</v>
      </c>
      <c r="AJ899" s="550">
        <v>1.2196900222933909</v>
      </c>
      <c r="AK899" s="550">
        <v>1.1801888739569487E-2</v>
      </c>
      <c r="AL899" s="550">
        <v>2.0099510048447268E-2</v>
      </c>
      <c r="AM899" s="550">
        <v>2.7572917810603859E-3</v>
      </c>
      <c r="AN899" s="550">
        <v>1.0440182774781884E-2</v>
      </c>
      <c r="AO899" s="550">
        <v>0.16079617238887867</v>
      </c>
      <c r="AP899" s="550">
        <v>1.8382034919780188E-2</v>
      </c>
      <c r="AQ899" s="551">
        <v>114.69917252983909</v>
      </c>
      <c r="AR899" s="551">
        <v>3.1939033508909991</v>
      </c>
      <c r="AS899" s="551">
        <v>3.5529598402276985</v>
      </c>
      <c r="AT899" s="551">
        <v>3.4378929042710012E-2</v>
      </c>
      <c r="AU899" s="551">
        <v>5.8549918999999999E-2</v>
      </c>
      <c r="AV899" s="551">
        <v>8.0319972999999996E-3</v>
      </c>
      <c r="AW899" s="551">
        <v>3.0412276435360003E-2</v>
      </c>
      <c r="AX899" s="551">
        <v>0.46839962000000002</v>
      </c>
      <c r="AY899" s="551">
        <v>5.3546909999999996E-2</v>
      </c>
    </row>
    <row r="900" spans="1:51" customFormat="1" x14ac:dyDescent="0.35">
      <c r="A900" s="547" t="s">
        <v>1422</v>
      </c>
      <c r="B900" s="547" t="s">
        <v>336</v>
      </c>
      <c r="C900">
        <v>3</v>
      </c>
      <c r="D900" s="547" t="s">
        <v>656</v>
      </c>
      <c r="E900">
        <v>53</v>
      </c>
      <c r="F900" s="216">
        <v>2015</v>
      </c>
      <c r="G900" s="549">
        <v>3.4220062000000002</v>
      </c>
      <c r="H900" s="550">
        <v>39.374879461825643</v>
      </c>
      <c r="I900" s="550">
        <v>1.0964288064352428</v>
      </c>
      <c r="J900" s="550">
        <v>1.2196900445574876</v>
      </c>
      <c r="K900" s="550">
        <v>1.1801888565964603E-2</v>
      </c>
      <c r="L900" s="550">
        <v>2.0099508878739021E-2</v>
      </c>
      <c r="M900" s="550">
        <v>2.7572913222658692E-3</v>
      </c>
      <c r="N900" s="550">
        <v>1.0440178387479253E-2</v>
      </c>
      <c r="O900" s="550">
        <v>0.16079609382355883</v>
      </c>
      <c r="P900" s="550">
        <v>1.8382030108536913E-2</v>
      </c>
      <c r="Q900" s="551">
        <v>134.74108164262003</v>
      </c>
      <c r="R900" s="551">
        <v>3.7519861734800011</v>
      </c>
      <c r="S900" s="551">
        <v>4.1737868945539995</v>
      </c>
      <c r="T900" s="551">
        <v>4.0386135844439987E-2</v>
      </c>
      <c r="U900" s="551">
        <v>6.8780643999999988E-2</v>
      </c>
      <c r="V900" s="551">
        <v>9.4354680000000024E-3</v>
      </c>
      <c r="W900" s="551">
        <v>3.5726355171060008E-2</v>
      </c>
      <c r="X900" s="551">
        <v>0.55024523000000003</v>
      </c>
      <c r="Y900" s="551">
        <v>6.2903420999999987E-2</v>
      </c>
      <c r="AA900" s="547" t="s">
        <v>1422</v>
      </c>
      <c r="AB900" s="547" t="s">
        <v>336</v>
      </c>
      <c r="AC900">
        <v>3</v>
      </c>
      <c r="AD900" s="547" t="s">
        <v>656</v>
      </c>
      <c r="AE900">
        <v>53</v>
      </c>
      <c r="AF900" s="216">
        <v>2015</v>
      </c>
      <c r="AG900" s="549">
        <v>3.4220062000000002</v>
      </c>
      <c r="AH900" s="550">
        <v>39.374879461825643</v>
      </c>
      <c r="AI900" s="550">
        <v>1.0964288064352428</v>
      </c>
      <c r="AJ900" s="550">
        <v>1.2196900445574876</v>
      </c>
      <c r="AK900" s="550">
        <v>1.1801888565964603E-2</v>
      </c>
      <c r="AL900" s="550">
        <v>2.0099508878739021E-2</v>
      </c>
      <c r="AM900" s="550">
        <v>2.7572913222658692E-3</v>
      </c>
      <c r="AN900" s="550">
        <v>1.0440178387479253E-2</v>
      </c>
      <c r="AO900" s="550">
        <v>0.16079609382355883</v>
      </c>
      <c r="AP900" s="550">
        <v>1.8382030108536913E-2</v>
      </c>
      <c r="AQ900" s="551">
        <v>134.74108164262003</v>
      </c>
      <c r="AR900" s="551">
        <v>3.7519861734800011</v>
      </c>
      <c r="AS900" s="551">
        <v>4.1737868945539995</v>
      </c>
      <c r="AT900" s="551">
        <v>4.0386135844439987E-2</v>
      </c>
      <c r="AU900" s="551">
        <v>6.8780643999999988E-2</v>
      </c>
      <c r="AV900" s="551">
        <v>9.4354680000000024E-3</v>
      </c>
      <c r="AW900" s="551">
        <v>3.5726355171060008E-2</v>
      </c>
      <c r="AX900" s="551">
        <v>0.55024523000000003</v>
      </c>
      <c r="AY900" s="551">
        <v>6.2903420999999987E-2</v>
      </c>
    </row>
    <row r="901" spans="1:51" customFormat="1" x14ac:dyDescent="0.35">
      <c r="A901" s="547" t="s">
        <v>1423</v>
      </c>
      <c r="B901" s="547" t="s">
        <v>336</v>
      </c>
      <c r="C901">
        <v>3</v>
      </c>
      <c r="D901" s="547" t="s">
        <v>656</v>
      </c>
      <c r="E901">
        <v>53</v>
      </c>
      <c r="F901" s="216">
        <v>2016</v>
      </c>
      <c r="G901" s="549">
        <v>8.1975060000000006</v>
      </c>
      <c r="H901" s="550">
        <v>39.374870055386332</v>
      </c>
      <c r="I901" s="550">
        <v>1.0964281703325371</v>
      </c>
      <c r="J901" s="550">
        <v>1.2196887344970528</v>
      </c>
      <c r="K901" s="550">
        <v>1.1801889077188845E-2</v>
      </c>
      <c r="L901" s="550">
        <v>2.0099515389192763E-2</v>
      </c>
      <c r="M901" s="550">
        <v>2.7572915103691283E-3</v>
      </c>
      <c r="N901" s="550">
        <v>1.0440176301675166E-2</v>
      </c>
      <c r="O901" s="550">
        <v>0.16079607505014323</v>
      </c>
      <c r="P901" s="550">
        <v>1.8382023020172236E-2</v>
      </c>
      <c r="Q901" s="551">
        <v>322.77573352824982</v>
      </c>
      <c r="R901" s="551">
        <v>8.9879765048699962</v>
      </c>
      <c r="S901" s="551">
        <v>9.9984057191719984</v>
      </c>
      <c r="T901" s="551">
        <v>9.6746056521590032E-2</v>
      </c>
      <c r="U901" s="551">
        <v>0.16476589800000002</v>
      </c>
      <c r="V901" s="551">
        <v>2.2602913699999994E-2</v>
      </c>
      <c r="W901" s="551">
        <v>8.5583407874039993E-2</v>
      </c>
      <c r="X901" s="551">
        <v>1.3181267899999995</v>
      </c>
      <c r="Y901" s="551">
        <v>0.15068674400000004</v>
      </c>
      <c r="AA901" s="547" t="s">
        <v>1423</v>
      </c>
      <c r="AB901" s="547" t="s">
        <v>336</v>
      </c>
      <c r="AC901">
        <v>3</v>
      </c>
      <c r="AD901" s="547" t="s">
        <v>656</v>
      </c>
      <c r="AE901">
        <v>53</v>
      </c>
      <c r="AF901" s="216">
        <v>2016</v>
      </c>
      <c r="AG901" s="549">
        <v>8.1975060000000006</v>
      </c>
      <c r="AH901" s="550">
        <v>39.374870055386332</v>
      </c>
      <c r="AI901" s="550">
        <v>1.0964281703325371</v>
      </c>
      <c r="AJ901" s="550">
        <v>1.2196887344970528</v>
      </c>
      <c r="AK901" s="550">
        <v>1.1801889077188845E-2</v>
      </c>
      <c r="AL901" s="550">
        <v>2.0099515389192763E-2</v>
      </c>
      <c r="AM901" s="550">
        <v>2.7572915103691283E-3</v>
      </c>
      <c r="AN901" s="550">
        <v>1.0440176301675166E-2</v>
      </c>
      <c r="AO901" s="550">
        <v>0.16079607505014323</v>
      </c>
      <c r="AP901" s="550">
        <v>1.8382023020172236E-2</v>
      </c>
      <c r="AQ901" s="551">
        <v>322.77573352824982</v>
      </c>
      <c r="AR901" s="551">
        <v>8.9879765048699962</v>
      </c>
      <c r="AS901" s="551">
        <v>9.9984057191719984</v>
      </c>
      <c r="AT901" s="551">
        <v>9.6746056521590032E-2</v>
      </c>
      <c r="AU901" s="551">
        <v>0.16476589800000002</v>
      </c>
      <c r="AV901" s="551">
        <v>2.2602913699999994E-2</v>
      </c>
      <c r="AW901" s="551">
        <v>8.5583407874039993E-2</v>
      </c>
      <c r="AX901" s="551">
        <v>1.3181267899999995</v>
      </c>
      <c r="AY901" s="551">
        <v>0.15068674400000004</v>
      </c>
    </row>
    <row r="902" spans="1:51" customFormat="1" x14ac:dyDescent="0.35">
      <c r="A902" s="547" t="s">
        <v>1424</v>
      </c>
      <c r="B902" s="547" t="s">
        <v>336</v>
      </c>
      <c r="C902">
        <v>3</v>
      </c>
      <c r="D902" s="547" t="s">
        <v>656</v>
      </c>
      <c r="E902">
        <v>53</v>
      </c>
      <c r="F902" s="216">
        <v>2017</v>
      </c>
      <c r="G902" s="549">
        <v>11.650731199999999</v>
      </c>
      <c r="H902" s="550">
        <v>39.374879376539049</v>
      </c>
      <c r="I902" s="550">
        <v>1.0964290247671324</v>
      </c>
      <c r="J902" s="550">
        <v>1.2196885795857173</v>
      </c>
      <c r="K902" s="550">
        <v>1.1801889877333193E-2</v>
      </c>
      <c r="L902" s="550">
        <v>2.0099509119221631E-2</v>
      </c>
      <c r="M902" s="550">
        <v>2.7572901175507321E-3</v>
      </c>
      <c r="N902" s="550">
        <v>1.0440177186868753E-2</v>
      </c>
      <c r="O902" s="550">
        <v>0.16079599793702218</v>
      </c>
      <c r="P902" s="550">
        <v>1.8382032966308592E-2</v>
      </c>
      <c r="Q902" s="551">
        <v>458.74613564848005</v>
      </c>
      <c r="R902" s="551">
        <v>12.774199847440002</v>
      </c>
      <c r="S902" s="551">
        <v>14.210263788462999</v>
      </c>
      <c r="T902" s="551">
        <v>0.13750064661281</v>
      </c>
      <c r="U902" s="551">
        <v>0.23417397799999995</v>
      </c>
      <c r="V902" s="551">
        <v>3.212444599999998E-2</v>
      </c>
      <c r="W902" s="551">
        <v>0.12163569808458</v>
      </c>
      <c r="X902" s="551">
        <v>1.8733909499999999</v>
      </c>
      <c r="Y902" s="551">
        <v>0.21416412500000004</v>
      </c>
      <c r="AA902" s="547" t="s">
        <v>1424</v>
      </c>
      <c r="AB902" s="547" t="s">
        <v>336</v>
      </c>
      <c r="AC902">
        <v>3</v>
      </c>
      <c r="AD902" s="547" t="s">
        <v>656</v>
      </c>
      <c r="AE902">
        <v>53</v>
      </c>
      <c r="AF902" s="216">
        <v>2017</v>
      </c>
      <c r="AG902" s="549">
        <v>11.650731199999999</v>
      </c>
      <c r="AH902" s="550">
        <v>39.374879376539049</v>
      </c>
      <c r="AI902" s="550">
        <v>1.0964290247671324</v>
      </c>
      <c r="AJ902" s="550">
        <v>1.2196885795857173</v>
      </c>
      <c r="AK902" s="550">
        <v>1.1801889877333193E-2</v>
      </c>
      <c r="AL902" s="550">
        <v>2.0099509119221631E-2</v>
      </c>
      <c r="AM902" s="550">
        <v>2.7572901175507321E-3</v>
      </c>
      <c r="AN902" s="550">
        <v>1.0440177186868753E-2</v>
      </c>
      <c r="AO902" s="550">
        <v>0.16079599793702218</v>
      </c>
      <c r="AP902" s="550">
        <v>1.8382032966308592E-2</v>
      </c>
      <c r="AQ902" s="551">
        <v>458.74613564848005</v>
      </c>
      <c r="AR902" s="551">
        <v>12.774199847440002</v>
      </c>
      <c r="AS902" s="551">
        <v>14.210263788462999</v>
      </c>
      <c r="AT902" s="551">
        <v>0.13750064661281</v>
      </c>
      <c r="AU902" s="551">
        <v>0.23417397799999995</v>
      </c>
      <c r="AV902" s="551">
        <v>3.212444599999998E-2</v>
      </c>
      <c r="AW902" s="551">
        <v>0.12163569808458</v>
      </c>
      <c r="AX902" s="551">
        <v>1.8733909499999999</v>
      </c>
      <c r="AY902" s="551">
        <v>0.21416412500000004</v>
      </c>
    </row>
    <row r="903" spans="1:51" customFormat="1" x14ac:dyDescent="0.35">
      <c r="A903" s="547" t="s">
        <v>1425</v>
      </c>
      <c r="B903" s="547" t="s">
        <v>336</v>
      </c>
      <c r="C903">
        <v>3</v>
      </c>
      <c r="D903" s="547" t="s">
        <v>656</v>
      </c>
      <c r="E903">
        <v>53</v>
      </c>
      <c r="F903" s="216">
        <v>2018</v>
      </c>
      <c r="G903" s="549">
        <v>14.924548900000001</v>
      </c>
      <c r="H903" s="550">
        <v>39.374856804073985</v>
      </c>
      <c r="I903" s="550">
        <v>1.0964279410428275</v>
      </c>
      <c r="J903" s="550">
        <v>1.2196887310508258</v>
      </c>
      <c r="K903" s="550">
        <v>1.1801872555401662E-2</v>
      </c>
      <c r="L903" s="550">
        <v>2.0099478517571816E-2</v>
      </c>
      <c r="M903" s="550">
        <v>2.7572884966727534E-3</v>
      </c>
      <c r="N903" s="550">
        <v>1.0440171328014478E-2</v>
      </c>
      <c r="O903" s="550">
        <v>0.16079584422146254</v>
      </c>
      <c r="P903" s="550">
        <v>1.8382015552912283E-2</v>
      </c>
      <c r="Q903" s="551">
        <v>587.65197580289998</v>
      </c>
      <c r="R903" s="551">
        <v>16.363692421419998</v>
      </c>
      <c r="S903" s="551">
        <v>18.203304109346998</v>
      </c>
      <c r="T903" s="551">
        <v>0.17613762406466008</v>
      </c>
      <c r="U903" s="551">
        <v>0.29997565000000009</v>
      </c>
      <c r="V903" s="551">
        <v>4.1151287000000002E-2</v>
      </c>
      <c r="W903" s="551">
        <v>0.15581484750933003</v>
      </c>
      <c r="X903" s="551">
        <v>2.3998054400000002</v>
      </c>
      <c r="Y903" s="551">
        <v>0.27434328999999996</v>
      </c>
      <c r="AA903" s="547" t="s">
        <v>1425</v>
      </c>
      <c r="AB903" s="547" t="s">
        <v>336</v>
      </c>
      <c r="AC903">
        <v>3</v>
      </c>
      <c r="AD903" s="547" t="s">
        <v>656</v>
      </c>
      <c r="AE903">
        <v>53</v>
      </c>
      <c r="AF903" s="216">
        <v>2018</v>
      </c>
      <c r="AG903" s="549">
        <v>14.924548900000001</v>
      </c>
      <c r="AH903" s="550">
        <v>39.374856804073985</v>
      </c>
      <c r="AI903" s="550">
        <v>1.0964279410428275</v>
      </c>
      <c r="AJ903" s="550">
        <v>1.2196887310508258</v>
      </c>
      <c r="AK903" s="550">
        <v>1.1801872555401662E-2</v>
      </c>
      <c r="AL903" s="550">
        <v>2.0099478517571816E-2</v>
      </c>
      <c r="AM903" s="550">
        <v>2.7572884966727534E-3</v>
      </c>
      <c r="AN903" s="550">
        <v>1.0440171328014478E-2</v>
      </c>
      <c r="AO903" s="550">
        <v>0.16079584422146254</v>
      </c>
      <c r="AP903" s="550">
        <v>1.8382015552912283E-2</v>
      </c>
      <c r="AQ903" s="551">
        <v>587.65197580289998</v>
      </c>
      <c r="AR903" s="551">
        <v>16.363692421419998</v>
      </c>
      <c r="AS903" s="551">
        <v>18.203304109346998</v>
      </c>
      <c r="AT903" s="551">
        <v>0.17613762406466008</v>
      </c>
      <c r="AU903" s="551">
        <v>0.29997565000000009</v>
      </c>
      <c r="AV903" s="551">
        <v>4.1151287000000002E-2</v>
      </c>
      <c r="AW903" s="551">
        <v>0.15581484750933003</v>
      </c>
      <c r="AX903" s="551">
        <v>2.3998054400000002</v>
      </c>
      <c r="AY903" s="551">
        <v>0.27434328999999996</v>
      </c>
    </row>
    <row r="904" spans="1:51" customFormat="1" x14ac:dyDescent="0.35">
      <c r="A904" s="547" t="s">
        <v>1426</v>
      </c>
      <c r="B904" s="547" t="s">
        <v>336</v>
      </c>
      <c r="C904">
        <v>3</v>
      </c>
      <c r="D904" s="547" t="s">
        <v>656</v>
      </c>
      <c r="E904">
        <v>53</v>
      </c>
      <c r="F904" s="216">
        <v>2019</v>
      </c>
      <c r="G904" s="549">
        <v>19.263997399999997</v>
      </c>
      <c r="H904" s="550">
        <v>39.374881182913782</v>
      </c>
      <c r="I904" s="550">
        <v>1.0964295411719691</v>
      </c>
      <c r="J904" s="550">
        <v>1.2196893871377914</v>
      </c>
      <c r="K904" s="550">
        <v>1.1801891696206311E-2</v>
      </c>
      <c r="L904" s="550">
        <v>2.0099508526719385E-2</v>
      </c>
      <c r="M904" s="550">
        <v>2.7572923156644539E-3</v>
      </c>
      <c r="N904" s="550">
        <v>1.0440175759133986E-2</v>
      </c>
      <c r="O904" s="550">
        <v>0.16079612323867948</v>
      </c>
      <c r="P904" s="550">
        <v>1.8382055533292384E-2</v>
      </c>
      <c r="Q904" s="551">
        <v>758.51760873295996</v>
      </c>
      <c r="R904" s="551">
        <v>21.121615830420001</v>
      </c>
      <c r="S904" s="551">
        <v>23.496093182630002</v>
      </c>
      <c r="T904" s="551">
        <v>0.22735161095079995</v>
      </c>
      <c r="U904" s="551">
        <v>0.38719688000000002</v>
      </c>
      <c r="V904" s="551">
        <v>5.3116472000000012E-2</v>
      </c>
      <c r="W904" s="551">
        <v>0.20111951867950012</v>
      </c>
      <c r="X904" s="551">
        <v>3.0975761000000008</v>
      </c>
      <c r="Y904" s="551">
        <v>0.35411187000000005</v>
      </c>
      <c r="AA904" s="547" t="s">
        <v>1426</v>
      </c>
      <c r="AB904" s="547" t="s">
        <v>336</v>
      </c>
      <c r="AC904">
        <v>3</v>
      </c>
      <c r="AD904" s="547" t="s">
        <v>656</v>
      </c>
      <c r="AE904">
        <v>53</v>
      </c>
      <c r="AF904" s="216">
        <v>2019</v>
      </c>
      <c r="AG904" s="549">
        <v>19.263997399999997</v>
      </c>
      <c r="AH904" s="550">
        <v>39.374881182913782</v>
      </c>
      <c r="AI904" s="550">
        <v>1.0964295411719691</v>
      </c>
      <c r="AJ904" s="550">
        <v>1.2196893871377914</v>
      </c>
      <c r="AK904" s="550">
        <v>1.1801891696206311E-2</v>
      </c>
      <c r="AL904" s="550">
        <v>2.0099508526719385E-2</v>
      </c>
      <c r="AM904" s="550">
        <v>2.7572923156644539E-3</v>
      </c>
      <c r="AN904" s="550">
        <v>1.0440175759133986E-2</v>
      </c>
      <c r="AO904" s="550">
        <v>0.16079612323867948</v>
      </c>
      <c r="AP904" s="550">
        <v>1.8382055533292384E-2</v>
      </c>
      <c r="AQ904" s="551">
        <v>758.51760873295996</v>
      </c>
      <c r="AR904" s="551">
        <v>21.121615830420001</v>
      </c>
      <c r="AS904" s="551">
        <v>23.496093182630002</v>
      </c>
      <c r="AT904" s="551">
        <v>0.22735161095079995</v>
      </c>
      <c r="AU904" s="551">
        <v>0.38719688000000002</v>
      </c>
      <c r="AV904" s="551">
        <v>5.3116472000000012E-2</v>
      </c>
      <c r="AW904" s="551">
        <v>0.20111951867950012</v>
      </c>
      <c r="AX904" s="551">
        <v>3.0975761000000008</v>
      </c>
      <c r="AY904" s="551">
        <v>0.35411187000000005</v>
      </c>
    </row>
    <row r="905" spans="1:51" customFormat="1" x14ac:dyDescent="0.35">
      <c r="A905" s="547" t="s">
        <v>1427</v>
      </c>
      <c r="B905" s="547" t="s">
        <v>336</v>
      </c>
      <c r="C905">
        <v>3</v>
      </c>
      <c r="D905" s="547" t="s">
        <v>656</v>
      </c>
      <c r="E905">
        <v>53</v>
      </c>
      <c r="F905" s="216">
        <v>2020</v>
      </c>
      <c r="G905" s="549">
        <v>21.309098600000002</v>
      </c>
      <c r="H905" s="550">
        <v>39.374860998739287</v>
      </c>
      <c r="I905" s="550">
        <v>1.0964284157303585</v>
      </c>
      <c r="J905" s="550">
        <v>1.2196872944683363</v>
      </c>
      <c r="K905" s="550">
        <v>1.1801875701002199E-2</v>
      </c>
      <c r="L905" s="550">
        <v>2.0099511388998879E-2</v>
      </c>
      <c r="M905" s="550">
        <v>2.757290493742424E-3</v>
      </c>
      <c r="N905" s="550">
        <v>1.0440172721618547E-2</v>
      </c>
      <c r="O905" s="550">
        <v>0.16079598505400877</v>
      </c>
      <c r="P905" s="550">
        <v>1.8382033297269548E-2</v>
      </c>
      <c r="Q905" s="551">
        <v>839.04279538342996</v>
      </c>
      <c r="R905" s="551">
        <v>23.363901218640002</v>
      </c>
      <c r="S905" s="551">
        <v>25.990436818993015</v>
      </c>
      <c r="T905" s="551">
        <v>0.25148733297760001</v>
      </c>
      <c r="U905" s="551">
        <v>0.4283024700000001</v>
      </c>
      <c r="V905" s="551">
        <v>5.8755375000000006E-2</v>
      </c>
      <c r="W905" s="551">
        <v>0.22247066992599998</v>
      </c>
      <c r="X905" s="551">
        <v>3.4264174999999994</v>
      </c>
      <c r="Y905" s="551">
        <v>0.39170455999999998</v>
      </c>
      <c r="AA905" s="547" t="s">
        <v>1427</v>
      </c>
      <c r="AB905" s="547" t="s">
        <v>336</v>
      </c>
      <c r="AC905">
        <v>3</v>
      </c>
      <c r="AD905" s="547" t="s">
        <v>656</v>
      </c>
      <c r="AE905">
        <v>53</v>
      </c>
      <c r="AF905" s="216">
        <v>2020</v>
      </c>
      <c r="AG905" s="549">
        <v>21.309098600000002</v>
      </c>
      <c r="AH905" s="550">
        <v>39.374860998739287</v>
      </c>
      <c r="AI905" s="550">
        <v>1.0964284157303585</v>
      </c>
      <c r="AJ905" s="550">
        <v>1.2196872944683363</v>
      </c>
      <c r="AK905" s="550">
        <v>1.1801875701002199E-2</v>
      </c>
      <c r="AL905" s="550">
        <v>2.0099511388998879E-2</v>
      </c>
      <c r="AM905" s="550">
        <v>2.757290493742424E-3</v>
      </c>
      <c r="AN905" s="550">
        <v>1.0440172721618547E-2</v>
      </c>
      <c r="AO905" s="550">
        <v>0.16079598505400877</v>
      </c>
      <c r="AP905" s="550">
        <v>1.8382033297269548E-2</v>
      </c>
      <c r="AQ905" s="551">
        <v>839.04279538342996</v>
      </c>
      <c r="AR905" s="551">
        <v>23.363901218640002</v>
      </c>
      <c r="AS905" s="551">
        <v>25.990436818993015</v>
      </c>
      <c r="AT905" s="551">
        <v>0.25148733297760001</v>
      </c>
      <c r="AU905" s="551">
        <v>0.4283024700000001</v>
      </c>
      <c r="AV905" s="551">
        <v>5.8755375000000006E-2</v>
      </c>
      <c r="AW905" s="551">
        <v>0.22247066992599998</v>
      </c>
      <c r="AX905" s="551">
        <v>3.4264174999999994</v>
      </c>
      <c r="AY905" s="551">
        <v>0.39170455999999998</v>
      </c>
    </row>
    <row r="906" spans="1:51" customFormat="1" x14ac:dyDescent="0.35">
      <c r="A906" s="547" t="s">
        <v>1428</v>
      </c>
      <c r="B906" s="547" t="s">
        <v>336</v>
      </c>
      <c r="C906">
        <v>3</v>
      </c>
      <c r="D906" s="547" t="s">
        <v>656</v>
      </c>
      <c r="E906">
        <v>53</v>
      </c>
      <c r="F906" s="216">
        <v>2021</v>
      </c>
      <c r="G906" s="549">
        <v>26.082782999999996</v>
      </c>
      <c r="H906" s="550">
        <v>39.282910011961533</v>
      </c>
      <c r="I906" s="550">
        <v>1.0958950321543528</v>
      </c>
      <c r="J906" s="550">
        <v>1.2177430130034441</v>
      </c>
      <c r="K906" s="550">
        <v>1.1784482844825269E-2</v>
      </c>
      <c r="L906" s="550">
        <v>2.0182980474131154E-2</v>
      </c>
      <c r="M906" s="550">
        <v>2.7572924637681503E-3</v>
      </c>
      <c r="N906" s="550">
        <v>1.0424791819178197E-2</v>
      </c>
      <c r="O906" s="550">
        <v>0.16146382462331568</v>
      </c>
      <c r="P906" s="550">
        <v>1.8382056469971018E-2</v>
      </c>
      <c r="Q906" s="551">
        <v>1024.6076174505199</v>
      </c>
      <c r="R906" s="551">
        <v>28.583992314460001</v>
      </c>
      <c r="S906" s="551">
        <v>31.762126757935004</v>
      </c>
      <c r="T906" s="551">
        <v>0.30737210880880012</v>
      </c>
      <c r="U906" s="551">
        <v>0.52642829999999996</v>
      </c>
      <c r="V906" s="551">
        <v>7.1917861000000013E-2</v>
      </c>
      <c r="W906" s="551">
        <v>0.2719075828398001</v>
      </c>
      <c r="X906" s="551">
        <v>4.2114258999999992</v>
      </c>
      <c r="Y906" s="551">
        <v>0.47945518999999998</v>
      </c>
      <c r="AA906" s="547" t="s">
        <v>1428</v>
      </c>
      <c r="AB906" s="547" t="s">
        <v>336</v>
      </c>
      <c r="AC906">
        <v>3</v>
      </c>
      <c r="AD906" s="547" t="s">
        <v>656</v>
      </c>
      <c r="AE906">
        <v>53</v>
      </c>
      <c r="AF906" s="216">
        <v>2021</v>
      </c>
      <c r="AG906" s="549">
        <v>26.082782999999996</v>
      </c>
      <c r="AH906" s="550">
        <v>39.282910011961533</v>
      </c>
      <c r="AI906" s="550">
        <v>1.0958950321543528</v>
      </c>
      <c r="AJ906" s="550">
        <v>1.2177430130034441</v>
      </c>
      <c r="AK906" s="550">
        <v>1.1784482844825269E-2</v>
      </c>
      <c r="AL906" s="550">
        <v>2.0182980474131154E-2</v>
      </c>
      <c r="AM906" s="550">
        <v>2.7572924637681503E-3</v>
      </c>
      <c r="AN906" s="550">
        <v>1.0424791819178197E-2</v>
      </c>
      <c r="AO906" s="550">
        <v>0.16146382462331568</v>
      </c>
      <c r="AP906" s="550">
        <v>1.8382056469971018E-2</v>
      </c>
      <c r="AQ906" s="551">
        <v>1024.6076174505199</v>
      </c>
      <c r="AR906" s="551">
        <v>28.583992314460001</v>
      </c>
      <c r="AS906" s="551">
        <v>31.762126757935004</v>
      </c>
      <c r="AT906" s="551">
        <v>0.30737210880880012</v>
      </c>
      <c r="AU906" s="551">
        <v>0.52642829999999996</v>
      </c>
      <c r="AV906" s="551">
        <v>7.1917861000000013E-2</v>
      </c>
      <c r="AW906" s="551">
        <v>0.2719075828398001</v>
      </c>
      <c r="AX906" s="551">
        <v>4.2114258999999992</v>
      </c>
      <c r="AY906" s="551">
        <v>0.47945518999999998</v>
      </c>
    </row>
    <row r="907" spans="1:51" customFormat="1" x14ac:dyDescent="0.35">
      <c r="A907" s="547" t="s">
        <v>1429</v>
      </c>
      <c r="B907" s="547" t="s">
        <v>336</v>
      </c>
      <c r="C907">
        <v>3</v>
      </c>
      <c r="D907" s="547" t="s">
        <v>656</v>
      </c>
      <c r="E907">
        <v>53</v>
      </c>
      <c r="F907" s="216">
        <v>2022</v>
      </c>
      <c r="G907" s="549">
        <v>29.383147999999995</v>
      </c>
      <c r="H907" s="550">
        <v>39.282897113551613</v>
      </c>
      <c r="I907" s="550">
        <v>1.0958942854237401</v>
      </c>
      <c r="J907" s="550">
        <v>1.2177420645407699</v>
      </c>
      <c r="K907" s="550">
        <v>1.1784477397649835E-2</v>
      </c>
      <c r="L907" s="550">
        <v>2.0182976650425618E-2</v>
      </c>
      <c r="M907" s="550">
        <v>2.7572921390179176E-3</v>
      </c>
      <c r="N907" s="550">
        <v>1.042478298362721E-2</v>
      </c>
      <c r="O907" s="550">
        <v>0.1614638567657897</v>
      </c>
      <c r="P907" s="550">
        <v>1.8382035512328362E-2</v>
      </c>
      <c r="Q907" s="551">
        <v>1154.2551797562596</v>
      </c>
      <c r="R907" s="551">
        <v>32.200823980959996</v>
      </c>
      <c r="S907" s="551">
        <v>35.781095308226988</v>
      </c>
      <c r="T907" s="551">
        <v>0.34626504347779991</v>
      </c>
      <c r="U907" s="551">
        <v>0.59303939000000006</v>
      </c>
      <c r="V907" s="551">
        <v>8.1017923000000033E-2</v>
      </c>
      <c r="W907" s="551">
        <v>0.30631294127579983</v>
      </c>
      <c r="X907" s="551">
        <v>4.7443163999999989</v>
      </c>
      <c r="Y907" s="551">
        <v>0.54012207000000001</v>
      </c>
      <c r="AA907" s="547" t="s">
        <v>1429</v>
      </c>
      <c r="AB907" s="547" t="s">
        <v>336</v>
      </c>
      <c r="AC907">
        <v>3</v>
      </c>
      <c r="AD907" s="547" t="s">
        <v>656</v>
      </c>
      <c r="AE907">
        <v>53</v>
      </c>
      <c r="AF907" s="216">
        <v>2022</v>
      </c>
      <c r="AG907" s="549">
        <v>29.383147999999995</v>
      </c>
      <c r="AH907" s="550">
        <v>39.282897113551613</v>
      </c>
      <c r="AI907" s="550">
        <v>1.0958942854237401</v>
      </c>
      <c r="AJ907" s="550">
        <v>1.2177420645407699</v>
      </c>
      <c r="AK907" s="550">
        <v>1.1784477397649835E-2</v>
      </c>
      <c r="AL907" s="550">
        <v>2.0182976650425618E-2</v>
      </c>
      <c r="AM907" s="550">
        <v>2.7572921390179176E-3</v>
      </c>
      <c r="AN907" s="550">
        <v>1.042478298362721E-2</v>
      </c>
      <c r="AO907" s="550">
        <v>0.1614638567657897</v>
      </c>
      <c r="AP907" s="550">
        <v>1.8382035512328362E-2</v>
      </c>
      <c r="AQ907" s="551">
        <v>1154.2551797562596</v>
      </c>
      <c r="AR907" s="551">
        <v>32.200823980959996</v>
      </c>
      <c r="AS907" s="551">
        <v>35.781095308226988</v>
      </c>
      <c r="AT907" s="551">
        <v>0.34626504347779991</v>
      </c>
      <c r="AU907" s="551">
        <v>0.59303939000000006</v>
      </c>
      <c r="AV907" s="551">
        <v>8.1017923000000033E-2</v>
      </c>
      <c r="AW907" s="551">
        <v>0.30631294127579983</v>
      </c>
      <c r="AX907" s="551">
        <v>4.7443163999999989</v>
      </c>
      <c r="AY907" s="551">
        <v>0.54012207000000001</v>
      </c>
    </row>
    <row r="908" spans="1:51" customFormat="1" x14ac:dyDescent="0.35">
      <c r="A908" s="547" t="s">
        <v>1430</v>
      </c>
      <c r="B908" s="547" t="s">
        <v>336</v>
      </c>
      <c r="C908">
        <v>3</v>
      </c>
      <c r="D908" s="547" t="s">
        <v>656</v>
      </c>
      <c r="E908">
        <v>53</v>
      </c>
      <c r="F908" s="216">
        <v>2023</v>
      </c>
      <c r="G908" s="549">
        <v>33.069634999999998</v>
      </c>
      <c r="H908" s="550">
        <v>39.282886844185903</v>
      </c>
      <c r="I908" s="550">
        <v>1.0958939091486801</v>
      </c>
      <c r="J908" s="550">
        <v>1.2177419354782415</v>
      </c>
      <c r="K908" s="550">
        <v>1.1784488438118537E-2</v>
      </c>
      <c r="L908" s="550">
        <v>2.0182973897353271E-2</v>
      </c>
      <c r="M908" s="550">
        <v>2.7572919991406012E-3</v>
      </c>
      <c r="N908" s="550">
        <v>1.0424779711405947E-2</v>
      </c>
      <c r="O908" s="550">
        <v>0.16146384742377712</v>
      </c>
      <c r="P908" s="550">
        <v>1.8382043224849622E-2</v>
      </c>
      <c r="Q908" s="551">
        <v>1299.0707296835296</v>
      </c>
      <c r="R908" s="551">
        <v>36.240811574270012</v>
      </c>
      <c r="S908" s="551">
        <v>40.270281330458992</v>
      </c>
      <c r="T908" s="551">
        <v>0.38970873131030009</v>
      </c>
      <c r="U908" s="551">
        <v>0.66744358000000015</v>
      </c>
      <c r="V908" s="551">
        <v>9.1182639999999995E-2</v>
      </c>
      <c r="W908" s="551">
        <v>0.34474366001159995</v>
      </c>
      <c r="X908" s="551">
        <v>5.3395504999999996</v>
      </c>
      <c r="Y908" s="551">
        <v>0.60788745999999994</v>
      </c>
      <c r="AA908" s="547" t="s">
        <v>1430</v>
      </c>
      <c r="AB908" s="547" t="s">
        <v>336</v>
      </c>
      <c r="AC908">
        <v>3</v>
      </c>
      <c r="AD908" s="547" t="s">
        <v>656</v>
      </c>
      <c r="AE908">
        <v>53</v>
      </c>
      <c r="AF908" s="216">
        <v>2023</v>
      </c>
      <c r="AG908" s="549">
        <v>33.069634999999998</v>
      </c>
      <c r="AH908" s="550">
        <v>39.282886844185903</v>
      </c>
      <c r="AI908" s="550">
        <v>1.0958939091486801</v>
      </c>
      <c r="AJ908" s="550">
        <v>1.2177419354782415</v>
      </c>
      <c r="AK908" s="550">
        <v>1.1784488438118537E-2</v>
      </c>
      <c r="AL908" s="550">
        <v>2.0182973897353271E-2</v>
      </c>
      <c r="AM908" s="550">
        <v>2.7572919991406012E-3</v>
      </c>
      <c r="AN908" s="550">
        <v>1.0424779711405947E-2</v>
      </c>
      <c r="AO908" s="550">
        <v>0.16146384742377712</v>
      </c>
      <c r="AP908" s="550">
        <v>1.8382043224849622E-2</v>
      </c>
      <c r="AQ908" s="551">
        <v>1299.0707296835296</v>
      </c>
      <c r="AR908" s="551">
        <v>36.240811574270012</v>
      </c>
      <c r="AS908" s="551">
        <v>40.270281330458992</v>
      </c>
      <c r="AT908" s="551">
        <v>0.38970873131030009</v>
      </c>
      <c r="AU908" s="551">
        <v>0.66744358000000015</v>
      </c>
      <c r="AV908" s="551">
        <v>9.1182639999999995E-2</v>
      </c>
      <c r="AW908" s="551">
        <v>0.34474366001159995</v>
      </c>
      <c r="AX908" s="551">
        <v>5.3395504999999996</v>
      </c>
      <c r="AY908" s="551">
        <v>0.60788745999999994</v>
      </c>
    </row>
    <row r="909" spans="1:51" customFormat="1" x14ac:dyDescent="0.35">
      <c r="A909" s="547" t="s">
        <v>1431</v>
      </c>
      <c r="B909" s="547" t="s">
        <v>336</v>
      </c>
      <c r="C909">
        <v>3</v>
      </c>
      <c r="D909" s="547" t="s">
        <v>656</v>
      </c>
      <c r="E909">
        <v>53</v>
      </c>
      <c r="F909" s="216">
        <v>2024</v>
      </c>
      <c r="G909" s="549">
        <v>38.107030000000002</v>
      </c>
      <c r="H909" s="550">
        <v>39.221130139401836</v>
      </c>
      <c r="I909" s="550">
        <v>1.0957183258802905</v>
      </c>
      <c r="J909" s="550">
        <v>1.2168465305954306</v>
      </c>
      <c r="K909" s="550">
        <v>1.1777832321198998E-2</v>
      </c>
      <c r="L909" s="550">
        <v>2.0219291033701656E-2</v>
      </c>
      <c r="M909" s="550">
        <v>2.7572915023815819E-3</v>
      </c>
      <c r="N909" s="550">
        <v>1.0418892245289123E-2</v>
      </c>
      <c r="O909" s="550">
        <v>0.1617543429650645</v>
      </c>
      <c r="P909" s="550">
        <v>1.8382036070509821E-2</v>
      </c>
      <c r="Q909" s="551">
        <v>1494.6007828560901</v>
      </c>
      <c r="R909" s="551">
        <v>41.754571115870007</v>
      </c>
      <c r="S909" s="551">
        <v>46.370407246795992</v>
      </c>
      <c r="T909" s="551">
        <v>0.4488182095988999</v>
      </c>
      <c r="U909" s="551">
        <v>0.77049713000000009</v>
      </c>
      <c r="V909" s="551">
        <v>0.10507219000000001</v>
      </c>
      <c r="W909" s="551">
        <v>0.397033039358</v>
      </c>
      <c r="X909" s="551">
        <v>6.1639776000000017</v>
      </c>
      <c r="Y909" s="551">
        <v>0.70048479999999991</v>
      </c>
      <c r="AA909" s="547" t="s">
        <v>1431</v>
      </c>
      <c r="AB909" s="547" t="s">
        <v>336</v>
      </c>
      <c r="AC909">
        <v>3</v>
      </c>
      <c r="AD909" s="547" t="s">
        <v>656</v>
      </c>
      <c r="AE909">
        <v>53</v>
      </c>
      <c r="AF909" s="216">
        <v>2024</v>
      </c>
      <c r="AG909" s="549">
        <v>38.107030000000002</v>
      </c>
      <c r="AH909" s="550">
        <v>39.221130139401836</v>
      </c>
      <c r="AI909" s="550">
        <v>1.0957183258802905</v>
      </c>
      <c r="AJ909" s="550">
        <v>1.2168465305954306</v>
      </c>
      <c r="AK909" s="550">
        <v>1.1777832321198998E-2</v>
      </c>
      <c r="AL909" s="550">
        <v>2.0219291033701656E-2</v>
      </c>
      <c r="AM909" s="550">
        <v>2.7572915023815819E-3</v>
      </c>
      <c r="AN909" s="550">
        <v>1.0418892245289123E-2</v>
      </c>
      <c r="AO909" s="550">
        <v>0.1617543429650645</v>
      </c>
      <c r="AP909" s="550">
        <v>1.8382036070509821E-2</v>
      </c>
      <c r="AQ909" s="551">
        <v>1494.6007828560901</v>
      </c>
      <c r="AR909" s="551">
        <v>41.754571115870007</v>
      </c>
      <c r="AS909" s="551">
        <v>46.370407246795992</v>
      </c>
      <c r="AT909" s="551">
        <v>0.4488182095988999</v>
      </c>
      <c r="AU909" s="551">
        <v>0.77049713000000009</v>
      </c>
      <c r="AV909" s="551">
        <v>0.10507219000000001</v>
      </c>
      <c r="AW909" s="551">
        <v>0.397033039358</v>
      </c>
      <c r="AX909" s="551">
        <v>6.1639776000000017</v>
      </c>
      <c r="AY909" s="551">
        <v>0.70048479999999991</v>
      </c>
    </row>
    <row r="910" spans="1:51" customFormat="1" x14ac:dyDescent="0.35">
      <c r="A910" s="547" t="s">
        <v>1432</v>
      </c>
      <c r="B910" s="547" t="s">
        <v>336</v>
      </c>
      <c r="C910">
        <v>3</v>
      </c>
      <c r="D910" s="547" t="s">
        <v>656</v>
      </c>
      <c r="E910">
        <v>53</v>
      </c>
      <c r="F910" s="216">
        <v>2025</v>
      </c>
      <c r="G910" s="549">
        <v>42.453568999999995</v>
      </c>
      <c r="H910" s="550">
        <v>17.395550594396202</v>
      </c>
      <c r="I910" s="550">
        <v>0.76314530533769731</v>
      </c>
      <c r="J910" s="550">
        <v>0.47299543253661441</v>
      </c>
      <c r="K910" s="550">
        <v>6.7325984775532055E-3</v>
      </c>
      <c r="L910" s="550">
        <v>2.0219297699093336E-2</v>
      </c>
      <c r="M910" s="550">
        <v>2.757292090094946E-3</v>
      </c>
      <c r="N910" s="550">
        <v>5.9557924886692107E-3</v>
      </c>
      <c r="O910" s="550">
        <v>0.16175446168024177</v>
      </c>
      <c r="P910" s="550">
        <v>1.8382038975333262E-2</v>
      </c>
      <c r="Q910" s="551">
        <v>738.50320745219005</v>
      </c>
      <c r="R910" s="551">
        <v>32.398241877179998</v>
      </c>
      <c r="S910" s="551">
        <v>20.080344231878001</v>
      </c>
      <c r="T910" s="551">
        <v>0.28582283401609992</v>
      </c>
      <c r="U910" s="551">
        <v>0.85838135000000004</v>
      </c>
      <c r="V910" s="551">
        <v>0.11705689</v>
      </c>
      <c r="W910" s="551">
        <v>0.25284464736740003</v>
      </c>
      <c r="X910" s="551">
        <v>6.8670541999999992</v>
      </c>
      <c r="Y910" s="551">
        <v>0.78038315999999985</v>
      </c>
      <c r="AA910" s="547" t="s">
        <v>1432</v>
      </c>
      <c r="AB910" s="547" t="s">
        <v>336</v>
      </c>
      <c r="AC910">
        <v>3</v>
      </c>
      <c r="AD910" s="547" t="s">
        <v>656</v>
      </c>
      <c r="AE910">
        <v>53</v>
      </c>
      <c r="AF910" s="216">
        <v>2025</v>
      </c>
      <c r="AG910" s="549">
        <v>42.453568999999995</v>
      </c>
      <c r="AH910" s="550">
        <v>17.395550594396202</v>
      </c>
      <c r="AI910" s="550">
        <v>0.76314530533769731</v>
      </c>
      <c r="AJ910" s="550">
        <v>0.47299543253661441</v>
      </c>
      <c r="AK910" s="550">
        <v>6.7325984775532055E-3</v>
      </c>
      <c r="AL910" s="550">
        <v>2.0219297699093336E-2</v>
      </c>
      <c r="AM910" s="550">
        <v>2.757292090094946E-3</v>
      </c>
      <c r="AN910" s="550">
        <v>5.9557924886692107E-3</v>
      </c>
      <c r="AO910" s="550">
        <v>0.16175446168024177</v>
      </c>
      <c r="AP910" s="550">
        <v>1.8382038975333262E-2</v>
      </c>
      <c r="AQ910" s="551">
        <v>738.50320745219005</v>
      </c>
      <c r="AR910" s="551">
        <v>32.398241877179998</v>
      </c>
      <c r="AS910" s="551">
        <v>20.080344231878001</v>
      </c>
      <c r="AT910" s="551">
        <v>0.28582283401609992</v>
      </c>
      <c r="AU910" s="551">
        <v>0.85838135000000004</v>
      </c>
      <c r="AV910" s="551">
        <v>0.11705689</v>
      </c>
      <c r="AW910" s="551">
        <v>0.25284464736740003</v>
      </c>
      <c r="AX910" s="551">
        <v>6.8670541999999992</v>
      </c>
      <c r="AY910" s="551">
        <v>0.78038315999999985</v>
      </c>
    </row>
    <row r="911" spans="1:51" customFormat="1" x14ac:dyDescent="0.35">
      <c r="A911" s="547" t="s">
        <v>1433</v>
      </c>
      <c r="B911" s="547" t="s">
        <v>336</v>
      </c>
      <c r="C911">
        <v>3</v>
      </c>
      <c r="D911" s="547" t="s">
        <v>656</v>
      </c>
      <c r="E911">
        <v>53</v>
      </c>
      <c r="F911" s="216">
        <v>2026</v>
      </c>
      <c r="G911" s="549">
        <v>46.143873000000006</v>
      </c>
      <c r="H911" s="550">
        <v>17.395545990170778</v>
      </c>
      <c r="I911" s="550">
        <v>0.76314408029338987</v>
      </c>
      <c r="J911" s="550">
        <v>0.47299488722999045</v>
      </c>
      <c r="K911" s="550">
        <v>6.7326020244139429E-3</v>
      </c>
      <c r="L911" s="550">
        <v>2.0219291952368195E-2</v>
      </c>
      <c r="M911" s="550">
        <v>2.7572890338008688E-3</v>
      </c>
      <c r="N911" s="550">
        <v>5.9557876898217888E-3</v>
      </c>
      <c r="O911" s="550">
        <v>0.16175429400995445</v>
      </c>
      <c r="P911" s="550">
        <v>1.8382035032039893E-2</v>
      </c>
      <c r="Q911" s="551">
        <v>802.69786493609979</v>
      </c>
      <c r="R911" s="551">
        <v>35.21442352175999</v>
      </c>
      <c r="S911" s="551">
        <v>21.825816005990003</v>
      </c>
      <c r="T911" s="551">
        <v>0.31066833277409994</v>
      </c>
      <c r="U911" s="551">
        <v>0.93299644000000015</v>
      </c>
      <c r="V911" s="551">
        <v>0.12723199500000001</v>
      </c>
      <c r="W911" s="551">
        <v>0.27482311077410004</v>
      </c>
      <c r="X911" s="551">
        <v>7.4639695999999995</v>
      </c>
      <c r="Y911" s="551">
        <v>0.84821828999999993</v>
      </c>
      <c r="AA911" s="547" t="s">
        <v>1433</v>
      </c>
      <c r="AB911" s="547" t="s">
        <v>336</v>
      </c>
      <c r="AC911">
        <v>3</v>
      </c>
      <c r="AD911" s="547" t="s">
        <v>656</v>
      </c>
      <c r="AE911">
        <v>53</v>
      </c>
      <c r="AF911" s="216">
        <v>2026</v>
      </c>
      <c r="AG911" s="549">
        <v>46.143873000000006</v>
      </c>
      <c r="AH911" s="550">
        <v>17.395545990170778</v>
      </c>
      <c r="AI911" s="550">
        <v>0.76314408029338987</v>
      </c>
      <c r="AJ911" s="550">
        <v>0.47299488722999045</v>
      </c>
      <c r="AK911" s="550">
        <v>6.7326020244139429E-3</v>
      </c>
      <c r="AL911" s="550">
        <v>2.0219291952368195E-2</v>
      </c>
      <c r="AM911" s="550">
        <v>2.7572890338008688E-3</v>
      </c>
      <c r="AN911" s="550">
        <v>5.9557876898217888E-3</v>
      </c>
      <c r="AO911" s="550">
        <v>0.16175429400995445</v>
      </c>
      <c r="AP911" s="550">
        <v>1.8382035032039893E-2</v>
      </c>
      <c r="AQ911" s="551">
        <v>802.69786493609979</v>
      </c>
      <c r="AR911" s="551">
        <v>35.21442352175999</v>
      </c>
      <c r="AS911" s="551">
        <v>21.825816005990003</v>
      </c>
      <c r="AT911" s="551">
        <v>0.31066833277409994</v>
      </c>
      <c r="AU911" s="551">
        <v>0.93299644000000015</v>
      </c>
      <c r="AV911" s="551">
        <v>0.12723199500000001</v>
      </c>
      <c r="AW911" s="551">
        <v>0.27482311077410004</v>
      </c>
      <c r="AX911" s="551">
        <v>7.4639695999999995</v>
      </c>
      <c r="AY911" s="551">
        <v>0.84821828999999993</v>
      </c>
    </row>
    <row r="912" spans="1:51" customFormat="1" x14ac:dyDescent="0.35">
      <c r="A912" s="547" t="s">
        <v>1434</v>
      </c>
      <c r="B912" s="547" t="s">
        <v>336</v>
      </c>
      <c r="C912">
        <v>3</v>
      </c>
      <c r="D912" s="547" t="s">
        <v>656</v>
      </c>
      <c r="E912">
        <v>53</v>
      </c>
      <c r="F912" s="216">
        <v>2027</v>
      </c>
      <c r="G912" s="549">
        <v>49.804286999999995</v>
      </c>
      <c r="H912" s="550">
        <v>17.394687353728809</v>
      </c>
      <c r="I912" s="550">
        <v>0.76312260451976777</v>
      </c>
      <c r="J912" s="550">
        <v>0.47293070943953081</v>
      </c>
      <c r="K912" s="550">
        <v>6.7322709794359692E-3</v>
      </c>
      <c r="L912" s="550">
        <v>2.0219283131189088E-2</v>
      </c>
      <c r="M912" s="550">
        <v>2.757290913531199E-3</v>
      </c>
      <c r="N912" s="550">
        <v>5.9554934940821503E-3</v>
      </c>
      <c r="O912" s="550">
        <v>0.16175432247428825</v>
      </c>
      <c r="P912" s="550">
        <v>1.8382033458284423E-2</v>
      </c>
      <c r="Q912" s="551">
        <v>866.33000124038006</v>
      </c>
      <c r="R912" s="551">
        <v>38.006777211690007</v>
      </c>
      <c r="S912" s="551">
        <v>23.55397678404</v>
      </c>
      <c r="T912" s="551">
        <v>0.33529595602160006</v>
      </c>
      <c r="U912" s="551">
        <v>1.0070069799999999</v>
      </c>
      <c r="V912" s="551">
        <v>0.137324908</v>
      </c>
      <c r="W912" s="551">
        <v>0.29660910720590017</v>
      </c>
      <c r="X912" s="551">
        <v>8.0560587000000012</v>
      </c>
      <c r="Y912" s="551">
        <v>0.91550406999999989</v>
      </c>
      <c r="AA912" s="547" t="s">
        <v>1434</v>
      </c>
      <c r="AB912" s="547" t="s">
        <v>336</v>
      </c>
      <c r="AC912">
        <v>3</v>
      </c>
      <c r="AD912" s="547" t="s">
        <v>656</v>
      </c>
      <c r="AE912">
        <v>53</v>
      </c>
      <c r="AF912" s="216">
        <v>2027</v>
      </c>
      <c r="AG912" s="549">
        <v>49.804286999999995</v>
      </c>
      <c r="AH912" s="550">
        <v>17.394687353728809</v>
      </c>
      <c r="AI912" s="550">
        <v>0.76312260451976777</v>
      </c>
      <c r="AJ912" s="550">
        <v>0.47293070943953081</v>
      </c>
      <c r="AK912" s="550">
        <v>6.7322709794359692E-3</v>
      </c>
      <c r="AL912" s="550">
        <v>2.0219283131189088E-2</v>
      </c>
      <c r="AM912" s="550">
        <v>2.757290913531199E-3</v>
      </c>
      <c r="AN912" s="550">
        <v>5.9554934940821503E-3</v>
      </c>
      <c r="AO912" s="550">
        <v>0.16175432247428825</v>
      </c>
      <c r="AP912" s="550">
        <v>1.8382033458284423E-2</v>
      </c>
      <c r="AQ912" s="551">
        <v>866.33000124038006</v>
      </c>
      <c r="AR912" s="551">
        <v>38.006777211690007</v>
      </c>
      <c r="AS912" s="551">
        <v>23.55397678404</v>
      </c>
      <c r="AT912" s="551">
        <v>0.33529595602160006</v>
      </c>
      <c r="AU912" s="551">
        <v>1.0070069799999999</v>
      </c>
      <c r="AV912" s="551">
        <v>0.137324908</v>
      </c>
      <c r="AW912" s="551">
        <v>0.29660910720590017</v>
      </c>
      <c r="AX912" s="551">
        <v>8.0560587000000012</v>
      </c>
      <c r="AY912" s="551">
        <v>0.91550406999999989</v>
      </c>
    </row>
    <row r="913" spans="1:51" customFormat="1" x14ac:dyDescent="0.35">
      <c r="A913" s="547" t="s">
        <v>1435</v>
      </c>
      <c r="B913" s="547" t="s">
        <v>336</v>
      </c>
      <c r="C913">
        <v>3</v>
      </c>
      <c r="D913" s="547" t="s">
        <v>656</v>
      </c>
      <c r="E913">
        <v>53</v>
      </c>
      <c r="F913" s="216">
        <v>2028</v>
      </c>
      <c r="G913" s="549">
        <v>50.484613999999993</v>
      </c>
      <c r="H913" s="550">
        <v>17.394700353084808</v>
      </c>
      <c r="I913" s="550">
        <v>0.76312408726627079</v>
      </c>
      <c r="J913" s="550">
        <v>0.47293160525125555</v>
      </c>
      <c r="K913" s="550">
        <v>6.7322734078802708E-3</v>
      </c>
      <c r="L913" s="550">
        <v>2.0219310778527497E-2</v>
      </c>
      <c r="M913" s="550">
        <v>2.7572908648959863E-3</v>
      </c>
      <c r="N913" s="550">
        <v>5.9554971858317074E-3</v>
      </c>
      <c r="O913" s="550">
        <v>0.16175447830501388</v>
      </c>
      <c r="P913" s="550">
        <v>1.8382045666428197E-2</v>
      </c>
      <c r="Q913" s="551">
        <v>878.1647329711501</v>
      </c>
      <c r="R913" s="551">
        <v>38.526024979739994</v>
      </c>
      <c r="S913" s="551">
        <v>23.875769539510006</v>
      </c>
      <c r="T913" s="551">
        <v>0.33987622433929998</v>
      </c>
      <c r="U913" s="551">
        <v>1.0207641000000001</v>
      </c>
      <c r="V913" s="551">
        <v>0.139200765</v>
      </c>
      <c r="W913" s="551">
        <v>0.30066097660479996</v>
      </c>
      <c r="X913" s="551">
        <v>8.1661123999999994</v>
      </c>
      <c r="Y913" s="551">
        <v>0.92801048000000008</v>
      </c>
      <c r="AA913" s="547" t="s">
        <v>1435</v>
      </c>
      <c r="AB913" s="547" t="s">
        <v>336</v>
      </c>
      <c r="AC913">
        <v>3</v>
      </c>
      <c r="AD913" s="547" t="s">
        <v>656</v>
      </c>
      <c r="AE913">
        <v>53</v>
      </c>
      <c r="AF913" s="216">
        <v>2028</v>
      </c>
      <c r="AG913" s="549">
        <v>50.484613999999993</v>
      </c>
      <c r="AH913" s="550">
        <v>17.394700353084808</v>
      </c>
      <c r="AI913" s="550">
        <v>0.76312408726627079</v>
      </c>
      <c r="AJ913" s="550">
        <v>0.47293160525125555</v>
      </c>
      <c r="AK913" s="550">
        <v>6.7322734078802708E-3</v>
      </c>
      <c r="AL913" s="550">
        <v>2.0219310778527497E-2</v>
      </c>
      <c r="AM913" s="550">
        <v>2.7572908648959863E-3</v>
      </c>
      <c r="AN913" s="550">
        <v>5.9554971858317074E-3</v>
      </c>
      <c r="AO913" s="550">
        <v>0.16175447830501388</v>
      </c>
      <c r="AP913" s="550">
        <v>1.8382045666428197E-2</v>
      </c>
      <c r="AQ913" s="551">
        <v>878.1647329711501</v>
      </c>
      <c r="AR913" s="551">
        <v>38.526024979739994</v>
      </c>
      <c r="AS913" s="551">
        <v>23.875769539510006</v>
      </c>
      <c r="AT913" s="551">
        <v>0.33987622433929998</v>
      </c>
      <c r="AU913" s="551">
        <v>1.0207641000000001</v>
      </c>
      <c r="AV913" s="551">
        <v>0.139200765</v>
      </c>
      <c r="AW913" s="551">
        <v>0.30066097660479996</v>
      </c>
      <c r="AX913" s="551">
        <v>8.1661123999999994</v>
      </c>
      <c r="AY913" s="551">
        <v>0.92801048000000008</v>
      </c>
    </row>
    <row r="914" spans="1:51" customFormat="1" x14ac:dyDescent="0.35">
      <c r="A914" s="547" t="s">
        <v>1547</v>
      </c>
      <c r="B914" s="547" t="s">
        <v>336</v>
      </c>
      <c r="C914">
        <v>3</v>
      </c>
      <c r="D914" s="547" t="s">
        <v>656</v>
      </c>
      <c r="E914">
        <v>53</v>
      </c>
      <c r="F914" s="216">
        <v>2029</v>
      </c>
      <c r="G914" s="549">
        <v>51.052447999999998</v>
      </c>
      <c r="H914" s="550">
        <v>17.394691815777964</v>
      </c>
      <c r="I914" s="550">
        <v>0.7631239409083771</v>
      </c>
      <c r="J914" s="550">
        <v>0.47293127835711224</v>
      </c>
      <c r="K914" s="550">
        <v>6.7322716691391544E-3</v>
      </c>
      <c r="L914" s="550">
        <v>2.0219311912329837E-2</v>
      </c>
      <c r="M914" s="550">
        <v>2.7572908550829926E-3</v>
      </c>
      <c r="N914" s="550">
        <v>5.9554986909951899E-3</v>
      </c>
      <c r="O914" s="550">
        <v>0.16175433546301243</v>
      </c>
      <c r="P914" s="550">
        <v>1.8382033511889571E-2</v>
      </c>
      <c r="Q914" s="551">
        <v>888.04159940103</v>
      </c>
      <c r="R914" s="551">
        <v>38.959345310779995</v>
      </c>
      <c r="S914" s="551">
        <v>24.144299495899997</v>
      </c>
      <c r="T914" s="551">
        <v>0.34369894931059985</v>
      </c>
      <c r="U914" s="551">
        <v>1.0322453699999996</v>
      </c>
      <c r="V914" s="551">
        <v>0.14076644800000002</v>
      </c>
      <c r="W914" s="551">
        <v>0.30404278723610001</v>
      </c>
      <c r="X914" s="551">
        <v>8.2579547999999985</v>
      </c>
      <c r="Y914" s="551">
        <v>0.93844780999999966</v>
      </c>
      <c r="AA914" s="547" t="s">
        <v>1547</v>
      </c>
      <c r="AB914" s="547" t="s">
        <v>336</v>
      </c>
      <c r="AC914">
        <v>3</v>
      </c>
      <c r="AD914" s="547" t="s">
        <v>656</v>
      </c>
      <c r="AE914">
        <v>53</v>
      </c>
      <c r="AF914" s="216">
        <v>2029</v>
      </c>
      <c r="AG914" s="549">
        <v>51.052447999999998</v>
      </c>
      <c r="AH914" s="550">
        <v>17.394691815777964</v>
      </c>
      <c r="AI914" s="550">
        <v>0.7631239409083771</v>
      </c>
      <c r="AJ914" s="550">
        <v>0.47293127835711224</v>
      </c>
      <c r="AK914" s="550">
        <v>6.7322716691391544E-3</v>
      </c>
      <c r="AL914" s="550">
        <v>2.0219311912329837E-2</v>
      </c>
      <c r="AM914" s="550">
        <v>2.7572908550829926E-3</v>
      </c>
      <c r="AN914" s="550">
        <v>5.9554986909951899E-3</v>
      </c>
      <c r="AO914" s="550">
        <v>0.16175433546301243</v>
      </c>
      <c r="AP914" s="550">
        <v>1.8382033511889571E-2</v>
      </c>
      <c r="AQ914" s="551">
        <v>888.04159940103</v>
      </c>
      <c r="AR914" s="551">
        <v>38.959345310779995</v>
      </c>
      <c r="AS914" s="551">
        <v>24.144299495899997</v>
      </c>
      <c r="AT914" s="551">
        <v>0.34369894931059985</v>
      </c>
      <c r="AU914" s="551">
        <v>1.0322453699999996</v>
      </c>
      <c r="AV914" s="551">
        <v>0.14076644800000002</v>
      </c>
      <c r="AW914" s="551">
        <v>0.30404278723610001</v>
      </c>
      <c r="AX914" s="551">
        <v>8.2579547999999985</v>
      </c>
      <c r="AY914" s="551">
        <v>0.93844780999999966</v>
      </c>
    </row>
    <row r="915" spans="1:51" customFormat="1" x14ac:dyDescent="0.35">
      <c r="A915" s="547" t="s">
        <v>1548</v>
      </c>
      <c r="B915" s="547" t="s">
        <v>336</v>
      </c>
      <c r="C915">
        <v>3</v>
      </c>
      <c r="D915" s="547" t="s">
        <v>656</v>
      </c>
      <c r="E915">
        <v>53</v>
      </c>
      <c r="F915" s="216">
        <v>2030</v>
      </c>
      <c r="G915" s="549">
        <v>51.737110000000008</v>
      </c>
      <c r="H915" s="550">
        <v>17.394691258299897</v>
      </c>
      <c r="I915" s="550">
        <v>0.76312310850838017</v>
      </c>
      <c r="J915" s="550">
        <v>0.47293129139026108</v>
      </c>
      <c r="K915" s="550">
        <v>6.7322692096408203E-3</v>
      </c>
      <c r="L915" s="550">
        <v>2.0219283991703439E-2</v>
      </c>
      <c r="M915" s="550">
        <v>2.7572918355895796E-3</v>
      </c>
      <c r="N915" s="550">
        <v>5.9554956146352176E-3</v>
      </c>
      <c r="O915" s="550">
        <v>0.16175433069222458</v>
      </c>
      <c r="P915" s="550">
        <v>1.8382031195789635E-2</v>
      </c>
      <c r="Q915" s="551">
        <v>899.95105504670039</v>
      </c>
      <c r="R915" s="551">
        <v>39.481784208440004</v>
      </c>
      <c r="S915" s="551">
        <v>24.468098245099995</v>
      </c>
      <c r="T915" s="551">
        <v>0.34830815264880022</v>
      </c>
      <c r="U915" s="551">
        <v>1.04608732</v>
      </c>
      <c r="V915" s="551">
        <v>0.14265431100000001</v>
      </c>
      <c r="W915" s="551">
        <v>0.3081201317188999</v>
      </c>
      <c r="X915" s="551">
        <v>8.3687016000000014</v>
      </c>
      <c r="Y915" s="551">
        <v>0.95103316999999998</v>
      </c>
      <c r="AA915" s="547" t="s">
        <v>1548</v>
      </c>
      <c r="AB915" s="547" t="s">
        <v>336</v>
      </c>
      <c r="AC915">
        <v>3</v>
      </c>
      <c r="AD915" s="547" t="s">
        <v>656</v>
      </c>
      <c r="AE915">
        <v>53</v>
      </c>
      <c r="AF915" s="216">
        <v>2030</v>
      </c>
      <c r="AG915" s="549">
        <v>51.737110000000008</v>
      </c>
      <c r="AH915" s="550">
        <v>17.394691258299897</v>
      </c>
      <c r="AI915" s="550">
        <v>0.76312310850838017</v>
      </c>
      <c r="AJ915" s="550">
        <v>0.47293129139026108</v>
      </c>
      <c r="AK915" s="550">
        <v>6.7322692096408203E-3</v>
      </c>
      <c r="AL915" s="550">
        <v>2.0219283991703439E-2</v>
      </c>
      <c r="AM915" s="550">
        <v>2.7572918355895796E-3</v>
      </c>
      <c r="AN915" s="550">
        <v>5.9554956146352176E-3</v>
      </c>
      <c r="AO915" s="550">
        <v>0.16175433069222458</v>
      </c>
      <c r="AP915" s="550">
        <v>1.8382031195789635E-2</v>
      </c>
      <c r="AQ915" s="551">
        <v>899.95105504670039</v>
      </c>
      <c r="AR915" s="551">
        <v>39.481784208440004</v>
      </c>
      <c r="AS915" s="551">
        <v>24.468098245099995</v>
      </c>
      <c r="AT915" s="551">
        <v>0.34830815264880022</v>
      </c>
      <c r="AU915" s="551">
        <v>1.04608732</v>
      </c>
      <c r="AV915" s="551">
        <v>0.14265431100000001</v>
      </c>
      <c r="AW915" s="551">
        <v>0.3081201317188999</v>
      </c>
      <c r="AX915" s="551">
        <v>8.3687016000000014</v>
      </c>
      <c r="AY915" s="551">
        <v>0.95103316999999998</v>
      </c>
    </row>
    <row r="916" spans="1:51" customFormat="1" x14ac:dyDescent="0.35">
      <c r="A916" s="547" t="s">
        <v>1436</v>
      </c>
      <c r="B916" s="547" t="s">
        <v>336</v>
      </c>
      <c r="C916">
        <v>3</v>
      </c>
      <c r="D916" s="547" t="s">
        <v>258</v>
      </c>
      <c r="E916">
        <v>54</v>
      </c>
      <c r="F916" s="216">
        <v>54</v>
      </c>
      <c r="G916" s="549">
        <v>0.18886673300000001</v>
      </c>
      <c r="H916" s="550">
        <v>17.994154810121053</v>
      </c>
      <c r="I916" s="550">
        <v>12.991149742707732</v>
      </c>
      <c r="J916" s="550">
        <v>3.0056875499672571</v>
      </c>
      <c r="K916" s="550">
        <v>0.22273844115183591</v>
      </c>
      <c r="L916" s="550">
        <v>1.978679776284371E-2</v>
      </c>
      <c r="M916" s="550">
        <v>2.757296701902499E-3</v>
      </c>
      <c r="N916" s="550">
        <v>0.19703877600879555</v>
      </c>
      <c r="O916" s="550">
        <v>0.15829443663855824</v>
      </c>
      <c r="P916" s="550">
        <v>1.8382076106542276E-2</v>
      </c>
      <c r="Q916" s="551">
        <v>3.3984972320837987</v>
      </c>
      <c r="R916" s="551">
        <v>2.4535960098189999</v>
      </c>
      <c r="S916" s="551">
        <v>0.56767438798109016</v>
      </c>
      <c r="T916" s="551">
        <v>4.2067881693860006E-2</v>
      </c>
      <c r="U916" s="551">
        <v>3.7370678500000002E-3</v>
      </c>
      <c r="V916" s="551">
        <v>5.2076161999999992E-4</v>
      </c>
      <c r="W916" s="551">
        <v>3.7214069899099998E-2</v>
      </c>
      <c r="X916" s="551">
        <v>2.9896553100000001E-2</v>
      </c>
      <c r="Y916" s="551">
        <v>3.4717626599999997E-3</v>
      </c>
      <c r="AA916" s="547" t="s">
        <v>1436</v>
      </c>
      <c r="AB916" s="547" t="s">
        <v>336</v>
      </c>
      <c r="AC916">
        <v>3</v>
      </c>
      <c r="AD916" s="547" t="s">
        <v>258</v>
      </c>
      <c r="AE916">
        <v>54</v>
      </c>
      <c r="AF916" s="216">
        <v>54</v>
      </c>
      <c r="AG916" s="549">
        <v>0.18886673300000001</v>
      </c>
      <c r="AH916" s="550">
        <v>17.994154810121053</v>
      </c>
      <c r="AI916" s="550">
        <v>12.991149742707732</v>
      </c>
      <c r="AJ916" s="550">
        <v>3.0056875499672571</v>
      </c>
      <c r="AK916" s="550">
        <v>0.22273844115183591</v>
      </c>
      <c r="AL916" s="550">
        <v>1.978679776284371E-2</v>
      </c>
      <c r="AM916" s="550">
        <v>2.757296701902499E-3</v>
      </c>
      <c r="AN916" s="550">
        <v>0.19703877600879555</v>
      </c>
      <c r="AO916" s="550">
        <v>0.15829443663855824</v>
      </c>
      <c r="AP916" s="550">
        <v>1.8382076106542276E-2</v>
      </c>
      <c r="AQ916" s="551">
        <v>3.3984972320837987</v>
      </c>
      <c r="AR916" s="551">
        <v>2.4535960098189999</v>
      </c>
      <c r="AS916" s="551">
        <v>0.56767438798109016</v>
      </c>
      <c r="AT916" s="551">
        <v>4.2067881693860006E-2</v>
      </c>
      <c r="AU916" s="551">
        <v>3.7370678500000002E-3</v>
      </c>
      <c r="AV916" s="551">
        <v>5.2076161999999992E-4</v>
      </c>
      <c r="AW916" s="551">
        <v>3.7214069899099998E-2</v>
      </c>
      <c r="AX916" s="551">
        <v>2.9896553100000001E-2</v>
      </c>
      <c r="AY916" s="551">
        <v>3.4717626599999997E-3</v>
      </c>
    </row>
    <row r="917" spans="1:51" customFormat="1" x14ac:dyDescent="0.35">
      <c r="A917" s="547" t="s">
        <v>1437</v>
      </c>
      <c r="B917" s="547" t="s">
        <v>336</v>
      </c>
      <c r="C917">
        <v>3</v>
      </c>
      <c r="D917" s="547" t="s">
        <v>258</v>
      </c>
      <c r="E917">
        <v>54</v>
      </c>
      <c r="F917" s="216">
        <v>2001</v>
      </c>
      <c r="G917" s="549">
        <v>9.9508867000000029E-2</v>
      </c>
      <c r="H917" s="550">
        <v>30.480810859358872</v>
      </c>
      <c r="I917" s="550">
        <v>17.373701085693192</v>
      </c>
      <c r="J917" s="550">
        <v>5.2706601655930827</v>
      </c>
      <c r="K917" s="550">
        <v>0.40614180661769561</v>
      </c>
      <c r="L917" s="550">
        <v>1.9786783724509691E-2</v>
      </c>
      <c r="M917" s="550">
        <v>2.7572959905171053E-3</v>
      </c>
      <c r="N917" s="550">
        <v>0.35928098009486925</v>
      </c>
      <c r="O917" s="550">
        <v>0.15829438094195158</v>
      </c>
      <c r="P917" s="550">
        <v>1.8382066695624213E-2</v>
      </c>
      <c r="Q917" s="551">
        <v>3.0331109538560987</v>
      </c>
      <c r="R917" s="551">
        <v>1.7288373106339998</v>
      </c>
      <c r="S917" s="551">
        <v>0.52447742142020015</v>
      </c>
      <c r="T917" s="551">
        <v>4.0414711017860004E-2</v>
      </c>
      <c r="U917" s="551">
        <v>1.9689604300000001E-3</v>
      </c>
      <c r="V917" s="551">
        <v>2.7437539999999996E-4</v>
      </c>
      <c r="W917" s="551">
        <v>3.575164326389E-2</v>
      </c>
      <c r="X917" s="551">
        <v>1.57516945E-2</v>
      </c>
      <c r="Y917" s="551">
        <v>1.8291786299999997E-3</v>
      </c>
      <c r="AA917" s="547" t="s">
        <v>1437</v>
      </c>
      <c r="AB917" s="547" t="s">
        <v>336</v>
      </c>
      <c r="AC917">
        <v>3</v>
      </c>
      <c r="AD917" s="547" t="s">
        <v>258</v>
      </c>
      <c r="AE917">
        <v>54</v>
      </c>
      <c r="AF917" s="216">
        <v>2001</v>
      </c>
      <c r="AG917" s="549">
        <v>9.9508867000000029E-2</v>
      </c>
      <c r="AH917" s="550">
        <v>30.480810859358872</v>
      </c>
      <c r="AI917" s="550">
        <v>17.373701085693192</v>
      </c>
      <c r="AJ917" s="550">
        <v>5.2706601655930827</v>
      </c>
      <c r="AK917" s="550">
        <v>0.40614180661769561</v>
      </c>
      <c r="AL917" s="550">
        <v>1.9786783724509691E-2</v>
      </c>
      <c r="AM917" s="550">
        <v>2.7572959905171053E-3</v>
      </c>
      <c r="AN917" s="550">
        <v>0.35928098009486925</v>
      </c>
      <c r="AO917" s="550">
        <v>0.15829438094195158</v>
      </c>
      <c r="AP917" s="550">
        <v>1.8382066695624213E-2</v>
      </c>
      <c r="AQ917" s="551">
        <v>3.0331109538560987</v>
      </c>
      <c r="AR917" s="551">
        <v>1.7288373106339998</v>
      </c>
      <c r="AS917" s="551">
        <v>0.52447742142020015</v>
      </c>
      <c r="AT917" s="551">
        <v>4.0414711017860004E-2</v>
      </c>
      <c r="AU917" s="551">
        <v>1.9689604300000001E-3</v>
      </c>
      <c r="AV917" s="551">
        <v>2.7437539999999996E-4</v>
      </c>
      <c r="AW917" s="551">
        <v>3.575164326389E-2</v>
      </c>
      <c r="AX917" s="551">
        <v>1.57516945E-2</v>
      </c>
      <c r="AY917" s="551">
        <v>1.8291786299999997E-3</v>
      </c>
    </row>
    <row r="918" spans="1:51" customFormat="1" x14ac:dyDescent="0.35">
      <c r="A918" s="547" t="s">
        <v>1438</v>
      </c>
      <c r="B918" s="547" t="s">
        <v>336</v>
      </c>
      <c r="C918">
        <v>3</v>
      </c>
      <c r="D918" s="547" t="s">
        <v>258</v>
      </c>
      <c r="E918">
        <v>54</v>
      </c>
      <c r="F918" s="216">
        <v>2002</v>
      </c>
      <c r="G918" s="549">
        <v>8.935786599999998E-2</v>
      </c>
      <c r="H918" s="550">
        <v>4.0890219807588064</v>
      </c>
      <c r="I918" s="550">
        <v>8.1107431458244559</v>
      </c>
      <c r="J918" s="550">
        <v>0.48341537790181821</v>
      </c>
      <c r="K918" s="550">
        <v>1.8500561282428121E-2</v>
      </c>
      <c r="L918" s="550">
        <v>1.9786813395924207E-2</v>
      </c>
      <c r="M918" s="550">
        <v>2.7572974941008558E-3</v>
      </c>
      <c r="N918" s="550">
        <v>1.6365953000824798E-2</v>
      </c>
      <c r="O918" s="550">
        <v>0.15829449866226666</v>
      </c>
      <c r="P918" s="550">
        <v>1.8382086586535094E-2</v>
      </c>
      <c r="Q918" s="551">
        <v>0.36538627822769992</v>
      </c>
      <c r="R918" s="551">
        <v>0.72475869918500002</v>
      </c>
      <c r="S918" s="551">
        <v>4.3196966560890025E-2</v>
      </c>
      <c r="T918" s="551">
        <v>1.6531706759999997E-3</v>
      </c>
      <c r="U918" s="551">
        <v>1.7681074199999999E-3</v>
      </c>
      <c r="V918" s="551">
        <v>2.4638622000000001E-4</v>
      </c>
      <c r="W918" s="551">
        <v>1.4624266352099998E-3</v>
      </c>
      <c r="X918" s="551">
        <v>1.4144858600000001E-2</v>
      </c>
      <c r="Y918" s="551">
        <v>1.64258403E-3</v>
      </c>
      <c r="AA918" s="547" t="s">
        <v>1438</v>
      </c>
      <c r="AB918" s="547" t="s">
        <v>336</v>
      </c>
      <c r="AC918">
        <v>3</v>
      </c>
      <c r="AD918" s="547" t="s">
        <v>258</v>
      </c>
      <c r="AE918">
        <v>54</v>
      </c>
      <c r="AF918" s="216">
        <v>2002</v>
      </c>
      <c r="AG918" s="549">
        <v>8.935786599999998E-2</v>
      </c>
      <c r="AH918" s="550">
        <v>4.0890219807588064</v>
      </c>
      <c r="AI918" s="550">
        <v>8.1107431458244559</v>
      </c>
      <c r="AJ918" s="550">
        <v>0.48341537790181821</v>
      </c>
      <c r="AK918" s="550">
        <v>1.8500561282428121E-2</v>
      </c>
      <c r="AL918" s="550">
        <v>1.9786813395924207E-2</v>
      </c>
      <c r="AM918" s="550">
        <v>2.7572974941008558E-3</v>
      </c>
      <c r="AN918" s="550">
        <v>1.6365953000824798E-2</v>
      </c>
      <c r="AO918" s="550">
        <v>0.15829449866226666</v>
      </c>
      <c r="AP918" s="550">
        <v>1.8382086586535094E-2</v>
      </c>
      <c r="AQ918" s="551">
        <v>0.36538627822769992</v>
      </c>
      <c r="AR918" s="551">
        <v>0.72475869918500002</v>
      </c>
      <c r="AS918" s="551">
        <v>4.3196966560890025E-2</v>
      </c>
      <c r="AT918" s="551">
        <v>1.6531706759999997E-3</v>
      </c>
      <c r="AU918" s="551">
        <v>1.7681074199999999E-3</v>
      </c>
      <c r="AV918" s="551">
        <v>2.4638622000000001E-4</v>
      </c>
      <c r="AW918" s="551">
        <v>1.4624266352099998E-3</v>
      </c>
      <c r="AX918" s="551">
        <v>1.4144858600000001E-2</v>
      </c>
      <c r="AY918" s="551">
        <v>1.64258403E-3</v>
      </c>
    </row>
    <row r="919" spans="1:51" customFormat="1" x14ac:dyDescent="0.35">
      <c r="A919" s="547" t="s">
        <v>1439</v>
      </c>
      <c r="B919" s="547" t="s">
        <v>336</v>
      </c>
      <c r="C919">
        <v>3</v>
      </c>
      <c r="D919" s="547" t="s">
        <v>690</v>
      </c>
      <c r="E919">
        <v>61</v>
      </c>
      <c r="F919" s="216">
        <v>61</v>
      </c>
      <c r="G919" s="549">
        <v>11508.546812599998</v>
      </c>
      <c r="H919" s="550">
        <v>29.905264038416131</v>
      </c>
      <c r="I919" s="550">
        <v>0.89997506509603165</v>
      </c>
      <c r="J919" s="550">
        <v>0.80651666201955496</v>
      </c>
      <c r="K919" s="550">
        <v>9.4097363209248754E-3</v>
      </c>
      <c r="L919" s="550">
        <v>1.641593899241555E-2</v>
      </c>
      <c r="M919" s="550">
        <v>2.7572903260608145E-3</v>
      </c>
      <c r="N919" s="550">
        <v>8.3240326039818943E-3</v>
      </c>
      <c r="O919" s="550">
        <v>0.13132750885935257</v>
      </c>
      <c r="P919" s="550">
        <v>1.8382026944304256E-2</v>
      </c>
      <c r="Q919" s="551">
        <v>344166.13112927531</v>
      </c>
      <c r="R919" s="551">
        <v>10357.405166830411</v>
      </c>
      <c r="S919" s="551">
        <v>9281.8347599939389</v>
      </c>
      <c r="T919" s="551">
        <v>108.29239094358641</v>
      </c>
      <c r="U919" s="551">
        <v>188.923602367</v>
      </c>
      <c r="V919" s="551">
        <v>31.732404793399997</v>
      </c>
      <c r="W919" s="551">
        <v>95.797518892534299</v>
      </c>
      <c r="X919" s="551">
        <v>1511.3887834900002</v>
      </c>
      <c r="Y919" s="551">
        <v>211.55041759900001</v>
      </c>
      <c r="AA919" s="547" t="s">
        <v>1439</v>
      </c>
      <c r="AB919" s="547" t="s">
        <v>336</v>
      </c>
      <c r="AC919">
        <v>3</v>
      </c>
      <c r="AD919" s="547" t="s">
        <v>690</v>
      </c>
      <c r="AE919">
        <v>61</v>
      </c>
      <c r="AF919" s="216">
        <v>61</v>
      </c>
      <c r="AG919" s="549">
        <v>11508.546812599998</v>
      </c>
      <c r="AH919" s="550">
        <v>29.905264038416131</v>
      </c>
      <c r="AI919" s="550">
        <v>0.89997506509603165</v>
      </c>
      <c r="AJ919" s="550">
        <v>0.80651666201955496</v>
      </c>
      <c r="AK919" s="550">
        <v>9.4097363209248754E-3</v>
      </c>
      <c r="AL919" s="550">
        <v>1.641593899241555E-2</v>
      </c>
      <c r="AM919" s="550">
        <v>2.7572903260608145E-3</v>
      </c>
      <c r="AN919" s="550">
        <v>8.3240326039818943E-3</v>
      </c>
      <c r="AO919" s="550">
        <v>0.13132750885935257</v>
      </c>
      <c r="AP919" s="550">
        <v>1.8382026944304256E-2</v>
      </c>
      <c r="AQ919" s="551">
        <v>344166.13112927531</v>
      </c>
      <c r="AR919" s="551">
        <v>10357.405166830411</v>
      </c>
      <c r="AS919" s="551">
        <v>9281.8347599939389</v>
      </c>
      <c r="AT919" s="551">
        <v>108.29239094358641</v>
      </c>
      <c r="AU919" s="551">
        <v>188.923602367</v>
      </c>
      <c r="AV919" s="551">
        <v>31.732404793399997</v>
      </c>
      <c r="AW919" s="551">
        <v>95.797518892534299</v>
      </c>
      <c r="AX919" s="551">
        <v>1511.3887834900002</v>
      </c>
      <c r="AY919" s="551">
        <v>211.55041759900001</v>
      </c>
    </row>
    <row r="920" spans="1:51" customFormat="1" x14ac:dyDescent="0.35">
      <c r="A920" s="547" t="s">
        <v>1440</v>
      </c>
      <c r="B920" s="547" t="s">
        <v>336</v>
      </c>
      <c r="C920">
        <v>3</v>
      </c>
      <c r="D920" s="547" t="s">
        <v>690</v>
      </c>
      <c r="E920">
        <v>61</v>
      </c>
      <c r="F920" s="216">
        <v>2009</v>
      </c>
      <c r="G920" s="549">
        <v>23.585097999999995</v>
      </c>
      <c r="H920" s="550">
        <v>6.183797795976937</v>
      </c>
      <c r="I920" s="550">
        <v>4.5935543453116026</v>
      </c>
      <c r="J920" s="550">
        <v>0.22205212340436328</v>
      </c>
      <c r="K920" s="550">
        <v>1.0278969678438481E-2</v>
      </c>
      <c r="L920" s="550">
        <v>1.586661204460546E-2</v>
      </c>
      <c r="M920" s="550">
        <v>2.7572956025029038E-3</v>
      </c>
      <c r="N920" s="550">
        <v>9.0929826433369075E-3</v>
      </c>
      <c r="O920" s="550">
        <v>0.1269329090767399</v>
      </c>
      <c r="P920" s="550">
        <v>1.8382068202557396E-2</v>
      </c>
      <c r="Q920" s="551">
        <v>145.84547703030003</v>
      </c>
      <c r="R920" s="551">
        <v>108.33942940249996</v>
      </c>
      <c r="S920" s="551">
        <v>5.2371210916000006</v>
      </c>
      <c r="T920" s="551">
        <v>0.24243050720500001</v>
      </c>
      <c r="U920" s="551">
        <v>0.37421560000000004</v>
      </c>
      <c r="V920" s="551">
        <v>6.5031087000000015E-2</v>
      </c>
      <c r="W920" s="551">
        <v>0.21445888675539998</v>
      </c>
      <c r="X920" s="551">
        <v>2.9937250999999998</v>
      </c>
      <c r="Y920" s="551">
        <v>0.43354287999999991</v>
      </c>
      <c r="AA920" s="547" t="s">
        <v>1440</v>
      </c>
      <c r="AB920" s="547" t="s">
        <v>336</v>
      </c>
      <c r="AC920">
        <v>3</v>
      </c>
      <c r="AD920" s="547" t="s">
        <v>690</v>
      </c>
      <c r="AE920">
        <v>61</v>
      </c>
      <c r="AF920" s="216">
        <v>2009</v>
      </c>
      <c r="AG920" s="549">
        <v>23.585097999999995</v>
      </c>
      <c r="AH920" s="550">
        <v>6.183797795976937</v>
      </c>
      <c r="AI920" s="550">
        <v>4.5935543453116026</v>
      </c>
      <c r="AJ920" s="550">
        <v>0.22205212340436328</v>
      </c>
      <c r="AK920" s="550">
        <v>1.0278969678438481E-2</v>
      </c>
      <c r="AL920" s="550">
        <v>1.586661204460546E-2</v>
      </c>
      <c r="AM920" s="550">
        <v>2.7572956025029038E-3</v>
      </c>
      <c r="AN920" s="550">
        <v>9.0929826433369075E-3</v>
      </c>
      <c r="AO920" s="550">
        <v>0.1269329090767399</v>
      </c>
      <c r="AP920" s="550">
        <v>1.8382068202557396E-2</v>
      </c>
      <c r="AQ920" s="551">
        <v>145.84547703030003</v>
      </c>
      <c r="AR920" s="551">
        <v>108.33942940249996</v>
      </c>
      <c r="AS920" s="551">
        <v>5.2371210916000006</v>
      </c>
      <c r="AT920" s="551">
        <v>0.24243050720500001</v>
      </c>
      <c r="AU920" s="551">
        <v>0.37421560000000004</v>
      </c>
      <c r="AV920" s="551">
        <v>6.5031087000000015E-2</v>
      </c>
      <c r="AW920" s="551">
        <v>0.21445888675539998</v>
      </c>
      <c r="AX920" s="551">
        <v>2.9937250999999998</v>
      </c>
      <c r="AY920" s="551">
        <v>0.43354287999999991</v>
      </c>
    </row>
    <row r="921" spans="1:51" customFormat="1" x14ac:dyDescent="0.35">
      <c r="A921" s="547" t="s">
        <v>1441</v>
      </c>
      <c r="B921" s="547" t="s">
        <v>336</v>
      </c>
      <c r="C921">
        <v>3</v>
      </c>
      <c r="D921" s="547" t="s">
        <v>690</v>
      </c>
      <c r="E921">
        <v>61</v>
      </c>
      <c r="F921" s="216">
        <v>2010</v>
      </c>
      <c r="G921" s="549">
        <v>6.1384449999999999</v>
      </c>
      <c r="H921" s="550">
        <v>44.537612792611164</v>
      </c>
      <c r="I921" s="550">
        <v>1.0633566780397967</v>
      </c>
      <c r="J921" s="550">
        <v>1.2113678261139424</v>
      </c>
      <c r="K921" s="550">
        <v>1.2532233467189164E-2</v>
      </c>
      <c r="L921" s="550">
        <v>1.5640055095386532E-2</v>
      </c>
      <c r="M921" s="550">
        <v>2.7572947871977341E-3</v>
      </c>
      <c r="N921" s="550">
        <v>1.1086255120490614E-2</v>
      </c>
      <c r="O921" s="550">
        <v>0.12512040427176591</v>
      </c>
      <c r="P921" s="550">
        <v>1.8382060603296113E-2</v>
      </c>
      <c r="Q921" s="551">
        <v>273.39168655874005</v>
      </c>
      <c r="R921" s="551">
        <v>6.5273564835299993</v>
      </c>
      <c r="S921" s="551">
        <v>7.4359147753699988</v>
      </c>
      <c r="T921" s="551">
        <v>7.6928425865499986E-2</v>
      </c>
      <c r="U921" s="551">
        <v>9.6005617999999987E-2</v>
      </c>
      <c r="V921" s="551">
        <v>1.6925502399999993E-2</v>
      </c>
      <c r="W921" s="551">
        <v>6.8052367313100007E-2</v>
      </c>
      <c r="X921" s="551">
        <v>0.76804472000000001</v>
      </c>
      <c r="Y921" s="551">
        <v>0.112837268</v>
      </c>
      <c r="AA921" s="547" t="s">
        <v>1441</v>
      </c>
      <c r="AB921" s="547" t="s">
        <v>336</v>
      </c>
      <c r="AC921">
        <v>3</v>
      </c>
      <c r="AD921" s="547" t="s">
        <v>690</v>
      </c>
      <c r="AE921">
        <v>61</v>
      </c>
      <c r="AF921" s="216">
        <v>2010</v>
      </c>
      <c r="AG921" s="549">
        <v>6.1384449999999999</v>
      </c>
      <c r="AH921" s="550">
        <v>44.537612792611164</v>
      </c>
      <c r="AI921" s="550">
        <v>1.0633566780397967</v>
      </c>
      <c r="AJ921" s="550">
        <v>1.2113678261139424</v>
      </c>
      <c r="AK921" s="550">
        <v>1.2532233467189164E-2</v>
      </c>
      <c r="AL921" s="550">
        <v>1.5640055095386532E-2</v>
      </c>
      <c r="AM921" s="550">
        <v>2.7572947871977341E-3</v>
      </c>
      <c r="AN921" s="550">
        <v>1.1086255120490614E-2</v>
      </c>
      <c r="AO921" s="550">
        <v>0.12512040427176591</v>
      </c>
      <c r="AP921" s="550">
        <v>1.8382060603296113E-2</v>
      </c>
      <c r="AQ921" s="551">
        <v>273.39168655874005</v>
      </c>
      <c r="AR921" s="551">
        <v>6.5273564835299993</v>
      </c>
      <c r="AS921" s="551">
        <v>7.4359147753699988</v>
      </c>
      <c r="AT921" s="551">
        <v>7.6928425865499986E-2</v>
      </c>
      <c r="AU921" s="551">
        <v>9.6005617999999987E-2</v>
      </c>
      <c r="AV921" s="551">
        <v>1.6925502399999993E-2</v>
      </c>
      <c r="AW921" s="551">
        <v>6.8052367313100007E-2</v>
      </c>
      <c r="AX921" s="551">
        <v>0.76804472000000001</v>
      </c>
      <c r="AY921" s="551">
        <v>0.112837268</v>
      </c>
    </row>
    <row r="922" spans="1:51" customFormat="1" x14ac:dyDescent="0.35">
      <c r="A922" s="547" t="s">
        <v>1442</v>
      </c>
      <c r="B922" s="547" t="s">
        <v>336</v>
      </c>
      <c r="C922">
        <v>3</v>
      </c>
      <c r="D922" s="547" t="s">
        <v>690</v>
      </c>
      <c r="E922">
        <v>61</v>
      </c>
      <c r="F922" s="216">
        <v>2011</v>
      </c>
      <c r="G922" s="549">
        <v>13.333856699999998</v>
      </c>
      <c r="H922" s="550">
        <v>44.537601117259648</v>
      </c>
      <c r="I922" s="550">
        <v>1.0633580548207029</v>
      </c>
      <c r="J922" s="550">
        <v>1.2113671221200386</v>
      </c>
      <c r="K922" s="550">
        <v>1.2532242630551152E-2</v>
      </c>
      <c r="L922" s="550">
        <v>1.5640044939136028E-2</v>
      </c>
      <c r="M922" s="550">
        <v>2.7572927943645899E-3</v>
      </c>
      <c r="N922" s="550">
        <v>1.108625474994793E-2</v>
      </c>
      <c r="O922" s="550">
        <v>0.12512045595930246</v>
      </c>
      <c r="P922" s="550">
        <v>1.8382030459349392E-2</v>
      </c>
      <c r="Q922" s="551">
        <v>593.85799105929993</v>
      </c>
      <c r="R922" s="551">
        <v>14.178663923769996</v>
      </c>
      <c r="S922" s="551">
        <v>16.152195617439993</v>
      </c>
      <c r="T922" s="551">
        <v>0.16710312736540009</v>
      </c>
      <c r="U922" s="551">
        <v>0.208542118</v>
      </c>
      <c r="V922" s="551">
        <v>3.6765347000000004E-2</v>
      </c>
      <c r="W922" s="551">
        <v>0.14782253217550001</v>
      </c>
      <c r="X922" s="551">
        <v>1.6683382299999998</v>
      </c>
      <c r="Y922" s="551">
        <v>0.24510335999999996</v>
      </c>
      <c r="AA922" s="547" t="s">
        <v>1442</v>
      </c>
      <c r="AB922" s="547" t="s">
        <v>336</v>
      </c>
      <c r="AC922">
        <v>3</v>
      </c>
      <c r="AD922" s="547" t="s">
        <v>690</v>
      </c>
      <c r="AE922">
        <v>61</v>
      </c>
      <c r="AF922" s="216">
        <v>2011</v>
      </c>
      <c r="AG922" s="549">
        <v>13.333856699999998</v>
      </c>
      <c r="AH922" s="550">
        <v>44.537601117259648</v>
      </c>
      <c r="AI922" s="550">
        <v>1.0633580548207029</v>
      </c>
      <c r="AJ922" s="550">
        <v>1.2113671221200386</v>
      </c>
      <c r="AK922" s="550">
        <v>1.2532242630551152E-2</v>
      </c>
      <c r="AL922" s="550">
        <v>1.5640044939136028E-2</v>
      </c>
      <c r="AM922" s="550">
        <v>2.7572927943645899E-3</v>
      </c>
      <c r="AN922" s="550">
        <v>1.108625474994793E-2</v>
      </c>
      <c r="AO922" s="550">
        <v>0.12512045595930246</v>
      </c>
      <c r="AP922" s="550">
        <v>1.8382030459349392E-2</v>
      </c>
      <c r="AQ922" s="551">
        <v>593.85799105929993</v>
      </c>
      <c r="AR922" s="551">
        <v>14.178663923769996</v>
      </c>
      <c r="AS922" s="551">
        <v>16.152195617439993</v>
      </c>
      <c r="AT922" s="551">
        <v>0.16710312736540009</v>
      </c>
      <c r="AU922" s="551">
        <v>0.208542118</v>
      </c>
      <c r="AV922" s="551">
        <v>3.6765347000000004E-2</v>
      </c>
      <c r="AW922" s="551">
        <v>0.14782253217550001</v>
      </c>
      <c r="AX922" s="551">
        <v>1.6683382299999998</v>
      </c>
      <c r="AY922" s="551">
        <v>0.24510335999999996</v>
      </c>
    </row>
    <row r="923" spans="1:51" customFormat="1" x14ac:dyDescent="0.35">
      <c r="A923" s="547" t="s">
        <v>1443</v>
      </c>
      <c r="B923" s="547" t="s">
        <v>336</v>
      </c>
      <c r="C923">
        <v>3</v>
      </c>
      <c r="D923" s="547" t="s">
        <v>690</v>
      </c>
      <c r="E923">
        <v>61</v>
      </c>
      <c r="F923" s="216">
        <v>2012</v>
      </c>
      <c r="G923" s="549">
        <v>9.637975100000002</v>
      </c>
      <c r="H923" s="550">
        <v>44.537546421436602</v>
      </c>
      <c r="I923" s="550">
        <v>1.063358363350617</v>
      </c>
      <c r="J923" s="550">
        <v>1.2113668837420004</v>
      </c>
      <c r="K923" s="550">
        <v>1.2532234991984982E-2</v>
      </c>
      <c r="L923" s="550">
        <v>1.5640062195221894E-2</v>
      </c>
      <c r="M923" s="550">
        <v>2.7573000266414879E-3</v>
      </c>
      <c r="N923" s="550">
        <v>1.1086251571328504E-2</v>
      </c>
      <c r="O923" s="550">
        <v>0.12512052765108306</v>
      </c>
      <c r="P923" s="550">
        <v>1.838206606281852E-2</v>
      </c>
      <c r="Q923" s="551">
        <v>429.25176342490016</v>
      </c>
      <c r="R923" s="551">
        <v>10.248621428350001</v>
      </c>
      <c r="S923" s="551">
        <v>11.675123862469997</v>
      </c>
      <c r="T923" s="551">
        <v>0.12078536880009998</v>
      </c>
      <c r="U923" s="551">
        <v>0.15073852999999998</v>
      </c>
      <c r="V923" s="551">
        <v>2.6574789000000001E-2</v>
      </c>
      <c r="W923" s="551">
        <v>0.10684901659680002</v>
      </c>
      <c r="X923" s="551">
        <v>1.2059085300000003</v>
      </c>
      <c r="Y923" s="551">
        <v>0.17716589499999996</v>
      </c>
      <c r="AA923" s="547" t="s">
        <v>1443</v>
      </c>
      <c r="AB923" s="547" t="s">
        <v>336</v>
      </c>
      <c r="AC923">
        <v>3</v>
      </c>
      <c r="AD923" s="547" t="s">
        <v>690</v>
      </c>
      <c r="AE923">
        <v>61</v>
      </c>
      <c r="AF923" s="216">
        <v>2012</v>
      </c>
      <c r="AG923" s="549">
        <v>9.637975100000002</v>
      </c>
      <c r="AH923" s="550">
        <v>44.537546421436602</v>
      </c>
      <c r="AI923" s="550">
        <v>1.063358363350617</v>
      </c>
      <c r="AJ923" s="550">
        <v>1.2113668837420004</v>
      </c>
      <c r="AK923" s="550">
        <v>1.2532234991984982E-2</v>
      </c>
      <c r="AL923" s="550">
        <v>1.5640062195221894E-2</v>
      </c>
      <c r="AM923" s="550">
        <v>2.7573000266414879E-3</v>
      </c>
      <c r="AN923" s="550">
        <v>1.1086251571328504E-2</v>
      </c>
      <c r="AO923" s="550">
        <v>0.12512052765108306</v>
      </c>
      <c r="AP923" s="550">
        <v>1.838206606281852E-2</v>
      </c>
      <c r="AQ923" s="551">
        <v>429.25176342490016</v>
      </c>
      <c r="AR923" s="551">
        <v>10.248621428350001</v>
      </c>
      <c r="AS923" s="551">
        <v>11.675123862469997</v>
      </c>
      <c r="AT923" s="551">
        <v>0.12078536880009998</v>
      </c>
      <c r="AU923" s="551">
        <v>0.15073852999999998</v>
      </c>
      <c r="AV923" s="551">
        <v>2.6574789000000001E-2</v>
      </c>
      <c r="AW923" s="551">
        <v>0.10684901659680002</v>
      </c>
      <c r="AX923" s="551">
        <v>1.2059085300000003</v>
      </c>
      <c r="AY923" s="551">
        <v>0.17716589499999996</v>
      </c>
    </row>
    <row r="924" spans="1:51" customFormat="1" x14ac:dyDescent="0.35">
      <c r="A924" s="547" t="s">
        <v>1444</v>
      </c>
      <c r="B924" s="547" t="s">
        <v>336</v>
      </c>
      <c r="C924">
        <v>3</v>
      </c>
      <c r="D924" s="547" t="s">
        <v>690</v>
      </c>
      <c r="E924">
        <v>61</v>
      </c>
      <c r="F924" s="216">
        <v>2013</v>
      </c>
      <c r="G924" s="549">
        <v>12.015983799999999</v>
      </c>
      <c r="H924" s="550">
        <v>44.537573726930297</v>
      </c>
      <c r="I924" s="550">
        <v>1.0633579225747622</v>
      </c>
      <c r="J924" s="550">
        <v>1.211368297904996</v>
      </c>
      <c r="K924" s="550">
        <v>1.2532256063327914E-2</v>
      </c>
      <c r="L924" s="550">
        <v>1.564004031030735E-2</v>
      </c>
      <c r="M924" s="550">
        <v>2.7572973259168353E-3</v>
      </c>
      <c r="N924" s="550">
        <v>1.1086268369261614E-2</v>
      </c>
      <c r="O924" s="550">
        <v>0.12512039255578888</v>
      </c>
      <c r="P924" s="550">
        <v>1.8382062565696872E-2</v>
      </c>
      <c r="Q924" s="551">
        <v>535.16276439410001</v>
      </c>
      <c r="R924" s="551">
        <v>12.777291571259997</v>
      </c>
      <c r="S924" s="551">
        <v>14.555781843460004</v>
      </c>
      <c r="T924" s="551">
        <v>0.15058738583439998</v>
      </c>
      <c r="U924" s="551">
        <v>0.18793047100000007</v>
      </c>
      <c r="V924" s="551">
        <v>3.3131640000000011E-2</v>
      </c>
      <c r="W924" s="551">
        <v>0.13321242112749995</v>
      </c>
      <c r="X924" s="551">
        <v>1.5034446099999998</v>
      </c>
      <c r="Y924" s="551">
        <v>0.22087856600000003</v>
      </c>
      <c r="AA924" s="547" t="s">
        <v>1444</v>
      </c>
      <c r="AB924" s="547" t="s">
        <v>336</v>
      </c>
      <c r="AC924">
        <v>3</v>
      </c>
      <c r="AD924" s="547" t="s">
        <v>690</v>
      </c>
      <c r="AE924">
        <v>61</v>
      </c>
      <c r="AF924" s="216">
        <v>2013</v>
      </c>
      <c r="AG924" s="549">
        <v>12.015983799999999</v>
      </c>
      <c r="AH924" s="550">
        <v>44.537573726930297</v>
      </c>
      <c r="AI924" s="550">
        <v>1.0633579225747622</v>
      </c>
      <c r="AJ924" s="550">
        <v>1.211368297904996</v>
      </c>
      <c r="AK924" s="550">
        <v>1.2532256063327914E-2</v>
      </c>
      <c r="AL924" s="550">
        <v>1.564004031030735E-2</v>
      </c>
      <c r="AM924" s="550">
        <v>2.7572973259168353E-3</v>
      </c>
      <c r="AN924" s="550">
        <v>1.1086268369261614E-2</v>
      </c>
      <c r="AO924" s="550">
        <v>0.12512039255578888</v>
      </c>
      <c r="AP924" s="550">
        <v>1.8382062565696872E-2</v>
      </c>
      <c r="AQ924" s="551">
        <v>535.16276439410001</v>
      </c>
      <c r="AR924" s="551">
        <v>12.777291571259997</v>
      </c>
      <c r="AS924" s="551">
        <v>14.555781843460004</v>
      </c>
      <c r="AT924" s="551">
        <v>0.15058738583439998</v>
      </c>
      <c r="AU924" s="551">
        <v>0.18793047100000007</v>
      </c>
      <c r="AV924" s="551">
        <v>3.3131640000000011E-2</v>
      </c>
      <c r="AW924" s="551">
        <v>0.13321242112749995</v>
      </c>
      <c r="AX924" s="551">
        <v>1.5034446099999998</v>
      </c>
      <c r="AY924" s="551">
        <v>0.22087856600000003</v>
      </c>
    </row>
    <row r="925" spans="1:51" customFormat="1" x14ac:dyDescent="0.35">
      <c r="A925" s="547" t="s">
        <v>1445</v>
      </c>
      <c r="B925" s="547" t="s">
        <v>336</v>
      </c>
      <c r="C925">
        <v>3</v>
      </c>
      <c r="D925" s="547" t="s">
        <v>690</v>
      </c>
      <c r="E925">
        <v>61</v>
      </c>
      <c r="F925" s="216">
        <v>2014</v>
      </c>
      <c r="G925" s="549">
        <v>80.220066000000003</v>
      </c>
      <c r="H925" s="550">
        <v>43.974025485194701</v>
      </c>
      <c r="I925" s="550">
        <v>1.0623639948239383</v>
      </c>
      <c r="J925" s="550">
        <v>1.2100637577024684</v>
      </c>
      <c r="K925" s="550">
        <v>1.241136396610544E-2</v>
      </c>
      <c r="L925" s="550">
        <v>1.5937151809373981E-2</v>
      </c>
      <c r="M925" s="550">
        <v>2.7572925208014659E-3</v>
      </c>
      <c r="N925" s="550">
        <v>1.0979332207617482E-2</v>
      </c>
      <c r="O925" s="550">
        <v>0.12749726358988536</v>
      </c>
      <c r="P925" s="550">
        <v>1.8382035861202104E-2</v>
      </c>
      <c r="Q925" s="551">
        <v>3527.599226708001</v>
      </c>
      <c r="R925" s="551">
        <v>85.222909780799995</v>
      </c>
      <c r="S925" s="551">
        <v>97.071394507100024</v>
      </c>
      <c r="T925" s="551">
        <v>0.9956404365110002</v>
      </c>
      <c r="U925" s="551">
        <v>1.2784793700000003</v>
      </c>
      <c r="V925" s="551">
        <v>0.22119018799999998</v>
      </c>
      <c r="W925" s="551">
        <v>0.88076275433100015</v>
      </c>
      <c r="X925" s="551">
        <v>10.2278389</v>
      </c>
      <c r="Y925" s="551">
        <v>1.4746081299999996</v>
      </c>
      <c r="AA925" s="547" t="s">
        <v>1445</v>
      </c>
      <c r="AB925" s="547" t="s">
        <v>336</v>
      </c>
      <c r="AC925">
        <v>3</v>
      </c>
      <c r="AD925" s="547" t="s">
        <v>690</v>
      </c>
      <c r="AE925">
        <v>61</v>
      </c>
      <c r="AF925" s="216">
        <v>2014</v>
      </c>
      <c r="AG925" s="549">
        <v>80.220066000000003</v>
      </c>
      <c r="AH925" s="550">
        <v>43.974025485194701</v>
      </c>
      <c r="AI925" s="550">
        <v>1.0623639948239383</v>
      </c>
      <c r="AJ925" s="550">
        <v>1.2100637577024684</v>
      </c>
      <c r="AK925" s="550">
        <v>1.241136396610544E-2</v>
      </c>
      <c r="AL925" s="550">
        <v>1.5937151809373981E-2</v>
      </c>
      <c r="AM925" s="550">
        <v>2.7572925208014659E-3</v>
      </c>
      <c r="AN925" s="550">
        <v>1.0979332207617482E-2</v>
      </c>
      <c r="AO925" s="550">
        <v>0.12749726358988536</v>
      </c>
      <c r="AP925" s="550">
        <v>1.8382035861202104E-2</v>
      </c>
      <c r="AQ925" s="551">
        <v>3527.599226708001</v>
      </c>
      <c r="AR925" s="551">
        <v>85.222909780799995</v>
      </c>
      <c r="AS925" s="551">
        <v>97.071394507100024</v>
      </c>
      <c r="AT925" s="551">
        <v>0.9956404365110002</v>
      </c>
      <c r="AU925" s="551">
        <v>1.2784793700000003</v>
      </c>
      <c r="AV925" s="551">
        <v>0.22119018799999998</v>
      </c>
      <c r="AW925" s="551">
        <v>0.88076275433100015</v>
      </c>
      <c r="AX925" s="551">
        <v>10.2278389</v>
      </c>
      <c r="AY925" s="551">
        <v>1.4746081299999996</v>
      </c>
    </row>
    <row r="926" spans="1:51" customFormat="1" x14ac:dyDescent="0.35">
      <c r="A926" s="547" t="s">
        <v>1446</v>
      </c>
      <c r="B926" s="547" t="s">
        <v>336</v>
      </c>
      <c r="C926">
        <v>3</v>
      </c>
      <c r="D926" s="547" t="s">
        <v>690</v>
      </c>
      <c r="E926">
        <v>61</v>
      </c>
      <c r="F926" s="216">
        <v>2015</v>
      </c>
      <c r="G926" s="549">
        <v>136.86793599999996</v>
      </c>
      <c r="H926" s="550">
        <v>43.974008521221513</v>
      </c>
      <c r="I926" s="550">
        <v>1.0623638096325208</v>
      </c>
      <c r="J926" s="550">
        <v>1.2100626116514241</v>
      </c>
      <c r="K926" s="550">
        <v>1.2411360039987742E-2</v>
      </c>
      <c r="L926" s="550">
        <v>1.5937141479213955E-2</v>
      </c>
      <c r="M926" s="550">
        <v>2.7572924019253139E-3</v>
      </c>
      <c r="N926" s="550">
        <v>1.0979324002898682E-2</v>
      </c>
      <c r="O926" s="550">
        <v>0.12749706037796907</v>
      </c>
      <c r="P926" s="550">
        <v>1.8382015346530844E-2</v>
      </c>
      <c r="Q926" s="551">
        <v>6018.6317839459989</v>
      </c>
      <c r="R926" s="551">
        <v>145.40354190549999</v>
      </c>
      <c r="S926" s="551">
        <v>165.61877208749993</v>
      </c>
      <c r="T926" s="551">
        <v>1.6987172316259993</v>
      </c>
      <c r="U926" s="551">
        <v>2.1812836600000001</v>
      </c>
      <c r="V926" s="551">
        <v>0.37738492000000001</v>
      </c>
      <c r="W926" s="551">
        <v>1.5027174149520002</v>
      </c>
      <c r="X926" s="551">
        <v>17.450259500000001</v>
      </c>
      <c r="Y926" s="551">
        <v>2.5159085000000005</v>
      </c>
      <c r="AA926" s="547" t="s">
        <v>1446</v>
      </c>
      <c r="AB926" s="547" t="s">
        <v>336</v>
      </c>
      <c r="AC926">
        <v>3</v>
      </c>
      <c r="AD926" s="547" t="s">
        <v>690</v>
      </c>
      <c r="AE926">
        <v>61</v>
      </c>
      <c r="AF926" s="216">
        <v>2015</v>
      </c>
      <c r="AG926" s="549">
        <v>136.86793599999996</v>
      </c>
      <c r="AH926" s="550">
        <v>43.974008521221513</v>
      </c>
      <c r="AI926" s="550">
        <v>1.0623638096325208</v>
      </c>
      <c r="AJ926" s="550">
        <v>1.2100626116514241</v>
      </c>
      <c r="AK926" s="550">
        <v>1.2411360039987742E-2</v>
      </c>
      <c r="AL926" s="550">
        <v>1.5937141479213955E-2</v>
      </c>
      <c r="AM926" s="550">
        <v>2.7572924019253139E-3</v>
      </c>
      <c r="AN926" s="550">
        <v>1.0979324002898682E-2</v>
      </c>
      <c r="AO926" s="550">
        <v>0.12749706037796907</v>
      </c>
      <c r="AP926" s="550">
        <v>1.8382015346530844E-2</v>
      </c>
      <c r="AQ926" s="551">
        <v>6018.6317839459989</v>
      </c>
      <c r="AR926" s="551">
        <v>145.40354190549999</v>
      </c>
      <c r="AS926" s="551">
        <v>165.61877208749993</v>
      </c>
      <c r="AT926" s="551">
        <v>1.6987172316259993</v>
      </c>
      <c r="AU926" s="551">
        <v>2.1812836600000001</v>
      </c>
      <c r="AV926" s="551">
        <v>0.37738492000000001</v>
      </c>
      <c r="AW926" s="551">
        <v>1.5027174149520002</v>
      </c>
      <c r="AX926" s="551">
        <v>17.450259500000001</v>
      </c>
      <c r="AY926" s="551">
        <v>2.5159085000000005</v>
      </c>
    </row>
    <row r="927" spans="1:51" customFormat="1" x14ac:dyDescent="0.35">
      <c r="A927" s="547" t="s">
        <v>1447</v>
      </c>
      <c r="B927" s="547" t="s">
        <v>336</v>
      </c>
      <c r="C927">
        <v>3</v>
      </c>
      <c r="D927" s="547" t="s">
        <v>690</v>
      </c>
      <c r="E927">
        <v>61</v>
      </c>
      <c r="F927" s="216">
        <v>2016</v>
      </c>
      <c r="G927" s="549">
        <v>213.03043200000002</v>
      </c>
      <c r="H927" s="550">
        <v>43.973956196774715</v>
      </c>
      <c r="I927" s="550">
        <v>1.06236221805953</v>
      </c>
      <c r="J927" s="550">
        <v>1.2100603062758661</v>
      </c>
      <c r="K927" s="550">
        <v>1.241134062897173E-2</v>
      </c>
      <c r="L927" s="550">
        <v>1.5937114562111013E-2</v>
      </c>
      <c r="M927" s="550">
        <v>2.7572850718342434E-3</v>
      </c>
      <c r="N927" s="550">
        <v>1.097930587998338E-2</v>
      </c>
      <c r="O927" s="550">
        <v>0.12749677895785327</v>
      </c>
      <c r="P927" s="550">
        <v>1.8382005158774681E-2</v>
      </c>
      <c r="Q927" s="551">
        <v>9367.7908853479948</v>
      </c>
      <c r="R927" s="551">
        <v>226.31548225369991</v>
      </c>
      <c r="S927" s="551">
        <v>257.77966979200011</v>
      </c>
      <c r="T927" s="551">
        <v>2.6439932558889998</v>
      </c>
      <c r="U927" s="551">
        <v>3.3950904</v>
      </c>
      <c r="V927" s="551">
        <v>0.58738562999999999</v>
      </c>
      <c r="W927" s="551">
        <v>2.3389262746729997</v>
      </c>
      <c r="X927" s="551">
        <v>27.160693899999995</v>
      </c>
      <c r="Y927" s="551">
        <v>3.9159264999999994</v>
      </c>
      <c r="AA927" s="547" t="s">
        <v>1447</v>
      </c>
      <c r="AB927" s="547" t="s">
        <v>336</v>
      </c>
      <c r="AC927">
        <v>3</v>
      </c>
      <c r="AD927" s="547" t="s">
        <v>690</v>
      </c>
      <c r="AE927">
        <v>61</v>
      </c>
      <c r="AF927" s="216">
        <v>2016</v>
      </c>
      <c r="AG927" s="549">
        <v>213.03043200000002</v>
      </c>
      <c r="AH927" s="550">
        <v>43.973956196774715</v>
      </c>
      <c r="AI927" s="550">
        <v>1.06236221805953</v>
      </c>
      <c r="AJ927" s="550">
        <v>1.2100603062758661</v>
      </c>
      <c r="AK927" s="550">
        <v>1.241134062897173E-2</v>
      </c>
      <c r="AL927" s="550">
        <v>1.5937114562111013E-2</v>
      </c>
      <c r="AM927" s="550">
        <v>2.7572850718342434E-3</v>
      </c>
      <c r="AN927" s="550">
        <v>1.097930587998338E-2</v>
      </c>
      <c r="AO927" s="550">
        <v>0.12749677895785327</v>
      </c>
      <c r="AP927" s="550">
        <v>1.8382005158774681E-2</v>
      </c>
      <c r="AQ927" s="551">
        <v>9367.7908853479948</v>
      </c>
      <c r="AR927" s="551">
        <v>226.31548225369991</v>
      </c>
      <c r="AS927" s="551">
        <v>257.77966979200011</v>
      </c>
      <c r="AT927" s="551">
        <v>2.6439932558889998</v>
      </c>
      <c r="AU927" s="551">
        <v>3.3950904</v>
      </c>
      <c r="AV927" s="551">
        <v>0.58738562999999999</v>
      </c>
      <c r="AW927" s="551">
        <v>2.3389262746729997</v>
      </c>
      <c r="AX927" s="551">
        <v>27.160693899999995</v>
      </c>
      <c r="AY927" s="551">
        <v>3.9159264999999994</v>
      </c>
    </row>
    <row r="928" spans="1:51" customFormat="1" x14ac:dyDescent="0.35">
      <c r="A928" s="547" t="s">
        <v>1448</v>
      </c>
      <c r="B928" s="547" t="s">
        <v>336</v>
      </c>
      <c r="C928">
        <v>3</v>
      </c>
      <c r="D928" s="547" t="s">
        <v>690</v>
      </c>
      <c r="E928">
        <v>61</v>
      </c>
      <c r="F928" s="216">
        <v>2017</v>
      </c>
      <c r="G928" s="549">
        <v>313.79479000000003</v>
      </c>
      <c r="H928" s="550">
        <v>43.974021112380484</v>
      </c>
      <c r="I928" s="550">
        <v>1.0623637315068233</v>
      </c>
      <c r="J928" s="550">
        <v>1.2100636712419595</v>
      </c>
      <c r="K928" s="550">
        <v>1.2411354061742069E-2</v>
      </c>
      <c r="L928" s="550">
        <v>1.5937147649902023E-2</v>
      </c>
      <c r="M928" s="550">
        <v>2.7572905528482484E-3</v>
      </c>
      <c r="N928" s="550">
        <v>1.0979330766852438E-2</v>
      </c>
      <c r="O928" s="550">
        <v>0.12749710407875156</v>
      </c>
      <c r="P928" s="550">
        <v>1.8382028586261742E-2</v>
      </c>
      <c r="Q928" s="551">
        <v>13798.818720415002</v>
      </c>
      <c r="R928" s="551">
        <v>333.3642040318</v>
      </c>
      <c r="S928" s="551">
        <v>379.71167560399977</v>
      </c>
      <c r="T928" s="551">
        <v>3.8946182414199999</v>
      </c>
      <c r="U928" s="551">
        <v>5.0009938999999992</v>
      </c>
      <c r="V928" s="551">
        <v>0.86522341000000014</v>
      </c>
      <c r="W928" s="551">
        <v>3.4452567923250004</v>
      </c>
      <c r="X928" s="551">
        <v>40.007926999999995</v>
      </c>
      <c r="Y928" s="551">
        <v>5.7681848000000011</v>
      </c>
      <c r="AA928" s="547" t="s">
        <v>1448</v>
      </c>
      <c r="AB928" s="547" t="s">
        <v>336</v>
      </c>
      <c r="AC928">
        <v>3</v>
      </c>
      <c r="AD928" s="547" t="s">
        <v>690</v>
      </c>
      <c r="AE928">
        <v>61</v>
      </c>
      <c r="AF928" s="216">
        <v>2017</v>
      </c>
      <c r="AG928" s="549">
        <v>313.79479000000003</v>
      </c>
      <c r="AH928" s="550">
        <v>43.974021112380484</v>
      </c>
      <c r="AI928" s="550">
        <v>1.0623637315068233</v>
      </c>
      <c r="AJ928" s="550">
        <v>1.2100636712419595</v>
      </c>
      <c r="AK928" s="550">
        <v>1.2411354061742069E-2</v>
      </c>
      <c r="AL928" s="550">
        <v>1.5937147649902023E-2</v>
      </c>
      <c r="AM928" s="550">
        <v>2.7572905528482484E-3</v>
      </c>
      <c r="AN928" s="550">
        <v>1.0979330766852438E-2</v>
      </c>
      <c r="AO928" s="550">
        <v>0.12749710407875156</v>
      </c>
      <c r="AP928" s="550">
        <v>1.8382028586261742E-2</v>
      </c>
      <c r="AQ928" s="551">
        <v>13798.818720415002</v>
      </c>
      <c r="AR928" s="551">
        <v>333.3642040318</v>
      </c>
      <c r="AS928" s="551">
        <v>379.71167560399977</v>
      </c>
      <c r="AT928" s="551">
        <v>3.8946182414199999</v>
      </c>
      <c r="AU928" s="551">
        <v>5.0009938999999992</v>
      </c>
      <c r="AV928" s="551">
        <v>0.86522341000000014</v>
      </c>
      <c r="AW928" s="551">
        <v>3.4452567923250004</v>
      </c>
      <c r="AX928" s="551">
        <v>40.007926999999995</v>
      </c>
      <c r="AY928" s="551">
        <v>5.7681848000000011</v>
      </c>
    </row>
    <row r="929" spans="1:51" customFormat="1" x14ac:dyDescent="0.35">
      <c r="A929" s="547" t="s">
        <v>1449</v>
      </c>
      <c r="B929" s="547" t="s">
        <v>336</v>
      </c>
      <c r="C929">
        <v>3</v>
      </c>
      <c r="D929" s="547" t="s">
        <v>690</v>
      </c>
      <c r="E929">
        <v>61</v>
      </c>
      <c r="F929" s="216">
        <v>2018</v>
      </c>
      <c r="G929" s="549">
        <v>335.03401999999988</v>
      </c>
      <c r="H929" s="550">
        <v>43.68542658196025</v>
      </c>
      <c r="I929" s="550">
        <v>1.0609243421724761</v>
      </c>
      <c r="J929" s="550">
        <v>1.2087564243177458</v>
      </c>
      <c r="K929" s="550">
        <v>1.2349183293027982E-2</v>
      </c>
      <c r="L929" s="550">
        <v>1.6138254258477997E-2</v>
      </c>
      <c r="M929" s="550">
        <v>2.757289483617217E-3</v>
      </c>
      <c r="N929" s="550">
        <v>1.0924319530909133E-2</v>
      </c>
      <c r="O929" s="550">
        <v>0.12910597855107378</v>
      </c>
      <c r="P929" s="550">
        <v>1.8382024309053755E-2</v>
      </c>
      <c r="Q929" s="551">
        <v>14636.104083168997</v>
      </c>
      <c r="R929" s="551">
        <v>355.44574727390005</v>
      </c>
      <c r="S929" s="551">
        <v>404.97452403999995</v>
      </c>
      <c r="T929" s="551">
        <v>4.1373965223800013</v>
      </c>
      <c r="U929" s="551">
        <v>5.4068642000000011</v>
      </c>
      <c r="V929" s="551">
        <v>0.92378578</v>
      </c>
      <c r="W929" s="551">
        <v>3.6600186882049996</v>
      </c>
      <c r="X929" s="551">
        <v>43.254895000000005</v>
      </c>
      <c r="Y929" s="551">
        <v>6.1586034999999999</v>
      </c>
      <c r="AA929" s="547" t="s">
        <v>1449</v>
      </c>
      <c r="AB929" s="547" t="s">
        <v>336</v>
      </c>
      <c r="AC929">
        <v>3</v>
      </c>
      <c r="AD929" s="547" t="s">
        <v>690</v>
      </c>
      <c r="AE929">
        <v>61</v>
      </c>
      <c r="AF929" s="216">
        <v>2018</v>
      </c>
      <c r="AG929" s="549">
        <v>335.03401999999988</v>
      </c>
      <c r="AH929" s="550">
        <v>43.68542658196025</v>
      </c>
      <c r="AI929" s="550">
        <v>1.0609243421724761</v>
      </c>
      <c r="AJ929" s="550">
        <v>1.2087564243177458</v>
      </c>
      <c r="AK929" s="550">
        <v>1.2349183293027982E-2</v>
      </c>
      <c r="AL929" s="550">
        <v>1.6138254258477997E-2</v>
      </c>
      <c r="AM929" s="550">
        <v>2.757289483617217E-3</v>
      </c>
      <c r="AN929" s="550">
        <v>1.0924319530909133E-2</v>
      </c>
      <c r="AO929" s="550">
        <v>0.12910597855107378</v>
      </c>
      <c r="AP929" s="550">
        <v>1.8382024309053755E-2</v>
      </c>
      <c r="AQ929" s="551">
        <v>14636.104083168997</v>
      </c>
      <c r="AR929" s="551">
        <v>355.44574727390005</v>
      </c>
      <c r="AS929" s="551">
        <v>404.97452403999995</v>
      </c>
      <c r="AT929" s="551">
        <v>4.1373965223800013</v>
      </c>
      <c r="AU929" s="551">
        <v>5.4068642000000011</v>
      </c>
      <c r="AV929" s="551">
        <v>0.92378578</v>
      </c>
      <c r="AW929" s="551">
        <v>3.6600186882049996</v>
      </c>
      <c r="AX929" s="551">
        <v>43.254895000000005</v>
      </c>
      <c r="AY929" s="551">
        <v>6.1586034999999999</v>
      </c>
    </row>
    <row r="930" spans="1:51" customFormat="1" x14ac:dyDescent="0.35">
      <c r="A930" s="547" t="s">
        <v>1450</v>
      </c>
      <c r="B930" s="547" t="s">
        <v>336</v>
      </c>
      <c r="C930">
        <v>3</v>
      </c>
      <c r="D930" s="547" t="s">
        <v>690</v>
      </c>
      <c r="E930">
        <v>61</v>
      </c>
      <c r="F930" s="216">
        <v>2019</v>
      </c>
      <c r="G930" s="549">
        <v>409.3001999999999</v>
      </c>
      <c r="H930" s="550">
        <v>43.685456656239118</v>
      </c>
      <c r="I930" s="550">
        <v>1.0609257185603627</v>
      </c>
      <c r="J930" s="550">
        <v>1.2087572846556149</v>
      </c>
      <c r="K930" s="550">
        <v>1.2349197933961433E-2</v>
      </c>
      <c r="L930" s="550">
        <v>1.6138277968102632E-2</v>
      </c>
      <c r="M930" s="550">
        <v>2.757290614566033E-3</v>
      </c>
      <c r="N930" s="550">
        <v>1.0924327885986865E-2</v>
      </c>
      <c r="O930" s="550">
        <v>0.12910613041479091</v>
      </c>
      <c r="P930" s="550">
        <v>1.8382035239660286E-2</v>
      </c>
      <c r="Q930" s="551">
        <v>17880.466146489998</v>
      </c>
      <c r="R930" s="551">
        <v>434.23710879190008</v>
      </c>
      <c r="S930" s="551">
        <v>494.74459836099999</v>
      </c>
      <c r="T930" s="551">
        <v>5.0545291842100006</v>
      </c>
      <c r="U930" s="551">
        <v>6.6054003999999988</v>
      </c>
      <c r="V930" s="551">
        <v>1.1285596</v>
      </c>
      <c r="W930" s="551">
        <v>4.4713295885999997</v>
      </c>
      <c r="X930" s="551">
        <v>52.843164999999992</v>
      </c>
      <c r="Y930" s="551">
        <v>7.5237707000000009</v>
      </c>
      <c r="AA930" s="547" t="s">
        <v>1450</v>
      </c>
      <c r="AB930" s="547" t="s">
        <v>336</v>
      </c>
      <c r="AC930">
        <v>3</v>
      </c>
      <c r="AD930" s="547" t="s">
        <v>690</v>
      </c>
      <c r="AE930">
        <v>61</v>
      </c>
      <c r="AF930" s="216">
        <v>2019</v>
      </c>
      <c r="AG930" s="549">
        <v>409.3001999999999</v>
      </c>
      <c r="AH930" s="550">
        <v>43.685456656239118</v>
      </c>
      <c r="AI930" s="550">
        <v>1.0609257185603627</v>
      </c>
      <c r="AJ930" s="550">
        <v>1.2087572846556149</v>
      </c>
      <c r="AK930" s="550">
        <v>1.2349197933961433E-2</v>
      </c>
      <c r="AL930" s="550">
        <v>1.6138277968102632E-2</v>
      </c>
      <c r="AM930" s="550">
        <v>2.757290614566033E-3</v>
      </c>
      <c r="AN930" s="550">
        <v>1.0924327885986865E-2</v>
      </c>
      <c r="AO930" s="550">
        <v>0.12910613041479091</v>
      </c>
      <c r="AP930" s="550">
        <v>1.8382035239660286E-2</v>
      </c>
      <c r="AQ930" s="551">
        <v>17880.466146489998</v>
      </c>
      <c r="AR930" s="551">
        <v>434.23710879190008</v>
      </c>
      <c r="AS930" s="551">
        <v>494.74459836099999</v>
      </c>
      <c r="AT930" s="551">
        <v>5.0545291842100006</v>
      </c>
      <c r="AU930" s="551">
        <v>6.6054003999999988</v>
      </c>
      <c r="AV930" s="551">
        <v>1.1285596</v>
      </c>
      <c r="AW930" s="551">
        <v>4.4713295885999997</v>
      </c>
      <c r="AX930" s="551">
        <v>52.843164999999992</v>
      </c>
      <c r="AY930" s="551">
        <v>7.5237707000000009</v>
      </c>
    </row>
    <row r="931" spans="1:51" customFormat="1" x14ac:dyDescent="0.35">
      <c r="A931" s="547" t="s">
        <v>1451</v>
      </c>
      <c r="B931" s="547" t="s">
        <v>336</v>
      </c>
      <c r="C931">
        <v>3</v>
      </c>
      <c r="D931" s="547" t="s">
        <v>690</v>
      </c>
      <c r="E931">
        <v>61</v>
      </c>
      <c r="F931" s="216">
        <v>2020</v>
      </c>
      <c r="G931" s="549">
        <v>550.72294999999997</v>
      </c>
      <c r="H931" s="550">
        <v>43.68545337560748</v>
      </c>
      <c r="I931" s="550">
        <v>1.0609261519324737</v>
      </c>
      <c r="J931" s="550">
        <v>1.2087574900083613</v>
      </c>
      <c r="K931" s="550">
        <v>1.2349196332003234E-2</v>
      </c>
      <c r="L931" s="550">
        <v>1.613825862895309E-2</v>
      </c>
      <c r="M931" s="550">
        <v>2.7572904488545463E-3</v>
      </c>
      <c r="N931" s="550">
        <v>1.0924336916484052E-2</v>
      </c>
      <c r="O931" s="550">
        <v>0.1291060668526707</v>
      </c>
      <c r="P931" s="550">
        <v>1.8382028749664422E-2</v>
      </c>
      <c r="Q931" s="551">
        <v>24058.581755102008</v>
      </c>
      <c r="R931" s="551">
        <v>584.27638012440013</v>
      </c>
      <c r="S931" s="551">
        <v>665.69049073200017</v>
      </c>
      <c r="T931" s="551">
        <v>6.8009858340899996</v>
      </c>
      <c r="U931" s="551">
        <v>8.8877094000000003</v>
      </c>
      <c r="V931" s="551">
        <v>1.5185031299999998</v>
      </c>
      <c r="W931" s="551">
        <v>6.0162830534400005</v>
      </c>
      <c r="X931" s="551">
        <v>71.101674000000017</v>
      </c>
      <c r="Y931" s="551">
        <v>10.123405100000001</v>
      </c>
      <c r="AA931" s="547" t="s">
        <v>1451</v>
      </c>
      <c r="AB931" s="547" t="s">
        <v>336</v>
      </c>
      <c r="AC931">
        <v>3</v>
      </c>
      <c r="AD931" s="547" t="s">
        <v>690</v>
      </c>
      <c r="AE931">
        <v>61</v>
      </c>
      <c r="AF931" s="216">
        <v>2020</v>
      </c>
      <c r="AG931" s="549">
        <v>550.72294999999997</v>
      </c>
      <c r="AH931" s="550">
        <v>43.68545337560748</v>
      </c>
      <c r="AI931" s="550">
        <v>1.0609261519324737</v>
      </c>
      <c r="AJ931" s="550">
        <v>1.2087574900083613</v>
      </c>
      <c r="AK931" s="550">
        <v>1.2349196332003234E-2</v>
      </c>
      <c r="AL931" s="550">
        <v>1.613825862895309E-2</v>
      </c>
      <c r="AM931" s="550">
        <v>2.7572904488545463E-3</v>
      </c>
      <c r="AN931" s="550">
        <v>1.0924336916484052E-2</v>
      </c>
      <c r="AO931" s="550">
        <v>0.1291060668526707</v>
      </c>
      <c r="AP931" s="550">
        <v>1.8382028749664422E-2</v>
      </c>
      <c r="AQ931" s="551">
        <v>24058.581755102008</v>
      </c>
      <c r="AR931" s="551">
        <v>584.27638012440013</v>
      </c>
      <c r="AS931" s="551">
        <v>665.69049073200017</v>
      </c>
      <c r="AT931" s="551">
        <v>6.8009858340899996</v>
      </c>
      <c r="AU931" s="551">
        <v>8.8877094000000003</v>
      </c>
      <c r="AV931" s="551">
        <v>1.5185031299999998</v>
      </c>
      <c r="AW931" s="551">
        <v>6.0162830534400005</v>
      </c>
      <c r="AX931" s="551">
        <v>71.101674000000017</v>
      </c>
      <c r="AY931" s="551">
        <v>10.123405100000001</v>
      </c>
    </row>
    <row r="932" spans="1:51" customFormat="1" x14ac:dyDescent="0.35">
      <c r="A932" s="547" t="s">
        <v>1452</v>
      </c>
      <c r="B932" s="547" t="s">
        <v>336</v>
      </c>
      <c r="C932">
        <v>3</v>
      </c>
      <c r="D932" s="547" t="s">
        <v>690</v>
      </c>
      <c r="E932">
        <v>61</v>
      </c>
      <c r="F932" s="216">
        <v>2021</v>
      </c>
      <c r="G932" s="549">
        <v>681.05421999999999</v>
      </c>
      <c r="H932" s="550">
        <v>43.268232208222706</v>
      </c>
      <c r="I932" s="550">
        <v>1.0601724635653824</v>
      </c>
      <c r="J932" s="550">
        <v>1.2097309670454728</v>
      </c>
      <c r="K932" s="550">
        <v>1.2288252793529424E-2</v>
      </c>
      <c r="L932" s="550">
        <v>1.6381955756767798E-2</v>
      </c>
      <c r="M932" s="550">
        <v>2.7572909833816169E-3</v>
      </c>
      <c r="N932" s="550">
        <v>1.0870422138622096E-2</v>
      </c>
      <c r="O932" s="550">
        <v>0.13105579024236869</v>
      </c>
      <c r="P932" s="550">
        <v>1.83820298477851E-2</v>
      </c>
      <c r="Q932" s="551">
        <v>29468.012137349993</v>
      </c>
      <c r="R932" s="551">
        <v>722.03493023899989</v>
      </c>
      <c r="S932" s="551">
        <v>823.89238017100013</v>
      </c>
      <c r="T932" s="551">
        <v>8.3689664214600032</v>
      </c>
      <c r="U932" s="551">
        <v>11.157000100000001</v>
      </c>
      <c r="V932" s="551">
        <v>1.8778646600000002</v>
      </c>
      <c r="W932" s="551">
        <v>7.4033468706900027</v>
      </c>
      <c r="X932" s="551">
        <v>89.256099000000006</v>
      </c>
      <c r="Y932" s="551">
        <v>12.519159</v>
      </c>
      <c r="AA932" s="547" t="s">
        <v>1452</v>
      </c>
      <c r="AB932" s="547" t="s">
        <v>336</v>
      </c>
      <c r="AC932">
        <v>3</v>
      </c>
      <c r="AD932" s="547" t="s">
        <v>690</v>
      </c>
      <c r="AE932">
        <v>61</v>
      </c>
      <c r="AF932" s="216">
        <v>2021</v>
      </c>
      <c r="AG932" s="549">
        <v>681.05421999999999</v>
      </c>
      <c r="AH932" s="550">
        <v>43.268232208222706</v>
      </c>
      <c r="AI932" s="550">
        <v>1.0601724635653824</v>
      </c>
      <c r="AJ932" s="550">
        <v>1.2097309670454728</v>
      </c>
      <c r="AK932" s="550">
        <v>1.2288252793529424E-2</v>
      </c>
      <c r="AL932" s="550">
        <v>1.6381955756767798E-2</v>
      </c>
      <c r="AM932" s="550">
        <v>2.7572909833816169E-3</v>
      </c>
      <c r="AN932" s="550">
        <v>1.0870422138622096E-2</v>
      </c>
      <c r="AO932" s="550">
        <v>0.13105579024236869</v>
      </c>
      <c r="AP932" s="550">
        <v>1.83820298477851E-2</v>
      </c>
      <c r="AQ932" s="551">
        <v>29468.012137349993</v>
      </c>
      <c r="AR932" s="551">
        <v>722.03493023899989</v>
      </c>
      <c r="AS932" s="551">
        <v>823.89238017100013</v>
      </c>
      <c r="AT932" s="551">
        <v>8.3689664214600032</v>
      </c>
      <c r="AU932" s="551">
        <v>11.157000100000001</v>
      </c>
      <c r="AV932" s="551">
        <v>1.8778646600000002</v>
      </c>
      <c r="AW932" s="551">
        <v>7.4033468706900027</v>
      </c>
      <c r="AX932" s="551">
        <v>89.256099000000006</v>
      </c>
      <c r="AY932" s="551">
        <v>12.519159</v>
      </c>
    </row>
    <row r="933" spans="1:51" customFormat="1" x14ac:dyDescent="0.35">
      <c r="A933" s="547" t="s">
        <v>1453</v>
      </c>
      <c r="B933" s="547" t="s">
        <v>336</v>
      </c>
      <c r="C933">
        <v>3</v>
      </c>
      <c r="D933" s="547" t="s">
        <v>690</v>
      </c>
      <c r="E933">
        <v>61</v>
      </c>
      <c r="F933" s="216">
        <v>2022</v>
      </c>
      <c r="G933" s="549">
        <v>724.99172999999973</v>
      </c>
      <c r="H933" s="550">
        <v>43.268162970217638</v>
      </c>
      <c r="I933" s="550">
        <v>1.0601716289522369</v>
      </c>
      <c r="J933" s="550">
        <v>1.209730341604035</v>
      </c>
      <c r="K933" s="550">
        <v>1.2288244762791988E-2</v>
      </c>
      <c r="L933" s="550">
        <v>1.6381949212027565E-2</v>
      </c>
      <c r="M933" s="550">
        <v>2.7572884452075068E-3</v>
      </c>
      <c r="N933" s="550">
        <v>1.0870421254350037E-2</v>
      </c>
      <c r="O933" s="550">
        <v>0.13105567424886355</v>
      </c>
      <c r="P933" s="550">
        <v>1.8382009543750251E-2</v>
      </c>
      <c r="Q933" s="551">
        <v>31369.060325700011</v>
      </c>
      <c r="R933" s="551">
        <v>768.61566337099998</v>
      </c>
      <c r="S933" s="551">
        <v>877.04449319299999</v>
      </c>
      <c r="T933" s="551">
        <v>8.9088758292399994</v>
      </c>
      <c r="U933" s="551">
        <v>11.876777699999998</v>
      </c>
      <c r="V933" s="551">
        <v>1.9990113199999999</v>
      </c>
      <c r="W933" s="551">
        <v>7.8809655110200003</v>
      </c>
      <c r="X933" s="551">
        <v>95.014279999999999</v>
      </c>
      <c r="Y933" s="551">
        <v>13.326804900000001</v>
      </c>
      <c r="AA933" s="547" t="s">
        <v>1453</v>
      </c>
      <c r="AB933" s="547" t="s">
        <v>336</v>
      </c>
      <c r="AC933">
        <v>3</v>
      </c>
      <c r="AD933" s="547" t="s">
        <v>690</v>
      </c>
      <c r="AE933">
        <v>61</v>
      </c>
      <c r="AF933" s="216">
        <v>2022</v>
      </c>
      <c r="AG933" s="549">
        <v>724.99172999999973</v>
      </c>
      <c r="AH933" s="550">
        <v>43.268162970217638</v>
      </c>
      <c r="AI933" s="550">
        <v>1.0601716289522369</v>
      </c>
      <c r="AJ933" s="550">
        <v>1.209730341604035</v>
      </c>
      <c r="AK933" s="550">
        <v>1.2288244762791988E-2</v>
      </c>
      <c r="AL933" s="550">
        <v>1.6381949212027565E-2</v>
      </c>
      <c r="AM933" s="550">
        <v>2.7572884452075068E-3</v>
      </c>
      <c r="AN933" s="550">
        <v>1.0870421254350037E-2</v>
      </c>
      <c r="AO933" s="550">
        <v>0.13105567424886355</v>
      </c>
      <c r="AP933" s="550">
        <v>1.8382009543750251E-2</v>
      </c>
      <c r="AQ933" s="551">
        <v>31369.060325700011</v>
      </c>
      <c r="AR933" s="551">
        <v>768.61566337099998</v>
      </c>
      <c r="AS933" s="551">
        <v>877.04449319299999</v>
      </c>
      <c r="AT933" s="551">
        <v>8.9088758292399994</v>
      </c>
      <c r="AU933" s="551">
        <v>11.876777699999998</v>
      </c>
      <c r="AV933" s="551">
        <v>1.9990113199999999</v>
      </c>
      <c r="AW933" s="551">
        <v>7.8809655110200003</v>
      </c>
      <c r="AX933" s="551">
        <v>95.014279999999999</v>
      </c>
      <c r="AY933" s="551">
        <v>13.326804900000001</v>
      </c>
    </row>
    <row r="934" spans="1:51" customFormat="1" x14ac:dyDescent="0.35">
      <c r="A934" s="547" t="s">
        <v>1454</v>
      </c>
      <c r="B934" s="547" t="s">
        <v>336</v>
      </c>
      <c r="C934">
        <v>3</v>
      </c>
      <c r="D934" s="547" t="s">
        <v>690</v>
      </c>
      <c r="E934">
        <v>61</v>
      </c>
      <c r="F934" s="216">
        <v>2023</v>
      </c>
      <c r="G934" s="549">
        <v>781.71378000000004</v>
      </c>
      <c r="H934" s="550">
        <v>43.268253775659439</v>
      </c>
      <c r="I934" s="550">
        <v>1.0601720347222228</v>
      </c>
      <c r="J934" s="550">
        <v>1.209731258833636</v>
      </c>
      <c r="K934" s="550">
        <v>1.2288258146760574E-2</v>
      </c>
      <c r="L934" s="550">
        <v>1.6381987663054886E-2</v>
      </c>
      <c r="M934" s="550">
        <v>2.7572898740508317E-3</v>
      </c>
      <c r="N934" s="550">
        <v>1.087043422609232E-2</v>
      </c>
      <c r="O934" s="550">
        <v>0.13105591153836382</v>
      </c>
      <c r="P934" s="550">
        <v>1.8382032487645285E-2</v>
      </c>
      <c r="Q934" s="551">
        <v>33823.390212970015</v>
      </c>
      <c r="R934" s="551">
        <v>828.75108871300006</v>
      </c>
      <c r="S934" s="551">
        <v>945.66359512700001</v>
      </c>
      <c r="T934" s="551">
        <v>9.6059007255200033</v>
      </c>
      <c r="U934" s="551">
        <v>12.806025500000002</v>
      </c>
      <c r="V934" s="551">
        <v>2.1554114899999997</v>
      </c>
      <c r="W934" s="551">
        <v>8.4975682291200023</v>
      </c>
      <c r="X934" s="551">
        <v>102.448212</v>
      </c>
      <c r="Y934" s="551">
        <v>14.3694881</v>
      </c>
      <c r="AA934" s="547" t="s">
        <v>1454</v>
      </c>
      <c r="AB934" s="547" t="s">
        <v>336</v>
      </c>
      <c r="AC934">
        <v>3</v>
      </c>
      <c r="AD934" s="547" t="s">
        <v>690</v>
      </c>
      <c r="AE934">
        <v>61</v>
      </c>
      <c r="AF934" s="216">
        <v>2023</v>
      </c>
      <c r="AG934" s="549">
        <v>781.71378000000004</v>
      </c>
      <c r="AH934" s="550">
        <v>43.268253775659439</v>
      </c>
      <c r="AI934" s="550">
        <v>1.0601720347222228</v>
      </c>
      <c r="AJ934" s="550">
        <v>1.209731258833636</v>
      </c>
      <c r="AK934" s="550">
        <v>1.2288258146760574E-2</v>
      </c>
      <c r="AL934" s="550">
        <v>1.6381987663054886E-2</v>
      </c>
      <c r="AM934" s="550">
        <v>2.7572898740508317E-3</v>
      </c>
      <c r="AN934" s="550">
        <v>1.087043422609232E-2</v>
      </c>
      <c r="AO934" s="550">
        <v>0.13105591153836382</v>
      </c>
      <c r="AP934" s="550">
        <v>1.8382032487645285E-2</v>
      </c>
      <c r="AQ934" s="551">
        <v>33823.390212970015</v>
      </c>
      <c r="AR934" s="551">
        <v>828.75108871300006</v>
      </c>
      <c r="AS934" s="551">
        <v>945.66359512700001</v>
      </c>
      <c r="AT934" s="551">
        <v>9.6059007255200033</v>
      </c>
      <c r="AU934" s="551">
        <v>12.806025500000002</v>
      </c>
      <c r="AV934" s="551">
        <v>2.1554114899999997</v>
      </c>
      <c r="AW934" s="551">
        <v>8.4975682291200023</v>
      </c>
      <c r="AX934" s="551">
        <v>102.448212</v>
      </c>
      <c r="AY934" s="551">
        <v>14.3694881</v>
      </c>
    </row>
    <row r="935" spans="1:51" customFormat="1" x14ac:dyDescent="0.35">
      <c r="A935" s="547" t="s">
        <v>1455</v>
      </c>
      <c r="B935" s="547" t="s">
        <v>336</v>
      </c>
      <c r="C935">
        <v>3</v>
      </c>
      <c r="D935" s="547" t="s">
        <v>690</v>
      </c>
      <c r="E935">
        <v>61</v>
      </c>
      <c r="F935" s="216">
        <v>2024</v>
      </c>
      <c r="G935" s="549">
        <v>930.64408999999978</v>
      </c>
      <c r="H935" s="550">
        <v>43.045781772890209</v>
      </c>
      <c r="I935" s="550">
        <v>1.0595883571409133</v>
      </c>
      <c r="J935" s="550">
        <v>1.2123975637571605</v>
      </c>
      <c r="K935" s="550">
        <v>1.225117391550835E-2</v>
      </c>
      <c r="L935" s="550">
        <v>1.6516186977558741E-2</v>
      </c>
      <c r="M935" s="550">
        <v>2.7572901687905214E-3</v>
      </c>
      <c r="N935" s="550">
        <v>1.0837620863739652E-2</v>
      </c>
      <c r="O935" s="550">
        <v>0.1321294706765935</v>
      </c>
      <c r="P935" s="550">
        <v>1.8382032705972488E-2</v>
      </c>
      <c r="Q935" s="551">
        <v>40060.302406369985</v>
      </c>
      <c r="R935" s="551">
        <v>986.09964240600004</v>
      </c>
      <c r="S935" s="551">
        <v>1128.3106274409993</v>
      </c>
      <c r="T935" s="551">
        <v>11.401482600030002</v>
      </c>
      <c r="U935" s="551">
        <v>15.370691800000001</v>
      </c>
      <c r="V935" s="551">
        <v>2.5660558000000004</v>
      </c>
      <c r="W935" s="551">
        <v>10.085967806499999</v>
      </c>
      <c r="X935" s="551">
        <v>122.96551100000002</v>
      </c>
      <c r="Y935" s="551">
        <v>17.107130099999999</v>
      </c>
      <c r="AA935" s="547" t="s">
        <v>1455</v>
      </c>
      <c r="AB935" s="547" t="s">
        <v>336</v>
      </c>
      <c r="AC935">
        <v>3</v>
      </c>
      <c r="AD935" s="547" t="s">
        <v>690</v>
      </c>
      <c r="AE935">
        <v>61</v>
      </c>
      <c r="AF935" s="216">
        <v>2024</v>
      </c>
      <c r="AG935" s="549">
        <v>930.64408999999978</v>
      </c>
      <c r="AH935" s="550">
        <v>43.045781772890209</v>
      </c>
      <c r="AI935" s="550">
        <v>1.0595883571409133</v>
      </c>
      <c r="AJ935" s="550">
        <v>1.2123975637571605</v>
      </c>
      <c r="AK935" s="550">
        <v>1.225117391550835E-2</v>
      </c>
      <c r="AL935" s="550">
        <v>1.6516186977558741E-2</v>
      </c>
      <c r="AM935" s="550">
        <v>2.7572901687905214E-3</v>
      </c>
      <c r="AN935" s="550">
        <v>1.0837620863739652E-2</v>
      </c>
      <c r="AO935" s="550">
        <v>0.1321294706765935</v>
      </c>
      <c r="AP935" s="550">
        <v>1.8382032705972488E-2</v>
      </c>
      <c r="AQ935" s="551">
        <v>40060.302406369985</v>
      </c>
      <c r="AR935" s="551">
        <v>986.09964240600004</v>
      </c>
      <c r="AS935" s="551">
        <v>1128.3106274409993</v>
      </c>
      <c r="AT935" s="551">
        <v>11.401482600030002</v>
      </c>
      <c r="AU935" s="551">
        <v>15.370691800000001</v>
      </c>
      <c r="AV935" s="551">
        <v>2.5660558000000004</v>
      </c>
      <c r="AW935" s="551">
        <v>10.085967806499999</v>
      </c>
      <c r="AX935" s="551">
        <v>122.96551100000002</v>
      </c>
      <c r="AY935" s="551">
        <v>17.107130099999999</v>
      </c>
    </row>
    <row r="936" spans="1:51" customFormat="1" x14ac:dyDescent="0.35">
      <c r="A936" s="547" t="s">
        <v>1456</v>
      </c>
      <c r="B936" s="547" t="s">
        <v>336</v>
      </c>
      <c r="C936">
        <v>3</v>
      </c>
      <c r="D936" s="547" t="s">
        <v>690</v>
      </c>
      <c r="E936">
        <v>61</v>
      </c>
      <c r="F936" s="216">
        <v>2025</v>
      </c>
      <c r="G936" s="549">
        <v>1004.3832000000002</v>
      </c>
      <c r="H936" s="550">
        <v>18.83464318351799</v>
      </c>
      <c r="I936" s="550">
        <v>0.75361841541953301</v>
      </c>
      <c r="J936" s="550">
        <v>0.47468386438263799</v>
      </c>
      <c r="K936" s="550">
        <v>7.0161301177777526E-3</v>
      </c>
      <c r="L936" s="550">
        <v>1.651618326551061E-2</v>
      </c>
      <c r="M936" s="550">
        <v>2.7572903449599707E-3</v>
      </c>
      <c r="N936" s="550">
        <v>6.2066025649074969E-3</v>
      </c>
      <c r="O936" s="550">
        <v>0.13212935759976868</v>
      </c>
      <c r="P936" s="550">
        <v>1.8382016345952417E-2</v>
      </c>
      <c r="Q936" s="551">
        <v>18917.199191519991</v>
      </c>
      <c r="R936" s="551">
        <v>756.92167565800003</v>
      </c>
      <c r="S936" s="551">
        <v>476.76449869700008</v>
      </c>
      <c r="T936" s="551">
        <v>7.0468832193099979</v>
      </c>
      <c r="U936" s="551">
        <v>16.588577000000001</v>
      </c>
      <c r="V936" s="551">
        <v>2.7693760999999997</v>
      </c>
      <c r="W936" s="551">
        <v>6.2338073452700007</v>
      </c>
      <c r="X936" s="551">
        <v>132.70850700000003</v>
      </c>
      <c r="Y936" s="551">
        <v>18.462588400000001</v>
      </c>
      <c r="AA936" s="547" t="s">
        <v>1456</v>
      </c>
      <c r="AB936" s="547" t="s">
        <v>336</v>
      </c>
      <c r="AC936">
        <v>3</v>
      </c>
      <c r="AD936" s="547" t="s">
        <v>690</v>
      </c>
      <c r="AE936">
        <v>61</v>
      </c>
      <c r="AF936" s="216">
        <v>2025</v>
      </c>
      <c r="AG936" s="549">
        <v>1004.3832000000002</v>
      </c>
      <c r="AH936" s="550">
        <v>18.83464318351799</v>
      </c>
      <c r="AI936" s="550">
        <v>0.75361841541953301</v>
      </c>
      <c r="AJ936" s="550">
        <v>0.47468386438263799</v>
      </c>
      <c r="AK936" s="550">
        <v>7.0161301177777526E-3</v>
      </c>
      <c r="AL936" s="550">
        <v>1.651618326551061E-2</v>
      </c>
      <c r="AM936" s="550">
        <v>2.7572903449599707E-3</v>
      </c>
      <c r="AN936" s="550">
        <v>6.2066025649074969E-3</v>
      </c>
      <c r="AO936" s="550">
        <v>0.13212935759976868</v>
      </c>
      <c r="AP936" s="550">
        <v>1.8382016345952417E-2</v>
      </c>
      <c r="AQ936" s="551">
        <v>18917.199191519991</v>
      </c>
      <c r="AR936" s="551">
        <v>756.92167565800003</v>
      </c>
      <c r="AS936" s="551">
        <v>476.76449869700008</v>
      </c>
      <c r="AT936" s="551">
        <v>7.0468832193099979</v>
      </c>
      <c r="AU936" s="551">
        <v>16.588577000000001</v>
      </c>
      <c r="AV936" s="551">
        <v>2.7693760999999997</v>
      </c>
      <c r="AW936" s="551">
        <v>6.2338073452700007</v>
      </c>
      <c r="AX936" s="551">
        <v>132.70850700000003</v>
      </c>
      <c r="AY936" s="551">
        <v>18.462588400000001</v>
      </c>
    </row>
    <row r="937" spans="1:51" customFormat="1" x14ac:dyDescent="0.35">
      <c r="A937" s="547" t="s">
        <v>1457</v>
      </c>
      <c r="B937" s="547" t="s">
        <v>336</v>
      </c>
      <c r="C937">
        <v>3</v>
      </c>
      <c r="D937" s="547" t="s">
        <v>690</v>
      </c>
      <c r="E937">
        <v>61</v>
      </c>
      <c r="F937" s="216">
        <v>2026</v>
      </c>
      <c r="G937" s="549">
        <v>1044.8957400000002</v>
      </c>
      <c r="H937" s="550">
        <v>18.834622657204054</v>
      </c>
      <c r="I937" s="550">
        <v>0.75361793210870975</v>
      </c>
      <c r="J937" s="550">
        <v>0.47468398893654229</v>
      </c>
      <c r="K937" s="550">
        <v>7.0161328063027611E-3</v>
      </c>
      <c r="L937" s="550">
        <v>1.651616590952892E-2</v>
      </c>
      <c r="M937" s="550">
        <v>2.7572893540555531E-3</v>
      </c>
      <c r="N937" s="550">
        <v>6.2066058452587792E-3</v>
      </c>
      <c r="O937" s="550">
        <v>0.13212937015132242</v>
      </c>
      <c r="P937" s="550">
        <v>1.8382030153553879E-2</v>
      </c>
      <c r="Q937" s="551">
        <v>19680.216979019999</v>
      </c>
      <c r="R937" s="551">
        <v>787.45216684800016</v>
      </c>
      <c r="S937" s="551">
        <v>495.99527788600022</v>
      </c>
      <c r="T937" s="551">
        <v>7.3311272805800014</v>
      </c>
      <c r="U937" s="551">
        <v>17.257671399999996</v>
      </c>
      <c r="V937" s="551">
        <v>2.8810798999999996</v>
      </c>
      <c r="W937" s="551">
        <v>6.4852560075699985</v>
      </c>
      <c r="X937" s="551">
        <v>138.06141599999998</v>
      </c>
      <c r="Y937" s="551">
        <v>19.207304999999998</v>
      </c>
      <c r="AA937" s="547" t="s">
        <v>1457</v>
      </c>
      <c r="AB937" s="547" t="s">
        <v>336</v>
      </c>
      <c r="AC937">
        <v>3</v>
      </c>
      <c r="AD937" s="547" t="s">
        <v>690</v>
      </c>
      <c r="AE937">
        <v>61</v>
      </c>
      <c r="AF937" s="216">
        <v>2026</v>
      </c>
      <c r="AG937" s="549">
        <v>1044.8957400000002</v>
      </c>
      <c r="AH937" s="550">
        <v>18.834622657204054</v>
      </c>
      <c r="AI937" s="550">
        <v>0.75361793210870975</v>
      </c>
      <c r="AJ937" s="550">
        <v>0.47468398893654229</v>
      </c>
      <c r="AK937" s="550">
        <v>7.0161328063027611E-3</v>
      </c>
      <c r="AL937" s="550">
        <v>1.651616590952892E-2</v>
      </c>
      <c r="AM937" s="550">
        <v>2.7572893540555531E-3</v>
      </c>
      <c r="AN937" s="550">
        <v>6.2066058452587792E-3</v>
      </c>
      <c r="AO937" s="550">
        <v>0.13212937015132242</v>
      </c>
      <c r="AP937" s="550">
        <v>1.8382030153553879E-2</v>
      </c>
      <c r="AQ937" s="551">
        <v>19680.216979019999</v>
      </c>
      <c r="AR937" s="551">
        <v>787.45216684800016</v>
      </c>
      <c r="AS937" s="551">
        <v>495.99527788600022</v>
      </c>
      <c r="AT937" s="551">
        <v>7.3311272805800014</v>
      </c>
      <c r="AU937" s="551">
        <v>17.257671399999996</v>
      </c>
      <c r="AV937" s="551">
        <v>2.8810798999999996</v>
      </c>
      <c r="AW937" s="551">
        <v>6.4852560075699985</v>
      </c>
      <c r="AX937" s="551">
        <v>138.06141599999998</v>
      </c>
      <c r="AY937" s="551">
        <v>19.207304999999998</v>
      </c>
    </row>
    <row r="938" spans="1:51" customFormat="1" x14ac:dyDescent="0.35">
      <c r="A938" s="547" t="s">
        <v>1458</v>
      </c>
      <c r="B938" s="547" t="s">
        <v>336</v>
      </c>
      <c r="C938">
        <v>3</v>
      </c>
      <c r="D938" s="547" t="s">
        <v>690</v>
      </c>
      <c r="E938">
        <v>61</v>
      </c>
      <c r="F938" s="216">
        <v>2027</v>
      </c>
      <c r="G938" s="549">
        <v>1088.5461099999998</v>
      </c>
      <c r="H938" s="550">
        <v>18.781925608277653</v>
      </c>
      <c r="I938" s="550">
        <v>0.75313998578617858</v>
      </c>
      <c r="J938" s="550">
        <v>0.47520182162333935</v>
      </c>
      <c r="K938" s="550">
        <v>6.996497060285301E-3</v>
      </c>
      <c r="L938" s="550">
        <v>1.6542504570614843E-2</v>
      </c>
      <c r="M938" s="550">
        <v>2.7572898129230388E-3</v>
      </c>
      <c r="N938" s="550">
        <v>6.1892321958966004E-3</v>
      </c>
      <c r="O938" s="550">
        <v>0.13233998971343533</v>
      </c>
      <c r="P938" s="550">
        <v>1.8382033995785446E-2</v>
      </c>
      <c r="Q938" s="551">
        <v>20444.99205920002</v>
      </c>
      <c r="R938" s="551">
        <v>819.82760181299977</v>
      </c>
      <c r="S938" s="551">
        <v>517.27909439299981</v>
      </c>
      <c r="T938" s="551">
        <v>7.6160096585999986</v>
      </c>
      <c r="U938" s="551">
        <v>18.007279000000004</v>
      </c>
      <c r="V938" s="551">
        <v>3.0014371000000009</v>
      </c>
      <c r="W938" s="551">
        <v>6.7372646307300013</v>
      </c>
      <c r="X938" s="551">
        <v>144.05818100000002</v>
      </c>
      <c r="Y938" s="551">
        <v>20.0096916</v>
      </c>
      <c r="AA938" s="547" t="s">
        <v>1458</v>
      </c>
      <c r="AB938" s="547" t="s">
        <v>336</v>
      </c>
      <c r="AC938">
        <v>3</v>
      </c>
      <c r="AD938" s="547" t="s">
        <v>690</v>
      </c>
      <c r="AE938">
        <v>61</v>
      </c>
      <c r="AF938" s="216">
        <v>2027</v>
      </c>
      <c r="AG938" s="549">
        <v>1088.5461099999998</v>
      </c>
      <c r="AH938" s="550">
        <v>18.781925608277653</v>
      </c>
      <c r="AI938" s="550">
        <v>0.75313998578617858</v>
      </c>
      <c r="AJ938" s="550">
        <v>0.47520182162333935</v>
      </c>
      <c r="AK938" s="550">
        <v>6.996497060285301E-3</v>
      </c>
      <c r="AL938" s="550">
        <v>1.6542504570614843E-2</v>
      </c>
      <c r="AM938" s="550">
        <v>2.7572898129230388E-3</v>
      </c>
      <c r="AN938" s="550">
        <v>6.1892321958966004E-3</v>
      </c>
      <c r="AO938" s="550">
        <v>0.13233998971343533</v>
      </c>
      <c r="AP938" s="550">
        <v>1.8382033995785446E-2</v>
      </c>
      <c r="AQ938" s="551">
        <v>20444.99205920002</v>
      </c>
      <c r="AR938" s="551">
        <v>819.82760181299977</v>
      </c>
      <c r="AS938" s="551">
        <v>517.27909439299981</v>
      </c>
      <c r="AT938" s="551">
        <v>7.6160096585999986</v>
      </c>
      <c r="AU938" s="551">
        <v>18.007279000000004</v>
      </c>
      <c r="AV938" s="551">
        <v>3.0014371000000009</v>
      </c>
      <c r="AW938" s="551">
        <v>6.7372646307300013</v>
      </c>
      <c r="AX938" s="551">
        <v>144.05818100000002</v>
      </c>
      <c r="AY938" s="551">
        <v>20.0096916</v>
      </c>
    </row>
    <row r="939" spans="1:51" customFormat="1" x14ac:dyDescent="0.35">
      <c r="A939" s="547" t="s">
        <v>1459</v>
      </c>
      <c r="B939" s="547" t="s">
        <v>336</v>
      </c>
      <c r="C939">
        <v>3</v>
      </c>
      <c r="D939" s="547" t="s">
        <v>690</v>
      </c>
      <c r="E939">
        <v>61</v>
      </c>
      <c r="F939" s="216">
        <v>2028</v>
      </c>
      <c r="G939" s="549">
        <v>1070.3636799999997</v>
      </c>
      <c r="H939" s="550">
        <v>18.781928403549724</v>
      </c>
      <c r="I939" s="550">
        <v>0.75314061858862802</v>
      </c>
      <c r="J939" s="550">
        <v>0.47520158767532183</v>
      </c>
      <c r="K939" s="550">
        <v>6.9964984277306585E-3</v>
      </c>
      <c r="L939" s="550">
        <v>1.6542500489179528E-2</v>
      </c>
      <c r="M939" s="550">
        <v>2.7572906808646575E-3</v>
      </c>
      <c r="N939" s="550">
        <v>6.1892351368461988E-3</v>
      </c>
      <c r="O939" s="550">
        <v>0.13234006594842609</v>
      </c>
      <c r="P939" s="550">
        <v>1.83820217068651E-2</v>
      </c>
      <c r="Q939" s="551">
        <v>20103.494003520002</v>
      </c>
      <c r="R939" s="551">
        <v>806.13436407000006</v>
      </c>
      <c r="S939" s="551">
        <v>508.638520126</v>
      </c>
      <c r="T939" s="551">
        <v>7.4887978042199999</v>
      </c>
      <c r="U939" s="551">
        <v>17.706491699999994</v>
      </c>
      <c r="V939" s="551">
        <v>2.9513037999999998</v>
      </c>
      <c r="W939" s="551">
        <v>6.6247324974599993</v>
      </c>
      <c r="X939" s="551">
        <v>141.65200000000002</v>
      </c>
      <c r="Y939" s="551">
        <v>19.675448400000004</v>
      </c>
      <c r="AA939" s="547" t="s">
        <v>1459</v>
      </c>
      <c r="AB939" s="547" t="s">
        <v>336</v>
      </c>
      <c r="AC939">
        <v>3</v>
      </c>
      <c r="AD939" s="547" t="s">
        <v>690</v>
      </c>
      <c r="AE939">
        <v>61</v>
      </c>
      <c r="AF939" s="216">
        <v>2028</v>
      </c>
      <c r="AG939" s="549">
        <v>1070.3636799999997</v>
      </c>
      <c r="AH939" s="550">
        <v>18.781928403549724</v>
      </c>
      <c r="AI939" s="550">
        <v>0.75314061858862802</v>
      </c>
      <c r="AJ939" s="550">
        <v>0.47520158767532183</v>
      </c>
      <c r="AK939" s="550">
        <v>6.9964984277306585E-3</v>
      </c>
      <c r="AL939" s="550">
        <v>1.6542500489179528E-2</v>
      </c>
      <c r="AM939" s="550">
        <v>2.7572906808646575E-3</v>
      </c>
      <c r="AN939" s="550">
        <v>6.1892351368461988E-3</v>
      </c>
      <c r="AO939" s="550">
        <v>0.13234006594842609</v>
      </c>
      <c r="AP939" s="550">
        <v>1.83820217068651E-2</v>
      </c>
      <c r="AQ939" s="551">
        <v>20103.494003520002</v>
      </c>
      <c r="AR939" s="551">
        <v>806.13436407000006</v>
      </c>
      <c r="AS939" s="551">
        <v>508.638520126</v>
      </c>
      <c r="AT939" s="551">
        <v>7.4887978042199999</v>
      </c>
      <c r="AU939" s="551">
        <v>17.706491699999994</v>
      </c>
      <c r="AV939" s="551">
        <v>2.9513037999999998</v>
      </c>
      <c r="AW939" s="551">
        <v>6.6247324974599993</v>
      </c>
      <c r="AX939" s="551">
        <v>141.65200000000002</v>
      </c>
      <c r="AY939" s="551">
        <v>19.675448400000004</v>
      </c>
    </row>
    <row r="940" spans="1:51" customFormat="1" x14ac:dyDescent="0.35">
      <c r="A940" s="547" t="s">
        <v>1549</v>
      </c>
      <c r="B940" s="547" t="s">
        <v>336</v>
      </c>
      <c r="C940">
        <v>3</v>
      </c>
      <c r="D940" s="547" t="s">
        <v>690</v>
      </c>
      <c r="E940">
        <v>61</v>
      </c>
      <c r="F940" s="216">
        <v>2029</v>
      </c>
      <c r="G940" s="549">
        <v>1051.20192</v>
      </c>
      <c r="H940" s="550">
        <v>18.781921011731029</v>
      </c>
      <c r="I940" s="550">
        <v>0.75314058295955166</v>
      </c>
      <c r="J940" s="550">
        <v>0.47520183569394536</v>
      </c>
      <c r="K940" s="550">
        <v>6.9964978663090756E-3</v>
      </c>
      <c r="L940" s="550">
        <v>1.6542512498455099E-2</v>
      </c>
      <c r="M940" s="550">
        <v>2.7572919577620249E-3</v>
      </c>
      <c r="N940" s="550">
        <v>6.1892338179138761E-3</v>
      </c>
      <c r="O940" s="550">
        <v>0.13234013784906329</v>
      </c>
      <c r="P940" s="550">
        <v>1.8382021600569374E-2</v>
      </c>
      <c r="Q940" s="551">
        <v>19743.59142882</v>
      </c>
      <c r="R940" s="551">
        <v>791.70282683699998</v>
      </c>
      <c r="S940" s="551">
        <v>499.53308206899987</v>
      </c>
      <c r="T940" s="551">
        <v>7.354731990340003</v>
      </c>
      <c r="U940" s="551">
        <v>17.389520899999997</v>
      </c>
      <c r="V940" s="551">
        <v>2.8984705999999996</v>
      </c>
      <c r="W940" s="551">
        <v>6.5061344727199968</v>
      </c>
      <c r="X940" s="551">
        <v>139.116207</v>
      </c>
      <c r="Y940" s="551">
        <v>19.3232164</v>
      </c>
      <c r="AA940" s="547" t="s">
        <v>1549</v>
      </c>
      <c r="AB940" s="547" t="s">
        <v>336</v>
      </c>
      <c r="AC940">
        <v>3</v>
      </c>
      <c r="AD940" s="547" t="s">
        <v>690</v>
      </c>
      <c r="AE940">
        <v>61</v>
      </c>
      <c r="AF940" s="216">
        <v>2029</v>
      </c>
      <c r="AG940" s="549">
        <v>1051.20192</v>
      </c>
      <c r="AH940" s="550">
        <v>18.781921011731029</v>
      </c>
      <c r="AI940" s="550">
        <v>0.75314058295955166</v>
      </c>
      <c r="AJ940" s="550">
        <v>0.47520183569394536</v>
      </c>
      <c r="AK940" s="550">
        <v>6.9964978663090756E-3</v>
      </c>
      <c r="AL940" s="550">
        <v>1.6542512498455099E-2</v>
      </c>
      <c r="AM940" s="550">
        <v>2.7572919577620249E-3</v>
      </c>
      <c r="AN940" s="550">
        <v>6.1892338179138761E-3</v>
      </c>
      <c r="AO940" s="550">
        <v>0.13234013784906329</v>
      </c>
      <c r="AP940" s="550">
        <v>1.8382021600569374E-2</v>
      </c>
      <c r="AQ940" s="551">
        <v>19743.59142882</v>
      </c>
      <c r="AR940" s="551">
        <v>791.70282683699998</v>
      </c>
      <c r="AS940" s="551">
        <v>499.53308206899987</v>
      </c>
      <c r="AT940" s="551">
        <v>7.354731990340003</v>
      </c>
      <c r="AU940" s="551">
        <v>17.389520899999997</v>
      </c>
      <c r="AV940" s="551">
        <v>2.8984705999999996</v>
      </c>
      <c r="AW940" s="551">
        <v>6.5061344727199968</v>
      </c>
      <c r="AX940" s="551">
        <v>139.116207</v>
      </c>
      <c r="AY940" s="551">
        <v>19.3232164</v>
      </c>
    </row>
    <row r="941" spans="1:51" customFormat="1" x14ac:dyDescent="0.35">
      <c r="A941" s="547" t="s">
        <v>1550</v>
      </c>
      <c r="B941" s="547" t="s">
        <v>336</v>
      </c>
      <c r="C941">
        <v>3</v>
      </c>
      <c r="D941" s="547" t="s">
        <v>690</v>
      </c>
      <c r="E941">
        <v>61</v>
      </c>
      <c r="F941" s="216">
        <v>2030</v>
      </c>
      <c r="G941" s="549">
        <v>1027.0705899999998</v>
      </c>
      <c r="H941" s="550">
        <v>18.78193211740199</v>
      </c>
      <c r="I941" s="550">
        <v>0.75314051189412423</v>
      </c>
      <c r="J941" s="550">
        <v>0.47520193191102866</v>
      </c>
      <c r="K941" s="550">
        <v>6.9965004967088001E-3</v>
      </c>
      <c r="L941" s="550">
        <v>1.6542498408020814E-2</v>
      </c>
      <c r="M941" s="550">
        <v>2.75729149249615E-3</v>
      </c>
      <c r="N941" s="550">
        <v>6.1892393695743946E-3</v>
      </c>
      <c r="O941" s="550">
        <v>0.13233993585582079</v>
      </c>
      <c r="P941" s="550">
        <v>1.8382037888943933E-2</v>
      </c>
      <c r="Q941" s="551">
        <v>19290.370101160006</v>
      </c>
      <c r="R941" s="551">
        <v>773.52846990400008</v>
      </c>
      <c r="S941" s="551">
        <v>488.06592857699997</v>
      </c>
      <c r="T941" s="551">
        <v>7.1858998930899993</v>
      </c>
      <c r="U941" s="551">
        <v>16.990313599999997</v>
      </c>
      <c r="V941" s="551">
        <v>2.8319330000000007</v>
      </c>
      <c r="W941" s="551">
        <v>6.3567857309600004</v>
      </c>
      <c r="X941" s="551">
        <v>135.92245599999998</v>
      </c>
      <c r="Y941" s="551">
        <v>18.879650499999997</v>
      </c>
      <c r="AA941" s="547" t="s">
        <v>1550</v>
      </c>
      <c r="AB941" s="547" t="s">
        <v>336</v>
      </c>
      <c r="AC941">
        <v>3</v>
      </c>
      <c r="AD941" s="547" t="s">
        <v>690</v>
      </c>
      <c r="AE941">
        <v>61</v>
      </c>
      <c r="AF941" s="216">
        <v>2030</v>
      </c>
      <c r="AG941" s="549">
        <v>1027.0705899999998</v>
      </c>
      <c r="AH941" s="550">
        <v>18.78193211740199</v>
      </c>
      <c r="AI941" s="550">
        <v>0.75314051189412423</v>
      </c>
      <c r="AJ941" s="550">
        <v>0.47520193191102866</v>
      </c>
      <c r="AK941" s="550">
        <v>6.9965004967088001E-3</v>
      </c>
      <c r="AL941" s="550">
        <v>1.6542498408020814E-2</v>
      </c>
      <c r="AM941" s="550">
        <v>2.75729149249615E-3</v>
      </c>
      <c r="AN941" s="550">
        <v>6.1892393695743946E-3</v>
      </c>
      <c r="AO941" s="550">
        <v>0.13233993585582079</v>
      </c>
      <c r="AP941" s="550">
        <v>1.8382037888943933E-2</v>
      </c>
      <c r="AQ941" s="551">
        <v>19290.370101160006</v>
      </c>
      <c r="AR941" s="551">
        <v>773.52846990400008</v>
      </c>
      <c r="AS941" s="551">
        <v>488.06592857699997</v>
      </c>
      <c r="AT941" s="551">
        <v>7.1858998930899993</v>
      </c>
      <c r="AU941" s="551">
        <v>16.990313599999997</v>
      </c>
      <c r="AV941" s="551">
        <v>2.8319330000000007</v>
      </c>
      <c r="AW941" s="551">
        <v>6.3567857309600004</v>
      </c>
      <c r="AX941" s="551">
        <v>135.92245599999998</v>
      </c>
      <c r="AY941" s="551">
        <v>18.879650499999997</v>
      </c>
    </row>
    <row r="942" spans="1:51" customFormat="1" x14ac:dyDescent="0.35">
      <c r="A942" s="547" t="s">
        <v>1460</v>
      </c>
      <c r="B942" s="547" t="s">
        <v>1551</v>
      </c>
      <c r="C942">
        <v>5</v>
      </c>
      <c r="D942" s="547" t="s">
        <v>690</v>
      </c>
      <c r="E942">
        <v>61</v>
      </c>
      <c r="F942" s="216">
        <v>5</v>
      </c>
      <c r="G942" s="549">
        <v>40807.32297109998</v>
      </c>
      <c r="H942" s="550">
        <v>2.8629339534262028</v>
      </c>
      <c r="I942" s="550">
        <v>8.6206076734038906E-2</v>
      </c>
      <c r="J942" s="550">
        <v>0.24786763626002908</v>
      </c>
      <c r="K942" s="550">
        <v>1.2335977855813769E-2</v>
      </c>
      <c r="L942" s="550">
        <v>3.404095547889245E-3</v>
      </c>
      <c r="M942" s="550">
        <v>1.3700325208932224E-3</v>
      </c>
      <c r="N942" s="550">
        <v>1.0912642498567118E-2</v>
      </c>
      <c r="O942" s="550">
        <v>2.7232766864933224E-2</v>
      </c>
      <c r="P942" s="550">
        <v>9.1335953714719569E-3</v>
      </c>
      <c r="Q942" s="551">
        <v>116828.67048239117</v>
      </c>
      <c r="R942" s="551">
        <v>3517.8392153573532</v>
      </c>
      <c r="S942" s="551">
        <v>10114.81468694614</v>
      </c>
      <c r="T942" s="551">
        <v>503.39823252652991</v>
      </c>
      <c r="U942" s="551">
        <v>138.91202644719996</v>
      </c>
      <c r="V942" s="551">
        <v>55.907359561000007</v>
      </c>
      <c r="W942" s="551">
        <v>445.31572690717985</v>
      </c>
      <c r="X942" s="551">
        <v>1111.296312854</v>
      </c>
      <c r="Y942" s="551">
        <v>372.71757621100005</v>
      </c>
      <c r="AA942" s="547" t="s">
        <v>1460</v>
      </c>
      <c r="AB942" s="547" t="s">
        <v>1551</v>
      </c>
      <c r="AC942">
        <v>5</v>
      </c>
      <c r="AD942" s="547" t="s">
        <v>690</v>
      </c>
      <c r="AE942">
        <v>61</v>
      </c>
      <c r="AF942" s="216">
        <v>5</v>
      </c>
      <c r="AG942" s="549">
        <v>40807.32297109998</v>
      </c>
      <c r="AH942" s="550">
        <v>2.8629339534262028</v>
      </c>
      <c r="AI942" s="550">
        <v>8.6206076734038906E-2</v>
      </c>
      <c r="AJ942" s="550">
        <v>0.24786763626002908</v>
      </c>
      <c r="AK942" s="550">
        <v>1.2335977855813769E-2</v>
      </c>
      <c r="AL942" s="550">
        <v>3.404095547889245E-3</v>
      </c>
      <c r="AM942" s="550">
        <v>1.3700325208932224E-3</v>
      </c>
      <c r="AN942" s="550">
        <v>1.0912642498567118E-2</v>
      </c>
      <c r="AO942" s="550">
        <v>2.7232766864933224E-2</v>
      </c>
      <c r="AP942" s="550">
        <v>9.1335953714719569E-3</v>
      </c>
      <c r="AQ942" s="551">
        <v>116828.67048239117</v>
      </c>
      <c r="AR942" s="551">
        <v>3517.8392153573532</v>
      </c>
      <c r="AS942" s="551">
        <v>10114.81468694614</v>
      </c>
      <c r="AT942" s="551">
        <v>503.39823252652991</v>
      </c>
      <c r="AU942" s="551">
        <v>138.91202644719996</v>
      </c>
      <c r="AV942" s="551">
        <v>55.907359561000007</v>
      </c>
      <c r="AW942" s="551">
        <v>445.31572690717985</v>
      </c>
      <c r="AX942" s="551">
        <v>1111.296312854</v>
      </c>
      <c r="AY942" s="551">
        <v>372.71757621100005</v>
      </c>
    </row>
    <row r="943" spans="1:51" customFormat="1" x14ac:dyDescent="0.35">
      <c r="A943" s="547" t="s">
        <v>1062</v>
      </c>
      <c r="B943" s="547" t="s">
        <v>1551</v>
      </c>
      <c r="C943">
        <v>5</v>
      </c>
      <c r="D943" s="547" t="s">
        <v>475</v>
      </c>
      <c r="E943">
        <v>21</v>
      </c>
      <c r="F943" s="216">
        <v>21</v>
      </c>
      <c r="G943" s="549">
        <v>8109.618428499999</v>
      </c>
      <c r="H943" s="550">
        <v>2.7011133566878036</v>
      </c>
      <c r="I943" s="550">
        <v>6.9215117341802732E-2</v>
      </c>
      <c r="J943" s="550">
        <v>0.24116822465412752</v>
      </c>
      <c r="K943" s="550">
        <v>9.3655842520347036E-3</v>
      </c>
      <c r="L943" s="550">
        <v>3.1212749437437978E-3</v>
      </c>
      <c r="M943" s="550">
        <v>1.3700317289472089E-3</v>
      </c>
      <c r="N943" s="550">
        <v>8.2849742365853161E-3</v>
      </c>
      <c r="O943" s="550">
        <v>2.4970199433964654E-2</v>
      </c>
      <c r="P943" s="550">
        <v>9.133589900197114E-3</v>
      </c>
      <c r="Q943" s="551">
        <v>21904.998654862902</v>
      </c>
      <c r="R943" s="551">
        <v>561.30819112587335</v>
      </c>
      <c r="S943" s="551">
        <v>1955.7822790237403</v>
      </c>
      <c r="T943" s="551">
        <v>75.951314643970008</v>
      </c>
      <c r="U943" s="551">
        <v>25.312348804199999</v>
      </c>
      <c r="V943" s="551">
        <v>11.110434556700001</v>
      </c>
      <c r="W943" s="551">
        <v>67.187979748659984</v>
      </c>
      <c r="X943" s="551">
        <v>202.498789493</v>
      </c>
      <c r="Y943" s="551">
        <v>74.069928972999989</v>
      </c>
      <c r="AA943" s="547" t="s">
        <v>1062</v>
      </c>
      <c r="AB943" s="547" t="s">
        <v>1551</v>
      </c>
      <c r="AC943">
        <v>5</v>
      </c>
      <c r="AD943" s="547" t="s">
        <v>475</v>
      </c>
      <c r="AE943">
        <v>21</v>
      </c>
      <c r="AF943" s="216">
        <v>21</v>
      </c>
      <c r="AG943" s="549">
        <v>8109.618428499999</v>
      </c>
      <c r="AH943" s="550">
        <v>2.7011133566878036</v>
      </c>
      <c r="AI943" s="550">
        <v>6.9215117341802732E-2</v>
      </c>
      <c r="AJ943" s="550">
        <v>0.24116822465412752</v>
      </c>
      <c r="AK943" s="550">
        <v>9.3655842520347036E-3</v>
      </c>
      <c r="AL943" s="550">
        <v>3.1212749437437978E-3</v>
      </c>
      <c r="AM943" s="550">
        <v>1.3700317289472089E-3</v>
      </c>
      <c r="AN943" s="550">
        <v>8.2849742365853161E-3</v>
      </c>
      <c r="AO943" s="550">
        <v>2.4970199433964654E-2</v>
      </c>
      <c r="AP943" s="550">
        <v>9.133589900197114E-3</v>
      </c>
      <c r="AQ943" s="551">
        <v>21904.998654862902</v>
      </c>
      <c r="AR943" s="551">
        <v>561.30819112587335</v>
      </c>
      <c r="AS943" s="551">
        <v>1955.7822790237403</v>
      </c>
      <c r="AT943" s="551">
        <v>75.951314643970008</v>
      </c>
      <c r="AU943" s="551">
        <v>25.312348804199999</v>
      </c>
      <c r="AV943" s="551">
        <v>11.110434556700001</v>
      </c>
      <c r="AW943" s="551">
        <v>67.187979748659984</v>
      </c>
      <c r="AX943" s="551">
        <v>202.498789493</v>
      </c>
      <c r="AY943" s="551">
        <v>74.069928972999989</v>
      </c>
    </row>
    <row r="944" spans="1:51" customFormat="1" x14ac:dyDescent="0.35">
      <c r="A944" s="547" t="s">
        <v>1063</v>
      </c>
      <c r="B944" s="547" t="s">
        <v>1551</v>
      </c>
      <c r="C944">
        <v>5</v>
      </c>
      <c r="D944" s="547" t="s">
        <v>475</v>
      </c>
      <c r="E944">
        <v>21</v>
      </c>
      <c r="F944" s="216">
        <v>2000</v>
      </c>
      <c r="G944" s="549">
        <v>73.856434999999991</v>
      </c>
      <c r="H944" s="550">
        <v>14.167376343957029</v>
      </c>
      <c r="I944" s="550">
        <v>1.0654074633018777</v>
      </c>
      <c r="J944" s="550">
        <v>1.7800866294724351</v>
      </c>
      <c r="K944" s="550">
        <v>4.3059745358681345E-2</v>
      </c>
      <c r="L944" s="550">
        <v>3.1212673479298048E-3</v>
      </c>
      <c r="M944" s="550">
        <v>1.3700317514648522E-3</v>
      </c>
      <c r="N944" s="550">
        <v>3.8091472068750666E-2</v>
      </c>
      <c r="O944" s="550">
        <v>2.4970146203238758E-2</v>
      </c>
      <c r="P944" s="550">
        <v>9.1335884273320289E-3</v>
      </c>
      <c r="Q944" s="551">
        <v>1046.3519100679998</v>
      </c>
      <c r="R944" s="551">
        <v>78.687197061870009</v>
      </c>
      <c r="S944" s="551">
        <v>131.47085244399997</v>
      </c>
      <c r="T944" s="551">
        <v>3.1802392842000002</v>
      </c>
      <c r="U944" s="551">
        <v>0.23052567899999998</v>
      </c>
      <c r="V944" s="551">
        <v>0.101185661</v>
      </c>
      <c r="W944" s="551">
        <v>2.8133003308999989</v>
      </c>
      <c r="X944" s="551">
        <v>1.8442059799999999</v>
      </c>
      <c r="Y944" s="551">
        <v>0.67457428000000008</v>
      </c>
      <c r="AA944" s="547" t="s">
        <v>1063</v>
      </c>
      <c r="AB944" s="547" t="s">
        <v>1551</v>
      </c>
      <c r="AC944">
        <v>5</v>
      </c>
      <c r="AD944" s="547" t="s">
        <v>475</v>
      </c>
      <c r="AE944">
        <v>21</v>
      </c>
      <c r="AF944" s="216">
        <v>2000</v>
      </c>
      <c r="AG944" s="549">
        <v>73.856434999999991</v>
      </c>
      <c r="AH944" s="550">
        <v>14.167376343957029</v>
      </c>
      <c r="AI944" s="550">
        <v>1.0654074633018777</v>
      </c>
      <c r="AJ944" s="550">
        <v>1.7800866294724351</v>
      </c>
      <c r="AK944" s="550">
        <v>4.3059745358681345E-2</v>
      </c>
      <c r="AL944" s="550">
        <v>3.1212673479298048E-3</v>
      </c>
      <c r="AM944" s="550">
        <v>1.3700317514648522E-3</v>
      </c>
      <c r="AN944" s="550">
        <v>3.8091472068750666E-2</v>
      </c>
      <c r="AO944" s="550">
        <v>2.4970146203238758E-2</v>
      </c>
      <c r="AP944" s="550">
        <v>9.1335884273320289E-3</v>
      </c>
      <c r="AQ944" s="551">
        <v>1046.3519100679998</v>
      </c>
      <c r="AR944" s="551">
        <v>78.687197061870009</v>
      </c>
      <c r="AS944" s="551">
        <v>131.47085244399997</v>
      </c>
      <c r="AT944" s="551">
        <v>3.1802392842000002</v>
      </c>
      <c r="AU944" s="551">
        <v>0.23052567899999998</v>
      </c>
      <c r="AV944" s="551">
        <v>0.101185661</v>
      </c>
      <c r="AW944" s="551">
        <v>2.8133003308999989</v>
      </c>
      <c r="AX944" s="551">
        <v>1.8442059799999999</v>
      </c>
      <c r="AY944" s="551">
        <v>0.67457428000000008</v>
      </c>
    </row>
    <row r="945" spans="1:51" customFormat="1" x14ac:dyDescent="0.35">
      <c r="A945" s="547" t="s">
        <v>1064</v>
      </c>
      <c r="B945" s="547" t="s">
        <v>1551</v>
      </c>
      <c r="C945">
        <v>5</v>
      </c>
      <c r="D945" s="547" t="s">
        <v>475</v>
      </c>
      <c r="E945">
        <v>21</v>
      </c>
      <c r="F945" s="216">
        <v>2001</v>
      </c>
      <c r="G945" s="549">
        <v>3.5490388999999998</v>
      </c>
      <c r="H945" s="550">
        <v>9.6038501816646811</v>
      </c>
      <c r="I945" s="550">
        <v>0.3628042183957747</v>
      </c>
      <c r="J945" s="550">
        <v>1.505011005633103</v>
      </c>
      <c r="K945" s="550">
        <v>3.1843153401333528E-2</v>
      </c>
      <c r="L945" s="550">
        <v>3.121266802682834E-3</v>
      </c>
      <c r="M945" s="550">
        <v>1.3700318415782932E-3</v>
      </c>
      <c r="N945" s="550">
        <v>2.8169056447930156E-2</v>
      </c>
      <c r="O945" s="550">
        <v>2.4970131209325439E-2</v>
      </c>
      <c r="P945" s="550">
        <v>9.1335902235391096E-3</v>
      </c>
      <c r="Q945" s="551">
        <v>34.084437884500019</v>
      </c>
      <c r="R945" s="551">
        <v>1.2876062841706999</v>
      </c>
      <c r="S945" s="551">
        <v>5.3413426039200012</v>
      </c>
      <c r="T945" s="551">
        <v>0.11301259011999999</v>
      </c>
      <c r="U945" s="551">
        <v>1.1077497300000001E-2</v>
      </c>
      <c r="V945" s="551">
        <v>4.8622963E-3</v>
      </c>
      <c r="W945" s="551">
        <v>9.9973077109999947E-2</v>
      </c>
      <c r="X945" s="551">
        <v>8.8619967000000022E-2</v>
      </c>
      <c r="Y945" s="551">
        <v>3.2415466999999996E-2</v>
      </c>
      <c r="AA945" s="547" t="s">
        <v>1064</v>
      </c>
      <c r="AB945" s="547" t="s">
        <v>1551</v>
      </c>
      <c r="AC945">
        <v>5</v>
      </c>
      <c r="AD945" s="547" t="s">
        <v>475</v>
      </c>
      <c r="AE945">
        <v>21</v>
      </c>
      <c r="AF945" s="216">
        <v>2001</v>
      </c>
      <c r="AG945" s="549">
        <v>3.5490388999999998</v>
      </c>
      <c r="AH945" s="550">
        <v>9.6038501816646811</v>
      </c>
      <c r="AI945" s="550">
        <v>0.3628042183957747</v>
      </c>
      <c r="AJ945" s="550">
        <v>1.505011005633103</v>
      </c>
      <c r="AK945" s="550">
        <v>3.1843153401333528E-2</v>
      </c>
      <c r="AL945" s="550">
        <v>3.121266802682834E-3</v>
      </c>
      <c r="AM945" s="550">
        <v>1.3700318415782932E-3</v>
      </c>
      <c r="AN945" s="550">
        <v>2.8169056447930156E-2</v>
      </c>
      <c r="AO945" s="550">
        <v>2.4970131209325439E-2</v>
      </c>
      <c r="AP945" s="550">
        <v>9.1335902235391096E-3</v>
      </c>
      <c r="AQ945" s="551">
        <v>34.084437884500019</v>
      </c>
      <c r="AR945" s="551">
        <v>1.2876062841706999</v>
      </c>
      <c r="AS945" s="551">
        <v>5.3413426039200012</v>
      </c>
      <c r="AT945" s="551">
        <v>0.11301259011999999</v>
      </c>
      <c r="AU945" s="551">
        <v>1.1077497300000001E-2</v>
      </c>
      <c r="AV945" s="551">
        <v>4.8622963E-3</v>
      </c>
      <c r="AW945" s="551">
        <v>9.9973077109999947E-2</v>
      </c>
      <c r="AX945" s="551">
        <v>8.8619967000000022E-2</v>
      </c>
      <c r="AY945" s="551">
        <v>3.2415466999999996E-2</v>
      </c>
    </row>
    <row r="946" spans="1:51" customFormat="1" x14ac:dyDescent="0.35">
      <c r="A946" s="547" t="s">
        <v>1065</v>
      </c>
      <c r="B946" s="547" t="s">
        <v>1551</v>
      </c>
      <c r="C946">
        <v>5</v>
      </c>
      <c r="D946" s="547" t="s">
        <v>475</v>
      </c>
      <c r="E946">
        <v>21</v>
      </c>
      <c r="F946" s="216">
        <v>2002</v>
      </c>
      <c r="G946" s="549">
        <v>4.5099734000000007</v>
      </c>
      <c r="H946" s="550">
        <v>9.1940605399357729</v>
      </c>
      <c r="I946" s="550">
        <v>0.36108661017430843</v>
      </c>
      <c r="J946" s="550">
        <v>1.4861304985412995</v>
      </c>
      <c r="K946" s="550">
        <v>2.8080964419878843E-2</v>
      </c>
      <c r="L946" s="550">
        <v>3.1212700944089821E-3</v>
      </c>
      <c r="M946" s="550">
        <v>1.3700321381052935E-3</v>
      </c>
      <c r="N946" s="550">
        <v>2.4840965113009317E-2</v>
      </c>
      <c r="O946" s="550">
        <v>2.4970143504615787E-2</v>
      </c>
      <c r="P946" s="550">
        <v>9.1335869076300952E-3</v>
      </c>
      <c r="Q946" s="551">
        <v>41.464968473099979</v>
      </c>
      <c r="R946" s="551">
        <v>1.6284910069823006</v>
      </c>
      <c r="S946" s="551">
        <v>6.7024090173500008</v>
      </c>
      <c r="T946" s="551">
        <v>0.12664440258000004</v>
      </c>
      <c r="U946" s="551">
        <v>1.4076845100000001E-2</v>
      </c>
      <c r="V946" s="551">
        <v>6.1788085000000006E-3</v>
      </c>
      <c r="W946" s="551">
        <v>0.11203209189000003</v>
      </c>
      <c r="X946" s="551">
        <v>0.11261468299999999</v>
      </c>
      <c r="Y946" s="551">
        <v>4.1192233999999994E-2</v>
      </c>
      <c r="AA946" s="547" t="s">
        <v>1065</v>
      </c>
      <c r="AB946" s="547" t="s">
        <v>1551</v>
      </c>
      <c r="AC946">
        <v>5</v>
      </c>
      <c r="AD946" s="547" t="s">
        <v>475</v>
      </c>
      <c r="AE946">
        <v>21</v>
      </c>
      <c r="AF946" s="216">
        <v>2002</v>
      </c>
      <c r="AG946" s="549">
        <v>4.5099734000000007</v>
      </c>
      <c r="AH946" s="550">
        <v>9.1940605399357729</v>
      </c>
      <c r="AI946" s="550">
        <v>0.36108661017430843</v>
      </c>
      <c r="AJ946" s="550">
        <v>1.4861304985412995</v>
      </c>
      <c r="AK946" s="550">
        <v>2.8080964419878843E-2</v>
      </c>
      <c r="AL946" s="550">
        <v>3.1212700944089821E-3</v>
      </c>
      <c r="AM946" s="550">
        <v>1.3700321381052935E-3</v>
      </c>
      <c r="AN946" s="550">
        <v>2.4840965113009317E-2</v>
      </c>
      <c r="AO946" s="550">
        <v>2.4970143504615787E-2</v>
      </c>
      <c r="AP946" s="550">
        <v>9.1335869076300952E-3</v>
      </c>
      <c r="AQ946" s="551">
        <v>41.464968473099979</v>
      </c>
      <c r="AR946" s="551">
        <v>1.6284910069823006</v>
      </c>
      <c r="AS946" s="551">
        <v>6.7024090173500008</v>
      </c>
      <c r="AT946" s="551">
        <v>0.12664440258000004</v>
      </c>
      <c r="AU946" s="551">
        <v>1.4076845100000001E-2</v>
      </c>
      <c r="AV946" s="551">
        <v>6.1788085000000006E-3</v>
      </c>
      <c r="AW946" s="551">
        <v>0.11203209189000003</v>
      </c>
      <c r="AX946" s="551">
        <v>0.11261468299999999</v>
      </c>
      <c r="AY946" s="551">
        <v>4.1192233999999994E-2</v>
      </c>
    </row>
    <row r="947" spans="1:51" customFormat="1" x14ac:dyDescent="0.35">
      <c r="A947" s="547" t="s">
        <v>1066</v>
      </c>
      <c r="B947" s="547" t="s">
        <v>1551</v>
      </c>
      <c r="C947">
        <v>5</v>
      </c>
      <c r="D947" s="547" t="s">
        <v>475</v>
      </c>
      <c r="E947">
        <v>21</v>
      </c>
      <c r="F947" s="216">
        <v>2003</v>
      </c>
      <c r="G947" s="549">
        <v>5.8155219000000002</v>
      </c>
      <c r="H947" s="550">
        <v>8.7995314046018791</v>
      </c>
      <c r="I947" s="550">
        <v>0.31409893461998656</v>
      </c>
      <c r="J947" s="550">
        <v>1.4636278736840451</v>
      </c>
      <c r="K947" s="550">
        <v>3.0044879590256545E-2</v>
      </c>
      <c r="L947" s="550">
        <v>3.1212693567536911E-3</v>
      </c>
      <c r="M947" s="550">
        <v>1.370031123088024E-3</v>
      </c>
      <c r="N947" s="550">
        <v>2.6578272632762325E-2</v>
      </c>
      <c r="O947" s="550">
        <v>2.4970126068994777E-2</v>
      </c>
      <c r="P947" s="550">
        <v>9.1335976225968649E-3</v>
      </c>
      <c r="Q947" s="551">
        <v>51.173867593199994</v>
      </c>
      <c r="R947" s="551">
        <v>1.8266492330492001</v>
      </c>
      <c r="S947" s="551">
        <v>8.5117599528599985</v>
      </c>
      <c r="T947" s="551">
        <v>0.17472665523999997</v>
      </c>
      <c r="U947" s="551">
        <v>1.8151810300000005E-2</v>
      </c>
      <c r="V947" s="551">
        <v>7.9674459999999996E-3</v>
      </c>
      <c r="W947" s="551">
        <v>0.15456652655999997</v>
      </c>
      <c r="X947" s="551">
        <v>0.14521431500000004</v>
      </c>
      <c r="Y947" s="551">
        <v>5.3116637000000001E-2</v>
      </c>
      <c r="AA947" s="547" t="s">
        <v>1066</v>
      </c>
      <c r="AB947" s="547" t="s">
        <v>1551</v>
      </c>
      <c r="AC947">
        <v>5</v>
      </c>
      <c r="AD947" s="547" t="s">
        <v>475</v>
      </c>
      <c r="AE947">
        <v>21</v>
      </c>
      <c r="AF947" s="216">
        <v>2003</v>
      </c>
      <c r="AG947" s="549">
        <v>5.8155219000000002</v>
      </c>
      <c r="AH947" s="550">
        <v>8.7995314046018791</v>
      </c>
      <c r="AI947" s="550">
        <v>0.31409893461998656</v>
      </c>
      <c r="AJ947" s="550">
        <v>1.4636278736840451</v>
      </c>
      <c r="AK947" s="550">
        <v>3.0044879590256545E-2</v>
      </c>
      <c r="AL947" s="550">
        <v>3.1212693567536911E-3</v>
      </c>
      <c r="AM947" s="550">
        <v>1.370031123088024E-3</v>
      </c>
      <c r="AN947" s="550">
        <v>2.6578272632762325E-2</v>
      </c>
      <c r="AO947" s="550">
        <v>2.4970126068994777E-2</v>
      </c>
      <c r="AP947" s="550">
        <v>9.1335976225968649E-3</v>
      </c>
      <c r="AQ947" s="551">
        <v>51.173867593199994</v>
      </c>
      <c r="AR947" s="551">
        <v>1.8266492330492001</v>
      </c>
      <c r="AS947" s="551">
        <v>8.5117599528599985</v>
      </c>
      <c r="AT947" s="551">
        <v>0.17472665523999997</v>
      </c>
      <c r="AU947" s="551">
        <v>1.8151810300000005E-2</v>
      </c>
      <c r="AV947" s="551">
        <v>7.9674459999999996E-3</v>
      </c>
      <c r="AW947" s="551">
        <v>0.15456652655999997</v>
      </c>
      <c r="AX947" s="551">
        <v>0.14521431500000004</v>
      </c>
      <c r="AY947" s="551">
        <v>5.3116637000000001E-2</v>
      </c>
    </row>
    <row r="948" spans="1:51" customFormat="1" x14ac:dyDescent="0.35">
      <c r="A948" s="547" t="s">
        <v>1067</v>
      </c>
      <c r="B948" s="547" t="s">
        <v>1551</v>
      </c>
      <c r="C948">
        <v>5</v>
      </c>
      <c r="D948" s="547" t="s">
        <v>475</v>
      </c>
      <c r="E948">
        <v>21</v>
      </c>
      <c r="F948" s="216">
        <v>2004</v>
      </c>
      <c r="G948" s="549">
        <v>7.3422301000000001</v>
      </c>
      <c r="H948" s="550">
        <v>8.5672534350564717</v>
      </c>
      <c r="I948" s="550">
        <v>0.24001700485334834</v>
      </c>
      <c r="J948" s="550">
        <v>1.4179568849537962</v>
      </c>
      <c r="K948" s="550">
        <v>9.36894763758493E-3</v>
      </c>
      <c r="L948" s="550">
        <v>3.1212676786035345E-3</v>
      </c>
      <c r="M948" s="550">
        <v>1.3700310754357859E-3</v>
      </c>
      <c r="N948" s="550">
        <v>8.2879512111722013E-3</v>
      </c>
      <c r="O948" s="550">
        <v>2.4970141701225076E-2</v>
      </c>
      <c r="P948" s="550">
        <v>9.1335854483776003E-3</v>
      </c>
      <c r="Q948" s="551">
        <v>62.902746045200026</v>
      </c>
      <c r="R948" s="551">
        <v>1.7622600775461004</v>
      </c>
      <c r="S948" s="551">
        <v>10.410965721209999</v>
      </c>
      <c r="T948" s="551">
        <v>6.8788969349999965E-2</v>
      </c>
      <c r="U948" s="551">
        <v>2.2917065499999997E-2</v>
      </c>
      <c r="V948" s="551">
        <v>1.0059083399999998E-2</v>
      </c>
      <c r="W948" s="551">
        <v>6.0852044849999995E-2</v>
      </c>
      <c r="X948" s="551">
        <v>0.18333652599999997</v>
      </c>
      <c r="Y948" s="551">
        <v>6.7060886000000014E-2</v>
      </c>
      <c r="AA948" s="547" t="s">
        <v>1067</v>
      </c>
      <c r="AB948" s="547" t="s">
        <v>1551</v>
      </c>
      <c r="AC948">
        <v>5</v>
      </c>
      <c r="AD948" s="547" t="s">
        <v>475</v>
      </c>
      <c r="AE948">
        <v>21</v>
      </c>
      <c r="AF948" s="216">
        <v>2004</v>
      </c>
      <c r="AG948" s="549">
        <v>7.3422301000000001</v>
      </c>
      <c r="AH948" s="550">
        <v>8.5672534350564717</v>
      </c>
      <c r="AI948" s="550">
        <v>0.24001700485334834</v>
      </c>
      <c r="AJ948" s="550">
        <v>1.4179568849537962</v>
      </c>
      <c r="AK948" s="550">
        <v>9.36894763758493E-3</v>
      </c>
      <c r="AL948" s="550">
        <v>3.1212676786035345E-3</v>
      </c>
      <c r="AM948" s="550">
        <v>1.3700310754357859E-3</v>
      </c>
      <c r="AN948" s="550">
        <v>8.2879512111722013E-3</v>
      </c>
      <c r="AO948" s="550">
        <v>2.4970141701225076E-2</v>
      </c>
      <c r="AP948" s="550">
        <v>9.1335854483776003E-3</v>
      </c>
      <c r="AQ948" s="551">
        <v>62.902746045200026</v>
      </c>
      <c r="AR948" s="551">
        <v>1.7622600775461004</v>
      </c>
      <c r="AS948" s="551">
        <v>10.410965721209999</v>
      </c>
      <c r="AT948" s="551">
        <v>6.8788969349999965E-2</v>
      </c>
      <c r="AU948" s="551">
        <v>2.2917065499999997E-2</v>
      </c>
      <c r="AV948" s="551">
        <v>1.0059083399999998E-2</v>
      </c>
      <c r="AW948" s="551">
        <v>6.0852044849999995E-2</v>
      </c>
      <c r="AX948" s="551">
        <v>0.18333652599999997</v>
      </c>
      <c r="AY948" s="551">
        <v>6.7060886000000014E-2</v>
      </c>
    </row>
    <row r="949" spans="1:51" customFormat="1" x14ac:dyDescent="0.35">
      <c r="A949" s="547" t="s">
        <v>1068</v>
      </c>
      <c r="B949" s="547" t="s">
        <v>1551</v>
      </c>
      <c r="C949">
        <v>5</v>
      </c>
      <c r="D949" s="547" t="s">
        <v>475</v>
      </c>
      <c r="E949">
        <v>21</v>
      </c>
      <c r="F949" s="216">
        <v>2005</v>
      </c>
      <c r="G949" s="549">
        <v>10.166294299999999</v>
      </c>
      <c r="H949" s="550">
        <v>8.5373834690286294</v>
      </c>
      <c r="I949" s="550">
        <v>0.19049940387944503</v>
      </c>
      <c r="J949" s="550">
        <v>1.3942550913856593</v>
      </c>
      <c r="K949" s="550">
        <v>9.3689533441895338E-3</v>
      </c>
      <c r="L949" s="550">
        <v>3.1212716318865566E-3</v>
      </c>
      <c r="M949" s="550">
        <v>1.3700324905998444E-3</v>
      </c>
      <c r="N949" s="550">
        <v>8.2879571900648253E-3</v>
      </c>
      <c r="O949" s="550">
        <v>2.4970187219545668E-2</v>
      </c>
      <c r="P949" s="550">
        <v>9.1335963980503677E-3</v>
      </c>
      <c r="Q949" s="551">
        <v>86.793552898099975</v>
      </c>
      <c r="R949" s="551">
        <v>1.9366730038129998</v>
      </c>
      <c r="S949" s="551">
        <v>14.174407588300005</v>
      </c>
      <c r="T949" s="551">
        <v>9.5247536979999992E-2</v>
      </c>
      <c r="U949" s="551">
        <v>3.1731765999999995E-2</v>
      </c>
      <c r="V949" s="551">
        <v>1.39281535E-2</v>
      </c>
      <c r="W949" s="551">
        <v>8.4257811940000038E-2</v>
      </c>
      <c r="X949" s="551">
        <v>0.25385427199999994</v>
      </c>
      <c r="Y949" s="551">
        <v>9.2854828999999972E-2</v>
      </c>
      <c r="AA949" s="547" t="s">
        <v>1068</v>
      </c>
      <c r="AB949" s="547" t="s">
        <v>1551</v>
      </c>
      <c r="AC949">
        <v>5</v>
      </c>
      <c r="AD949" s="547" t="s">
        <v>475</v>
      </c>
      <c r="AE949">
        <v>21</v>
      </c>
      <c r="AF949" s="216">
        <v>2005</v>
      </c>
      <c r="AG949" s="549">
        <v>10.166294299999999</v>
      </c>
      <c r="AH949" s="550">
        <v>8.5373834690286294</v>
      </c>
      <c r="AI949" s="550">
        <v>0.19049940387944503</v>
      </c>
      <c r="AJ949" s="550">
        <v>1.3942550913856593</v>
      </c>
      <c r="AK949" s="550">
        <v>9.3689533441895338E-3</v>
      </c>
      <c r="AL949" s="550">
        <v>3.1212716318865566E-3</v>
      </c>
      <c r="AM949" s="550">
        <v>1.3700324905998444E-3</v>
      </c>
      <c r="AN949" s="550">
        <v>8.2879571900648253E-3</v>
      </c>
      <c r="AO949" s="550">
        <v>2.4970187219545668E-2</v>
      </c>
      <c r="AP949" s="550">
        <v>9.1335963980503677E-3</v>
      </c>
      <c r="AQ949" s="551">
        <v>86.793552898099975</v>
      </c>
      <c r="AR949" s="551">
        <v>1.9366730038129998</v>
      </c>
      <c r="AS949" s="551">
        <v>14.174407588300005</v>
      </c>
      <c r="AT949" s="551">
        <v>9.5247536979999992E-2</v>
      </c>
      <c r="AU949" s="551">
        <v>3.1731765999999995E-2</v>
      </c>
      <c r="AV949" s="551">
        <v>1.39281535E-2</v>
      </c>
      <c r="AW949" s="551">
        <v>8.4257811940000038E-2</v>
      </c>
      <c r="AX949" s="551">
        <v>0.25385427199999994</v>
      </c>
      <c r="AY949" s="551">
        <v>9.2854828999999972E-2</v>
      </c>
    </row>
    <row r="950" spans="1:51" customFormat="1" x14ac:dyDescent="0.35">
      <c r="A950" s="547" t="s">
        <v>1069</v>
      </c>
      <c r="B950" s="547" t="s">
        <v>1551</v>
      </c>
      <c r="C950">
        <v>5</v>
      </c>
      <c r="D950" s="547" t="s">
        <v>475</v>
      </c>
      <c r="E950">
        <v>21</v>
      </c>
      <c r="F950" s="216">
        <v>2006</v>
      </c>
      <c r="G950" s="549">
        <v>12.439888300000002</v>
      </c>
      <c r="H950" s="550">
        <v>8.5294738457820358</v>
      </c>
      <c r="I950" s="550">
        <v>0.15919633154487403</v>
      </c>
      <c r="J950" s="550">
        <v>1.1983637143028041</v>
      </c>
      <c r="K950" s="550">
        <v>9.3689516151041312E-3</v>
      </c>
      <c r="L950" s="550">
        <v>3.121271273794315E-3</v>
      </c>
      <c r="M950" s="550">
        <v>1.3700327196667834E-3</v>
      </c>
      <c r="N950" s="550">
        <v>8.287953712574736E-3</v>
      </c>
      <c r="O950" s="550">
        <v>2.4970179193650795E-2</v>
      </c>
      <c r="P950" s="550">
        <v>9.1335947928085498E-3</v>
      </c>
      <c r="Q950" s="551">
        <v>106.10570189929996</v>
      </c>
      <c r="R950" s="551">
        <v>1.9803845821879995</v>
      </c>
      <c r="S950" s="551">
        <v>14.907510748699998</v>
      </c>
      <c r="T950" s="551">
        <v>0.11654871157999999</v>
      </c>
      <c r="U950" s="551">
        <v>3.8828266E-2</v>
      </c>
      <c r="V950" s="551">
        <v>1.7043054000000002E-2</v>
      </c>
      <c r="W950" s="551">
        <v>0.10310121842000003</v>
      </c>
      <c r="X950" s="551">
        <v>0.31062624</v>
      </c>
      <c r="Y950" s="551">
        <v>0.11362089900000003</v>
      </c>
      <c r="AA950" s="547" t="s">
        <v>1069</v>
      </c>
      <c r="AB950" s="547" t="s">
        <v>1551</v>
      </c>
      <c r="AC950">
        <v>5</v>
      </c>
      <c r="AD950" s="547" t="s">
        <v>475</v>
      </c>
      <c r="AE950">
        <v>21</v>
      </c>
      <c r="AF950" s="216">
        <v>2006</v>
      </c>
      <c r="AG950" s="549">
        <v>12.439888300000002</v>
      </c>
      <c r="AH950" s="550">
        <v>8.5294738457820358</v>
      </c>
      <c r="AI950" s="550">
        <v>0.15919633154487403</v>
      </c>
      <c r="AJ950" s="550">
        <v>1.1983637143028041</v>
      </c>
      <c r="AK950" s="550">
        <v>9.3689516151041312E-3</v>
      </c>
      <c r="AL950" s="550">
        <v>3.121271273794315E-3</v>
      </c>
      <c r="AM950" s="550">
        <v>1.3700327196667834E-3</v>
      </c>
      <c r="AN950" s="550">
        <v>8.287953712574736E-3</v>
      </c>
      <c r="AO950" s="550">
        <v>2.4970179193650795E-2</v>
      </c>
      <c r="AP950" s="550">
        <v>9.1335947928085498E-3</v>
      </c>
      <c r="AQ950" s="551">
        <v>106.10570189929996</v>
      </c>
      <c r="AR950" s="551">
        <v>1.9803845821879995</v>
      </c>
      <c r="AS950" s="551">
        <v>14.907510748699998</v>
      </c>
      <c r="AT950" s="551">
        <v>0.11654871157999999</v>
      </c>
      <c r="AU950" s="551">
        <v>3.8828266E-2</v>
      </c>
      <c r="AV950" s="551">
        <v>1.7043054000000002E-2</v>
      </c>
      <c r="AW950" s="551">
        <v>0.10310121842000003</v>
      </c>
      <c r="AX950" s="551">
        <v>0.31062624</v>
      </c>
      <c r="AY950" s="551">
        <v>0.11362089900000003</v>
      </c>
    </row>
    <row r="951" spans="1:51" customFormat="1" x14ac:dyDescent="0.35">
      <c r="A951" s="547" t="s">
        <v>1070</v>
      </c>
      <c r="B951" s="547" t="s">
        <v>1551</v>
      </c>
      <c r="C951">
        <v>5</v>
      </c>
      <c r="D951" s="547" t="s">
        <v>475</v>
      </c>
      <c r="E951">
        <v>21</v>
      </c>
      <c r="F951" s="216">
        <v>2007</v>
      </c>
      <c r="G951" s="549">
        <v>17.336639699999999</v>
      </c>
      <c r="H951" s="550">
        <v>8.5028940298505482</v>
      </c>
      <c r="I951" s="550">
        <v>0.13226252062059063</v>
      </c>
      <c r="J951" s="550">
        <v>1.1710222938416386</v>
      </c>
      <c r="K951" s="550">
        <v>9.3689524216160544E-3</v>
      </c>
      <c r="L951" s="550">
        <v>3.1212657087174738E-3</v>
      </c>
      <c r="M951" s="550">
        <v>1.3700303756096401E-3</v>
      </c>
      <c r="N951" s="550">
        <v>8.2879552927433778E-3</v>
      </c>
      <c r="O951" s="550">
        <v>2.4970140551516445E-2</v>
      </c>
      <c r="P951" s="550">
        <v>9.1335840012871702E-3</v>
      </c>
      <c r="Q951" s="551">
        <v>147.41161020280001</v>
      </c>
      <c r="R951" s="551">
        <v>2.292987665813</v>
      </c>
      <c r="S951" s="551">
        <v>20.301591589000015</v>
      </c>
      <c r="T951" s="551">
        <v>0.16242615250000003</v>
      </c>
      <c r="U951" s="551">
        <v>5.4112258999999989E-2</v>
      </c>
      <c r="V951" s="551">
        <v>2.3751722999999999E-2</v>
      </c>
      <c r="W951" s="551">
        <v>0.14368529475999997</v>
      </c>
      <c r="X951" s="551">
        <v>0.43289832999999989</v>
      </c>
      <c r="Y951" s="551">
        <v>0.158345655</v>
      </c>
      <c r="AA951" s="547" t="s">
        <v>1070</v>
      </c>
      <c r="AB951" s="547" t="s">
        <v>1551</v>
      </c>
      <c r="AC951">
        <v>5</v>
      </c>
      <c r="AD951" s="547" t="s">
        <v>475</v>
      </c>
      <c r="AE951">
        <v>21</v>
      </c>
      <c r="AF951" s="216">
        <v>2007</v>
      </c>
      <c r="AG951" s="549">
        <v>17.336639699999999</v>
      </c>
      <c r="AH951" s="550">
        <v>8.5028940298505482</v>
      </c>
      <c r="AI951" s="550">
        <v>0.13226252062059063</v>
      </c>
      <c r="AJ951" s="550">
        <v>1.1710222938416386</v>
      </c>
      <c r="AK951" s="550">
        <v>9.3689524216160544E-3</v>
      </c>
      <c r="AL951" s="550">
        <v>3.1212657087174738E-3</v>
      </c>
      <c r="AM951" s="550">
        <v>1.3700303756096401E-3</v>
      </c>
      <c r="AN951" s="550">
        <v>8.2879552927433778E-3</v>
      </c>
      <c r="AO951" s="550">
        <v>2.4970140551516445E-2</v>
      </c>
      <c r="AP951" s="550">
        <v>9.1335840012871702E-3</v>
      </c>
      <c r="AQ951" s="551">
        <v>147.41161020280001</v>
      </c>
      <c r="AR951" s="551">
        <v>2.292987665813</v>
      </c>
      <c r="AS951" s="551">
        <v>20.301591589000015</v>
      </c>
      <c r="AT951" s="551">
        <v>0.16242615250000003</v>
      </c>
      <c r="AU951" s="551">
        <v>5.4112258999999989E-2</v>
      </c>
      <c r="AV951" s="551">
        <v>2.3751722999999999E-2</v>
      </c>
      <c r="AW951" s="551">
        <v>0.14368529475999997</v>
      </c>
      <c r="AX951" s="551">
        <v>0.43289832999999989</v>
      </c>
      <c r="AY951" s="551">
        <v>0.158345655</v>
      </c>
    </row>
    <row r="952" spans="1:51" customFormat="1" x14ac:dyDescent="0.35">
      <c r="A952" s="547" t="s">
        <v>1071</v>
      </c>
      <c r="B952" s="547" t="s">
        <v>1551</v>
      </c>
      <c r="C952">
        <v>5</v>
      </c>
      <c r="D952" s="547" t="s">
        <v>475</v>
      </c>
      <c r="E952">
        <v>21</v>
      </c>
      <c r="F952" s="216">
        <v>2008</v>
      </c>
      <c r="G952" s="549">
        <v>20.920080100000003</v>
      </c>
      <c r="H952" s="550">
        <v>8.3866955035081325</v>
      </c>
      <c r="I952" s="550">
        <v>0.12763101312241149</v>
      </c>
      <c r="J952" s="550">
        <v>1.144060874623515</v>
      </c>
      <c r="K952" s="550">
        <v>1.1256718413329593E-2</v>
      </c>
      <c r="L952" s="550">
        <v>3.121267303369455E-3</v>
      </c>
      <c r="M952" s="550">
        <v>1.3700312266012782E-3</v>
      </c>
      <c r="N952" s="550">
        <v>9.9579132127701527E-3</v>
      </c>
      <c r="O952" s="550">
        <v>2.4970131926024507E-2</v>
      </c>
      <c r="P952" s="550">
        <v>9.1335890248336084E-3</v>
      </c>
      <c r="Q952" s="551">
        <v>175.45034170770001</v>
      </c>
      <c r="R952" s="551">
        <v>2.6700510177650001</v>
      </c>
      <c r="S952" s="551">
        <v>23.933845136399995</v>
      </c>
      <c r="T952" s="551">
        <v>0.23549145087000004</v>
      </c>
      <c r="U952" s="551">
        <v>6.5297162000000006E-2</v>
      </c>
      <c r="V952" s="551">
        <v>2.8661162999999993E-2</v>
      </c>
      <c r="W952" s="551">
        <v>0.20832034203999997</v>
      </c>
      <c r="X952" s="551">
        <v>0.52237716000000001</v>
      </c>
      <c r="Y952" s="551">
        <v>0.191075414</v>
      </c>
      <c r="AA952" s="547" t="s">
        <v>1071</v>
      </c>
      <c r="AB952" s="547" t="s">
        <v>1551</v>
      </c>
      <c r="AC952">
        <v>5</v>
      </c>
      <c r="AD952" s="547" t="s">
        <v>475</v>
      </c>
      <c r="AE952">
        <v>21</v>
      </c>
      <c r="AF952" s="216">
        <v>2008</v>
      </c>
      <c r="AG952" s="549">
        <v>20.920080100000003</v>
      </c>
      <c r="AH952" s="550">
        <v>8.3866955035081325</v>
      </c>
      <c r="AI952" s="550">
        <v>0.12763101312241149</v>
      </c>
      <c r="AJ952" s="550">
        <v>1.144060874623515</v>
      </c>
      <c r="AK952" s="550">
        <v>1.1256718413329593E-2</v>
      </c>
      <c r="AL952" s="550">
        <v>3.121267303369455E-3</v>
      </c>
      <c r="AM952" s="550">
        <v>1.3700312266012782E-3</v>
      </c>
      <c r="AN952" s="550">
        <v>9.9579132127701527E-3</v>
      </c>
      <c r="AO952" s="550">
        <v>2.4970131926024507E-2</v>
      </c>
      <c r="AP952" s="550">
        <v>9.1335890248336084E-3</v>
      </c>
      <c r="AQ952" s="551">
        <v>175.45034170770001</v>
      </c>
      <c r="AR952" s="551">
        <v>2.6700510177650001</v>
      </c>
      <c r="AS952" s="551">
        <v>23.933845136399995</v>
      </c>
      <c r="AT952" s="551">
        <v>0.23549145087000004</v>
      </c>
      <c r="AU952" s="551">
        <v>6.5297162000000006E-2</v>
      </c>
      <c r="AV952" s="551">
        <v>2.8661162999999993E-2</v>
      </c>
      <c r="AW952" s="551">
        <v>0.20832034203999997</v>
      </c>
      <c r="AX952" s="551">
        <v>0.52237716000000001</v>
      </c>
      <c r="AY952" s="551">
        <v>0.191075414</v>
      </c>
    </row>
    <row r="953" spans="1:51" customFormat="1" x14ac:dyDescent="0.35">
      <c r="A953" s="547" t="s">
        <v>1072</v>
      </c>
      <c r="B953" s="547" t="s">
        <v>1551</v>
      </c>
      <c r="C953">
        <v>5</v>
      </c>
      <c r="D953" s="547" t="s">
        <v>475</v>
      </c>
      <c r="E953">
        <v>21</v>
      </c>
      <c r="F953" s="216">
        <v>2009</v>
      </c>
      <c r="G953" s="549">
        <v>20.659278799999999</v>
      </c>
      <c r="H953" s="550">
        <v>8.3087382958402234</v>
      </c>
      <c r="I953" s="550">
        <v>0.12203450982896841</v>
      </c>
      <c r="J953" s="550">
        <v>1.1159639111651858</v>
      </c>
      <c r="K953" s="550">
        <v>1.194483985423537E-2</v>
      </c>
      <c r="L953" s="550">
        <v>3.1212649107576784E-3</v>
      </c>
      <c r="M953" s="550">
        <v>1.3700283187039423E-3</v>
      </c>
      <c r="N953" s="550">
        <v>1.0566632789233667E-2</v>
      </c>
      <c r="O953" s="550">
        <v>2.4970145134011162E-2</v>
      </c>
      <c r="P953" s="550">
        <v>9.1335803067820534E-3</v>
      </c>
      <c r="Q953" s="551">
        <v>171.65254093000004</v>
      </c>
      <c r="R953" s="551">
        <v>2.5211449617779986</v>
      </c>
      <c r="S953" s="551">
        <v>23.055009571500005</v>
      </c>
      <c r="T953" s="551">
        <v>0.24677177676999987</v>
      </c>
      <c r="U953" s="551">
        <v>6.4483081999999997E-2</v>
      </c>
      <c r="V953" s="551">
        <v>2.8303796999999995E-2</v>
      </c>
      <c r="W953" s="551">
        <v>0.21829901276999997</v>
      </c>
      <c r="X953" s="551">
        <v>0.51586518999999997</v>
      </c>
      <c r="Y953" s="551">
        <v>0.18869318199999996</v>
      </c>
      <c r="AA953" s="547" t="s">
        <v>1072</v>
      </c>
      <c r="AB953" s="547" t="s">
        <v>1551</v>
      </c>
      <c r="AC953">
        <v>5</v>
      </c>
      <c r="AD953" s="547" t="s">
        <v>475</v>
      </c>
      <c r="AE953">
        <v>21</v>
      </c>
      <c r="AF953" s="216">
        <v>2009</v>
      </c>
      <c r="AG953" s="549">
        <v>20.659278799999999</v>
      </c>
      <c r="AH953" s="550">
        <v>8.3087382958402234</v>
      </c>
      <c r="AI953" s="550">
        <v>0.12203450982896841</v>
      </c>
      <c r="AJ953" s="550">
        <v>1.1159639111651858</v>
      </c>
      <c r="AK953" s="550">
        <v>1.194483985423537E-2</v>
      </c>
      <c r="AL953" s="550">
        <v>3.1212649107576784E-3</v>
      </c>
      <c r="AM953" s="550">
        <v>1.3700283187039423E-3</v>
      </c>
      <c r="AN953" s="550">
        <v>1.0566632789233667E-2</v>
      </c>
      <c r="AO953" s="550">
        <v>2.4970145134011162E-2</v>
      </c>
      <c r="AP953" s="550">
        <v>9.1335803067820534E-3</v>
      </c>
      <c r="AQ953" s="551">
        <v>171.65254093000004</v>
      </c>
      <c r="AR953" s="551">
        <v>2.5211449617779986</v>
      </c>
      <c r="AS953" s="551">
        <v>23.055009571500005</v>
      </c>
      <c r="AT953" s="551">
        <v>0.24677177676999987</v>
      </c>
      <c r="AU953" s="551">
        <v>6.4483081999999997E-2</v>
      </c>
      <c r="AV953" s="551">
        <v>2.8303796999999995E-2</v>
      </c>
      <c r="AW953" s="551">
        <v>0.21829901276999997</v>
      </c>
      <c r="AX953" s="551">
        <v>0.51586518999999997</v>
      </c>
      <c r="AY953" s="551">
        <v>0.18869318199999996</v>
      </c>
    </row>
    <row r="954" spans="1:51" customFormat="1" x14ac:dyDescent="0.35">
      <c r="A954" s="547" t="s">
        <v>1073</v>
      </c>
      <c r="B954" s="547" t="s">
        <v>1551</v>
      </c>
      <c r="C954">
        <v>5</v>
      </c>
      <c r="D954" s="547" t="s">
        <v>475</v>
      </c>
      <c r="E954">
        <v>21</v>
      </c>
      <c r="F954" s="216">
        <v>2010</v>
      </c>
      <c r="G954" s="549">
        <v>31.464995000000005</v>
      </c>
      <c r="H954" s="550">
        <v>8.1053945795001709</v>
      </c>
      <c r="I954" s="550">
        <v>0.10912060699949258</v>
      </c>
      <c r="J954" s="550">
        <v>1.0562681063861599</v>
      </c>
      <c r="K954" s="550">
        <v>1.4098455932378186E-2</v>
      </c>
      <c r="L954" s="550">
        <v>3.1212688576622996E-3</v>
      </c>
      <c r="M954" s="550">
        <v>1.3700309184857644E-3</v>
      </c>
      <c r="N954" s="550">
        <v>1.247176020654063E-2</v>
      </c>
      <c r="O954" s="550">
        <v>2.4970153658057145E-2</v>
      </c>
      <c r="P954" s="550">
        <v>9.1335965570628532E-3</v>
      </c>
      <c r="Q954" s="551">
        <v>255.036199917</v>
      </c>
      <c r="R954" s="551">
        <v>3.4334793536359998</v>
      </c>
      <c r="S954" s="551">
        <v>33.235470686099994</v>
      </c>
      <c r="T954" s="551">
        <v>0.44360784542000004</v>
      </c>
      <c r="U954" s="551">
        <v>9.8210708999999993E-2</v>
      </c>
      <c r="V954" s="551">
        <v>4.3108015999999992E-2</v>
      </c>
      <c r="W954" s="551">
        <v>0.39242387253999994</v>
      </c>
      <c r="X954" s="551">
        <v>0.7856857599999999</v>
      </c>
      <c r="Y954" s="551">
        <v>0.28738856999999995</v>
      </c>
      <c r="AA954" s="547" t="s">
        <v>1073</v>
      </c>
      <c r="AB954" s="547" t="s">
        <v>1551</v>
      </c>
      <c r="AC954">
        <v>5</v>
      </c>
      <c r="AD954" s="547" t="s">
        <v>475</v>
      </c>
      <c r="AE954">
        <v>21</v>
      </c>
      <c r="AF954" s="216">
        <v>2010</v>
      </c>
      <c r="AG954" s="549">
        <v>31.464995000000005</v>
      </c>
      <c r="AH954" s="550">
        <v>8.1053945795001709</v>
      </c>
      <c r="AI954" s="550">
        <v>0.10912060699949258</v>
      </c>
      <c r="AJ954" s="550">
        <v>1.0562681063861599</v>
      </c>
      <c r="AK954" s="550">
        <v>1.4098455932378186E-2</v>
      </c>
      <c r="AL954" s="550">
        <v>3.1212688576622996E-3</v>
      </c>
      <c r="AM954" s="550">
        <v>1.3700309184857644E-3</v>
      </c>
      <c r="AN954" s="550">
        <v>1.247176020654063E-2</v>
      </c>
      <c r="AO954" s="550">
        <v>2.4970153658057145E-2</v>
      </c>
      <c r="AP954" s="550">
        <v>9.1335965570628532E-3</v>
      </c>
      <c r="AQ954" s="551">
        <v>255.036199917</v>
      </c>
      <c r="AR954" s="551">
        <v>3.4334793536359998</v>
      </c>
      <c r="AS954" s="551">
        <v>33.235470686099994</v>
      </c>
      <c r="AT954" s="551">
        <v>0.44360784542000004</v>
      </c>
      <c r="AU954" s="551">
        <v>9.8210708999999993E-2</v>
      </c>
      <c r="AV954" s="551">
        <v>4.3108015999999992E-2</v>
      </c>
      <c r="AW954" s="551">
        <v>0.39242387253999994</v>
      </c>
      <c r="AX954" s="551">
        <v>0.7856857599999999</v>
      </c>
      <c r="AY954" s="551">
        <v>0.28738856999999995</v>
      </c>
    </row>
    <row r="955" spans="1:51" customFormat="1" x14ac:dyDescent="0.35">
      <c r="A955" s="547" t="s">
        <v>1074</v>
      </c>
      <c r="B955" s="547" t="s">
        <v>1551</v>
      </c>
      <c r="C955">
        <v>5</v>
      </c>
      <c r="D955" s="547" t="s">
        <v>475</v>
      </c>
      <c r="E955">
        <v>21</v>
      </c>
      <c r="F955" s="216">
        <v>2011</v>
      </c>
      <c r="G955" s="549">
        <v>41.615287000000009</v>
      </c>
      <c r="H955" s="550">
        <v>7.137827932749806</v>
      </c>
      <c r="I955" s="550">
        <v>0.10862845537705891</v>
      </c>
      <c r="J955" s="550">
        <v>0.5148792589079102</v>
      </c>
      <c r="K955" s="550">
        <v>1.2113223346507255E-2</v>
      </c>
      <c r="L955" s="550">
        <v>3.1212663990518681E-3</v>
      </c>
      <c r="M955" s="550">
        <v>1.3700311858957019E-3</v>
      </c>
      <c r="N955" s="550">
        <v>1.0715582902023475E-2</v>
      </c>
      <c r="O955" s="550">
        <v>2.4970146427201134E-2</v>
      </c>
      <c r="P955" s="550">
        <v>9.133590740345008E-3</v>
      </c>
      <c r="Q955" s="551">
        <v>297.04275797799994</v>
      </c>
      <c r="R955" s="551">
        <v>4.5206043468830011</v>
      </c>
      <c r="S955" s="551">
        <v>21.426848129799993</v>
      </c>
      <c r="T955" s="551">
        <v>0.50409526605999999</v>
      </c>
      <c r="U955" s="551">
        <v>0.12989239700000005</v>
      </c>
      <c r="V955" s="551">
        <v>5.7014241E-2</v>
      </c>
      <c r="W955" s="551">
        <v>0.4459320578399999</v>
      </c>
      <c r="X955" s="551">
        <v>1.03913981</v>
      </c>
      <c r="Y955" s="551">
        <v>0.38009700000000007</v>
      </c>
      <c r="AA955" s="547" t="s">
        <v>1074</v>
      </c>
      <c r="AB955" s="547" t="s">
        <v>1551</v>
      </c>
      <c r="AC955">
        <v>5</v>
      </c>
      <c r="AD955" s="547" t="s">
        <v>475</v>
      </c>
      <c r="AE955">
        <v>21</v>
      </c>
      <c r="AF955" s="216">
        <v>2011</v>
      </c>
      <c r="AG955" s="549">
        <v>41.615287000000009</v>
      </c>
      <c r="AH955" s="550">
        <v>7.137827932749806</v>
      </c>
      <c r="AI955" s="550">
        <v>0.10862845537705891</v>
      </c>
      <c r="AJ955" s="550">
        <v>0.5148792589079102</v>
      </c>
      <c r="AK955" s="550">
        <v>1.2113223346507255E-2</v>
      </c>
      <c r="AL955" s="550">
        <v>3.1212663990518681E-3</v>
      </c>
      <c r="AM955" s="550">
        <v>1.3700311858957019E-3</v>
      </c>
      <c r="AN955" s="550">
        <v>1.0715582902023475E-2</v>
      </c>
      <c r="AO955" s="550">
        <v>2.4970146427201134E-2</v>
      </c>
      <c r="AP955" s="550">
        <v>9.133590740345008E-3</v>
      </c>
      <c r="AQ955" s="551">
        <v>297.04275797799994</v>
      </c>
      <c r="AR955" s="551">
        <v>4.5206043468830011</v>
      </c>
      <c r="AS955" s="551">
        <v>21.426848129799993</v>
      </c>
      <c r="AT955" s="551">
        <v>0.50409526605999999</v>
      </c>
      <c r="AU955" s="551">
        <v>0.12989239700000005</v>
      </c>
      <c r="AV955" s="551">
        <v>5.7014241E-2</v>
      </c>
      <c r="AW955" s="551">
        <v>0.4459320578399999</v>
      </c>
      <c r="AX955" s="551">
        <v>1.03913981</v>
      </c>
      <c r="AY955" s="551">
        <v>0.38009700000000007</v>
      </c>
    </row>
    <row r="956" spans="1:51" customFormat="1" x14ac:dyDescent="0.35">
      <c r="A956" s="547" t="s">
        <v>1075</v>
      </c>
      <c r="B956" s="547" t="s">
        <v>1551</v>
      </c>
      <c r="C956">
        <v>5</v>
      </c>
      <c r="D956" s="547" t="s">
        <v>475</v>
      </c>
      <c r="E956">
        <v>21</v>
      </c>
      <c r="F956" s="216">
        <v>2012</v>
      </c>
      <c r="G956" s="549">
        <v>73.515813000000009</v>
      </c>
      <c r="H956" s="550">
        <v>6.8546524557784583</v>
      </c>
      <c r="I956" s="550">
        <v>0.10862850450798932</v>
      </c>
      <c r="J956" s="550">
        <v>0.47974115686648283</v>
      </c>
      <c r="K956" s="550">
        <v>1.4180775678832528E-2</v>
      </c>
      <c r="L956" s="550">
        <v>3.1212688350464131E-3</v>
      </c>
      <c r="M956" s="550">
        <v>1.3700308530900692E-3</v>
      </c>
      <c r="N956" s="550">
        <v>1.2544588259399372E-2</v>
      </c>
      <c r="O956" s="550">
        <v>2.4970149755400236E-2</v>
      </c>
      <c r="P956" s="550">
        <v>9.1335817778414527E-3</v>
      </c>
      <c r="Q956" s="551">
        <v>503.92534811899998</v>
      </c>
      <c r="R956" s="551">
        <v>7.9859128238790005</v>
      </c>
      <c r="S956" s="551">
        <v>35.268561176600024</v>
      </c>
      <c r="T956" s="551">
        <v>1.0425112530000002</v>
      </c>
      <c r="U956" s="551">
        <v>0.22946261599999998</v>
      </c>
      <c r="V956" s="551">
        <v>0.10071893200000001</v>
      </c>
      <c r="W956" s="551">
        <v>0.92222560463999992</v>
      </c>
      <c r="X956" s="551">
        <v>1.8357008599999998</v>
      </c>
      <c r="Y956" s="551">
        <v>0.67146268999999992</v>
      </c>
      <c r="AA956" s="547" t="s">
        <v>1075</v>
      </c>
      <c r="AB956" s="547" t="s">
        <v>1551</v>
      </c>
      <c r="AC956">
        <v>5</v>
      </c>
      <c r="AD956" s="547" t="s">
        <v>475</v>
      </c>
      <c r="AE956">
        <v>21</v>
      </c>
      <c r="AF956" s="216">
        <v>2012</v>
      </c>
      <c r="AG956" s="549">
        <v>73.515813000000009</v>
      </c>
      <c r="AH956" s="550">
        <v>6.8546524557784583</v>
      </c>
      <c r="AI956" s="550">
        <v>0.10862850450798932</v>
      </c>
      <c r="AJ956" s="550">
        <v>0.47974115686648283</v>
      </c>
      <c r="AK956" s="550">
        <v>1.4180775678832528E-2</v>
      </c>
      <c r="AL956" s="550">
        <v>3.1212688350464131E-3</v>
      </c>
      <c r="AM956" s="550">
        <v>1.3700308530900692E-3</v>
      </c>
      <c r="AN956" s="550">
        <v>1.2544588259399372E-2</v>
      </c>
      <c r="AO956" s="550">
        <v>2.4970149755400236E-2</v>
      </c>
      <c r="AP956" s="550">
        <v>9.1335817778414527E-3</v>
      </c>
      <c r="AQ956" s="551">
        <v>503.92534811899998</v>
      </c>
      <c r="AR956" s="551">
        <v>7.9859128238790005</v>
      </c>
      <c r="AS956" s="551">
        <v>35.268561176600024</v>
      </c>
      <c r="AT956" s="551">
        <v>1.0425112530000002</v>
      </c>
      <c r="AU956" s="551">
        <v>0.22946261599999998</v>
      </c>
      <c r="AV956" s="551">
        <v>0.10071893200000001</v>
      </c>
      <c r="AW956" s="551">
        <v>0.92222560463999992</v>
      </c>
      <c r="AX956" s="551">
        <v>1.8357008599999998</v>
      </c>
      <c r="AY956" s="551">
        <v>0.67146268999999992</v>
      </c>
    </row>
    <row r="957" spans="1:51" customFormat="1" x14ac:dyDescent="0.35">
      <c r="A957" s="547" t="s">
        <v>1076</v>
      </c>
      <c r="B957" s="547" t="s">
        <v>1551</v>
      </c>
      <c r="C957">
        <v>5</v>
      </c>
      <c r="D957" s="547" t="s">
        <v>475</v>
      </c>
      <c r="E957">
        <v>21</v>
      </c>
      <c r="F957" s="216">
        <v>2013</v>
      </c>
      <c r="G957" s="549">
        <v>116.58328700000001</v>
      </c>
      <c r="H957" s="550">
        <v>6.571468741321385</v>
      </c>
      <c r="I957" s="550">
        <v>0.10862852709299577</v>
      </c>
      <c r="J957" s="550">
        <v>0.44916700548166899</v>
      </c>
      <c r="K957" s="550">
        <v>1.59587513354294E-2</v>
      </c>
      <c r="L957" s="550">
        <v>3.1212708902263156E-3</v>
      </c>
      <c r="M957" s="550">
        <v>1.3700327303346658E-3</v>
      </c>
      <c r="N957" s="550">
        <v>1.4117414909565897E-2</v>
      </c>
      <c r="O957" s="550">
        <v>2.4970148594283492E-2</v>
      </c>
      <c r="P957" s="550">
        <v>9.1335887621696588E-3</v>
      </c>
      <c r="Q957" s="551">
        <v>766.12342628099987</v>
      </c>
      <c r="R957" s="551">
        <v>12.664270750470003</v>
      </c>
      <c r="S957" s="551">
        <v>52.365365910999998</v>
      </c>
      <c r="T957" s="551">
        <v>1.860523687099999</v>
      </c>
      <c r="U957" s="551">
        <v>0.36388802000000009</v>
      </c>
      <c r="V957" s="551">
        <v>0.15972291899999996</v>
      </c>
      <c r="W957" s="551">
        <v>1.6458546341000002</v>
      </c>
      <c r="X957" s="551">
        <v>2.9111019999999992</v>
      </c>
      <c r="Y957" s="551">
        <v>1.0648238000000001</v>
      </c>
      <c r="AA957" s="547" t="s">
        <v>1076</v>
      </c>
      <c r="AB957" s="547" t="s">
        <v>1551</v>
      </c>
      <c r="AC957">
        <v>5</v>
      </c>
      <c r="AD957" s="547" t="s">
        <v>475</v>
      </c>
      <c r="AE957">
        <v>21</v>
      </c>
      <c r="AF957" s="216">
        <v>2013</v>
      </c>
      <c r="AG957" s="549">
        <v>116.58328700000001</v>
      </c>
      <c r="AH957" s="550">
        <v>6.571468741321385</v>
      </c>
      <c r="AI957" s="550">
        <v>0.10862852709299577</v>
      </c>
      <c r="AJ957" s="550">
        <v>0.44916700548166899</v>
      </c>
      <c r="AK957" s="550">
        <v>1.59587513354294E-2</v>
      </c>
      <c r="AL957" s="550">
        <v>3.1212708902263156E-3</v>
      </c>
      <c r="AM957" s="550">
        <v>1.3700327303346658E-3</v>
      </c>
      <c r="AN957" s="550">
        <v>1.4117414909565897E-2</v>
      </c>
      <c r="AO957" s="550">
        <v>2.4970148594283492E-2</v>
      </c>
      <c r="AP957" s="550">
        <v>9.1335887621696588E-3</v>
      </c>
      <c r="AQ957" s="551">
        <v>766.12342628099987</v>
      </c>
      <c r="AR957" s="551">
        <v>12.664270750470003</v>
      </c>
      <c r="AS957" s="551">
        <v>52.365365910999998</v>
      </c>
      <c r="AT957" s="551">
        <v>1.860523687099999</v>
      </c>
      <c r="AU957" s="551">
        <v>0.36388802000000009</v>
      </c>
      <c r="AV957" s="551">
        <v>0.15972291899999996</v>
      </c>
      <c r="AW957" s="551">
        <v>1.6458546341000002</v>
      </c>
      <c r="AX957" s="551">
        <v>2.9111019999999992</v>
      </c>
      <c r="AY957" s="551">
        <v>1.0648238000000001</v>
      </c>
    </row>
    <row r="958" spans="1:51" customFormat="1" x14ac:dyDescent="0.35">
      <c r="A958" s="547" t="s">
        <v>1077</v>
      </c>
      <c r="B958" s="547" t="s">
        <v>1551</v>
      </c>
      <c r="C958">
        <v>5</v>
      </c>
      <c r="D958" s="547" t="s">
        <v>475</v>
      </c>
      <c r="E958">
        <v>21</v>
      </c>
      <c r="F958" s="216">
        <v>2014</v>
      </c>
      <c r="G958" s="549">
        <v>112.74556199999999</v>
      </c>
      <c r="H958" s="550">
        <v>6.5714676890075703</v>
      </c>
      <c r="I958" s="550">
        <v>0.10862844583866639</v>
      </c>
      <c r="J958" s="550">
        <v>0.44106095178274074</v>
      </c>
      <c r="K958" s="550">
        <v>1.7586955649748777E-2</v>
      </c>
      <c r="L958" s="550">
        <v>3.1212655625416099E-3</v>
      </c>
      <c r="M958" s="550">
        <v>1.3700304141461461E-3</v>
      </c>
      <c r="N958" s="550">
        <v>1.5557756917296663E-2</v>
      </c>
      <c r="O958" s="550">
        <v>2.4970114566460724E-2</v>
      </c>
      <c r="P958" s="550">
        <v>9.1335848767155944E-3</v>
      </c>
      <c r="Q958" s="551">
        <v>740.90381776199968</v>
      </c>
      <c r="R958" s="551">
        <v>12.247375175267003</v>
      </c>
      <c r="S958" s="551">
        <v>49.727664885000003</v>
      </c>
      <c r="T958" s="551">
        <v>1.9828511986000008</v>
      </c>
      <c r="U958" s="551">
        <v>0.35190883999999995</v>
      </c>
      <c r="V958" s="551">
        <v>0.15446484899999999</v>
      </c>
      <c r="W958" s="551">
        <v>1.7540680470999996</v>
      </c>
      <c r="X958" s="551">
        <v>2.8152696000000006</v>
      </c>
      <c r="Y958" s="551">
        <v>1.0297711600000004</v>
      </c>
      <c r="AA958" s="547" t="s">
        <v>1077</v>
      </c>
      <c r="AB958" s="547" t="s">
        <v>1551</v>
      </c>
      <c r="AC958">
        <v>5</v>
      </c>
      <c r="AD958" s="547" t="s">
        <v>475</v>
      </c>
      <c r="AE958">
        <v>21</v>
      </c>
      <c r="AF958" s="216">
        <v>2014</v>
      </c>
      <c r="AG958" s="549">
        <v>112.74556199999999</v>
      </c>
      <c r="AH958" s="550">
        <v>6.5714676890075703</v>
      </c>
      <c r="AI958" s="550">
        <v>0.10862844583866639</v>
      </c>
      <c r="AJ958" s="550">
        <v>0.44106095178274074</v>
      </c>
      <c r="AK958" s="550">
        <v>1.7586955649748777E-2</v>
      </c>
      <c r="AL958" s="550">
        <v>3.1212655625416099E-3</v>
      </c>
      <c r="AM958" s="550">
        <v>1.3700304141461461E-3</v>
      </c>
      <c r="AN958" s="550">
        <v>1.5557756917296663E-2</v>
      </c>
      <c r="AO958" s="550">
        <v>2.4970114566460724E-2</v>
      </c>
      <c r="AP958" s="550">
        <v>9.1335848767155944E-3</v>
      </c>
      <c r="AQ958" s="551">
        <v>740.90381776199968</v>
      </c>
      <c r="AR958" s="551">
        <v>12.247375175267003</v>
      </c>
      <c r="AS958" s="551">
        <v>49.727664885000003</v>
      </c>
      <c r="AT958" s="551">
        <v>1.9828511986000008</v>
      </c>
      <c r="AU958" s="551">
        <v>0.35190883999999995</v>
      </c>
      <c r="AV958" s="551">
        <v>0.15446484899999999</v>
      </c>
      <c r="AW958" s="551">
        <v>1.7540680470999996</v>
      </c>
      <c r="AX958" s="551">
        <v>2.8152696000000006</v>
      </c>
      <c r="AY958" s="551">
        <v>1.0297711600000004</v>
      </c>
    </row>
    <row r="959" spans="1:51" customFormat="1" x14ac:dyDescent="0.35">
      <c r="A959" s="547" t="s">
        <v>1078</v>
      </c>
      <c r="B959" s="547" t="s">
        <v>1551</v>
      </c>
      <c r="C959">
        <v>5</v>
      </c>
      <c r="D959" s="547" t="s">
        <v>475</v>
      </c>
      <c r="E959">
        <v>21</v>
      </c>
      <c r="F959" s="216">
        <v>2015</v>
      </c>
      <c r="G959" s="549">
        <v>147.330388</v>
      </c>
      <c r="H959" s="550">
        <v>6.5714773183248543</v>
      </c>
      <c r="I959" s="550">
        <v>0.10862867303702484</v>
      </c>
      <c r="J959" s="550">
        <v>0.43313617606165544</v>
      </c>
      <c r="K959" s="550">
        <v>1.7929925493714166E-2</v>
      </c>
      <c r="L959" s="550">
        <v>3.1212766506798308E-3</v>
      </c>
      <c r="M959" s="550">
        <v>1.3700324606489192E-3</v>
      </c>
      <c r="N959" s="550">
        <v>1.5861144223688589E-2</v>
      </c>
      <c r="O959" s="550">
        <v>2.4970183340588231E-2</v>
      </c>
      <c r="P959" s="550">
        <v>9.1336003269060825E-3</v>
      </c>
      <c r="Q959" s="551">
        <v>968.17830304200027</v>
      </c>
      <c r="R959" s="551">
        <v>16.004304546470006</v>
      </c>
      <c r="S959" s="551">
        <v>63.814120876000004</v>
      </c>
      <c r="T959" s="551">
        <v>2.6416228797999994</v>
      </c>
      <c r="U959" s="551">
        <v>0.45985889999999996</v>
      </c>
      <c r="V959" s="551">
        <v>0.201847414</v>
      </c>
      <c r="W959" s="551">
        <v>2.3368285325999985</v>
      </c>
      <c r="X959" s="551">
        <v>3.6788668000000002</v>
      </c>
      <c r="Y959" s="551">
        <v>1.3456568799999999</v>
      </c>
      <c r="AA959" s="547" t="s">
        <v>1078</v>
      </c>
      <c r="AB959" s="547" t="s">
        <v>1551</v>
      </c>
      <c r="AC959">
        <v>5</v>
      </c>
      <c r="AD959" s="547" t="s">
        <v>475</v>
      </c>
      <c r="AE959">
        <v>21</v>
      </c>
      <c r="AF959" s="216">
        <v>2015</v>
      </c>
      <c r="AG959" s="549">
        <v>147.330388</v>
      </c>
      <c r="AH959" s="550">
        <v>6.5714773183248543</v>
      </c>
      <c r="AI959" s="550">
        <v>0.10862867303702484</v>
      </c>
      <c r="AJ959" s="550">
        <v>0.43313617606165544</v>
      </c>
      <c r="AK959" s="550">
        <v>1.7929925493714166E-2</v>
      </c>
      <c r="AL959" s="550">
        <v>3.1212766506798308E-3</v>
      </c>
      <c r="AM959" s="550">
        <v>1.3700324606489192E-3</v>
      </c>
      <c r="AN959" s="550">
        <v>1.5861144223688589E-2</v>
      </c>
      <c r="AO959" s="550">
        <v>2.4970183340588231E-2</v>
      </c>
      <c r="AP959" s="550">
        <v>9.1336003269060825E-3</v>
      </c>
      <c r="AQ959" s="551">
        <v>968.17830304200027</v>
      </c>
      <c r="AR959" s="551">
        <v>16.004304546470006</v>
      </c>
      <c r="AS959" s="551">
        <v>63.814120876000004</v>
      </c>
      <c r="AT959" s="551">
        <v>2.6416228797999994</v>
      </c>
      <c r="AU959" s="551">
        <v>0.45985889999999996</v>
      </c>
      <c r="AV959" s="551">
        <v>0.201847414</v>
      </c>
      <c r="AW959" s="551">
        <v>2.3368285325999985</v>
      </c>
      <c r="AX959" s="551">
        <v>3.6788668000000002</v>
      </c>
      <c r="AY959" s="551">
        <v>1.3456568799999999</v>
      </c>
    </row>
    <row r="960" spans="1:51" customFormat="1" x14ac:dyDescent="0.35">
      <c r="A960" s="547" t="s">
        <v>1079</v>
      </c>
      <c r="B960" s="547" t="s">
        <v>1551</v>
      </c>
      <c r="C960">
        <v>5</v>
      </c>
      <c r="D960" s="547" t="s">
        <v>475</v>
      </c>
      <c r="E960">
        <v>21</v>
      </c>
      <c r="F960" s="216">
        <v>2016</v>
      </c>
      <c r="G960" s="549">
        <v>174.46436599999996</v>
      </c>
      <c r="H960" s="550">
        <v>5.4166856480652354</v>
      </c>
      <c r="I960" s="550">
        <v>0.10768982928943781</v>
      </c>
      <c r="J960" s="550">
        <v>0.27885427346808489</v>
      </c>
      <c r="K960" s="550">
        <v>1.3367974437255575E-2</v>
      </c>
      <c r="L960" s="550">
        <v>3.1212737161467122E-3</v>
      </c>
      <c r="M960" s="550">
        <v>1.3700336376999763E-3</v>
      </c>
      <c r="N960" s="550">
        <v>1.1825556056530195E-2</v>
      </c>
      <c r="O960" s="550">
        <v>2.4970162674938446E-2</v>
      </c>
      <c r="P960" s="550">
        <v>9.1336041080159643E-3</v>
      </c>
      <c r="Q960" s="551">
        <v>945.01862741100024</v>
      </c>
      <c r="R960" s="551">
        <v>18.788037791629993</v>
      </c>
      <c r="S960" s="551">
        <v>48.650134027000036</v>
      </c>
      <c r="T960" s="551">
        <v>2.3322351849</v>
      </c>
      <c r="U960" s="551">
        <v>0.54455103999999999</v>
      </c>
      <c r="V960" s="551">
        <v>0.23902204999999999</v>
      </c>
      <c r="W960" s="551">
        <v>2.06313814</v>
      </c>
      <c r="X960" s="551">
        <v>4.3564035999999993</v>
      </c>
      <c r="Y960" s="551">
        <v>1.5934884500000002</v>
      </c>
      <c r="AA960" s="547" t="s">
        <v>1079</v>
      </c>
      <c r="AB960" s="547" t="s">
        <v>1551</v>
      </c>
      <c r="AC960">
        <v>5</v>
      </c>
      <c r="AD960" s="547" t="s">
        <v>475</v>
      </c>
      <c r="AE960">
        <v>21</v>
      </c>
      <c r="AF960" s="216">
        <v>2016</v>
      </c>
      <c r="AG960" s="549">
        <v>174.46436599999996</v>
      </c>
      <c r="AH960" s="550">
        <v>5.4166856480652354</v>
      </c>
      <c r="AI960" s="550">
        <v>0.10768982928943781</v>
      </c>
      <c r="AJ960" s="550">
        <v>0.27885427346808489</v>
      </c>
      <c r="AK960" s="550">
        <v>1.3367974437255575E-2</v>
      </c>
      <c r="AL960" s="550">
        <v>3.1212737161467122E-3</v>
      </c>
      <c r="AM960" s="550">
        <v>1.3700336376999763E-3</v>
      </c>
      <c r="AN960" s="550">
        <v>1.1825556056530195E-2</v>
      </c>
      <c r="AO960" s="550">
        <v>2.4970162674938446E-2</v>
      </c>
      <c r="AP960" s="550">
        <v>9.1336041080159643E-3</v>
      </c>
      <c r="AQ960" s="551">
        <v>945.01862741100024</v>
      </c>
      <c r="AR960" s="551">
        <v>18.788037791629993</v>
      </c>
      <c r="AS960" s="551">
        <v>48.650134027000036</v>
      </c>
      <c r="AT960" s="551">
        <v>2.3322351849</v>
      </c>
      <c r="AU960" s="551">
        <v>0.54455103999999999</v>
      </c>
      <c r="AV960" s="551">
        <v>0.23902204999999999</v>
      </c>
      <c r="AW960" s="551">
        <v>2.06313814</v>
      </c>
      <c r="AX960" s="551">
        <v>4.3564035999999993</v>
      </c>
      <c r="AY960" s="551">
        <v>1.5934884500000002</v>
      </c>
    </row>
    <row r="961" spans="1:51" customFormat="1" x14ac:dyDescent="0.35">
      <c r="A961" s="547" t="s">
        <v>1080</v>
      </c>
      <c r="B961" s="547" t="s">
        <v>1551</v>
      </c>
      <c r="C961">
        <v>5</v>
      </c>
      <c r="D961" s="547" t="s">
        <v>475</v>
      </c>
      <c r="E961">
        <v>21</v>
      </c>
      <c r="F961" s="216">
        <v>2017</v>
      </c>
      <c r="G961" s="549">
        <v>193.52114000000003</v>
      </c>
      <c r="H961" s="550">
        <v>3.766015847736325</v>
      </c>
      <c r="I961" s="550">
        <v>9.0906204681514308E-2</v>
      </c>
      <c r="J961" s="550">
        <v>0.26701237480308343</v>
      </c>
      <c r="K961" s="550">
        <v>1.3570834252009877E-2</v>
      </c>
      <c r="L961" s="550">
        <v>3.1212689735085272E-3</v>
      </c>
      <c r="M961" s="550">
        <v>1.3700318735203811E-3</v>
      </c>
      <c r="N961" s="550">
        <v>1.2005023879561682E-2</v>
      </c>
      <c r="O961" s="550">
        <v>2.4970150547893623E-2</v>
      </c>
      <c r="P961" s="550">
        <v>9.1335894362755393E-3</v>
      </c>
      <c r="Q961" s="551">
        <v>728.80368011200017</v>
      </c>
      <c r="R961" s="551">
        <v>17.592272363039989</v>
      </c>
      <c r="S961" s="551">
        <v>51.672539165999986</v>
      </c>
      <c r="T961" s="551">
        <v>2.6262433151999991</v>
      </c>
      <c r="U961" s="551">
        <v>0.60403153000000009</v>
      </c>
      <c r="V961" s="551">
        <v>0.26513013000000002</v>
      </c>
      <c r="W961" s="551">
        <v>2.3232259068999999</v>
      </c>
      <c r="X961" s="551">
        <v>4.8322519999999995</v>
      </c>
      <c r="Y961" s="551">
        <v>1.7675426399999998</v>
      </c>
      <c r="AA961" s="547" t="s">
        <v>1080</v>
      </c>
      <c r="AB961" s="547" t="s">
        <v>1551</v>
      </c>
      <c r="AC961">
        <v>5</v>
      </c>
      <c r="AD961" s="547" t="s">
        <v>475</v>
      </c>
      <c r="AE961">
        <v>21</v>
      </c>
      <c r="AF961" s="216">
        <v>2017</v>
      </c>
      <c r="AG961" s="549">
        <v>193.52114000000003</v>
      </c>
      <c r="AH961" s="550">
        <v>3.766015847736325</v>
      </c>
      <c r="AI961" s="550">
        <v>9.0906204681514308E-2</v>
      </c>
      <c r="AJ961" s="550">
        <v>0.26701237480308343</v>
      </c>
      <c r="AK961" s="550">
        <v>1.3570834252009877E-2</v>
      </c>
      <c r="AL961" s="550">
        <v>3.1212689735085272E-3</v>
      </c>
      <c r="AM961" s="550">
        <v>1.3700318735203811E-3</v>
      </c>
      <c r="AN961" s="550">
        <v>1.2005023879561682E-2</v>
      </c>
      <c r="AO961" s="550">
        <v>2.4970150547893623E-2</v>
      </c>
      <c r="AP961" s="550">
        <v>9.1335894362755393E-3</v>
      </c>
      <c r="AQ961" s="551">
        <v>728.80368011200017</v>
      </c>
      <c r="AR961" s="551">
        <v>17.592272363039989</v>
      </c>
      <c r="AS961" s="551">
        <v>51.672539165999986</v>
      </c>
      <c r="AT961" s="551">
        <v>2.6262433151999991</v>
      </c>
      <c r="AU961" s="551">
        <v>0.60403153000000009</v>
      </c>
      <c r="AV961" s="551">
        <v>0.26513013000000002</v>
      </c>
      <c r="AW961" s="551">
        <v>2.3232259068999999</v>
      </c>
      <c r="AX961" s="551">
        <v>4.8322519999999995</v>
      </c>
      <c r="AY961" s="551">
        <v>1.7675426399999998</v>
      </c>
    </row>
    <row r="962" spans="1:51" customFormat="1" x14ac:dyDescent="0.35">
      <c r="A962" s="547" t="s">
        <v>1081</v>
      </c>
      <c r="B962" s="547" t="s">
        <v>1551</v>
      </c>
      <c r="C962">
        <v>5</v>
      </c>
      <c r="D962" s="547" t="s">
        <v>475</v>
      </c>
      <c r="E962">
        <v>21</v>
      </c>
      <c r="F962" s="216">
        <v>2018</v>
      </c>
      <c r="G962" s="549">
        <v>180.70072000000005</v>
      </c>
      <c r="H962" s="550">
        <v>3.6130805701327589</v>
      </c>
      <c r="I962" s="550">
        <v>8.5677844322889232E-2</v>
      </c>
      <c r="J962" s="550">
        <v>0.25623392055659749</v>
      </c>
      <c r="K962" s="550">
        <v>1.4393662382197471E-2</v>
      </c>
      <c r="L962" s="550">
        <v>3.1212757204287841E-3</v>
      </c>
      <c r="M962" s="550">
        <v>1.3700318958330656E-3</v>
      </c>
      <c r="N962" s="550">
        <v>1.2732908714475515E-2</v>
      </c>
      <c r="O962" s="550">
        <v>2.4970209858599348E-2</v>
      </c>
      <c r="P962" s="550">
        <v>9.133587292845316E-3</v>
      </c>
      <c r="Q962" s="551">
        <v>652.88626044100022</v>
      </c>
      <c r="R962" s="551">
        <v>15.482048157194001</v>
      </c>
      <c r="S962" s="551">
        <v>46.301653932999976</v>
      </c>
      <c r="T962" s="551">
        <v>2.600945155899999</v>
      </c>
      <c r="U962" s="551">
        <v>0.56401677000000017</v>
      </c>
      <c r="V962" s="551">
        <v>0.24756575</v>
      </c>
      <c r="W962" s="551">
        <v>2.3008457724000007</v>
      </c>
      <c r="X962" s="551">
        <v>4.5121349000000013</v>
      </c>
      <c r="Y962" s="551">
        <v>1.6504457999999997</v>
      </c>
      <c r="AA962" s="547" t="s">
        <v>1081</v>
      </c>
      <c r="AB962" s="547" t="s">
        <v>1551</v>
      </c>
      <c r="AC962">
        <v>5</v>
      </c>
      <c r="AD962" s="547" t="s">
        <v>475</v>
      </c>
      <c r="AE962">
        <v>21</v>
      </c>
      <c r="AF962" s="216">
        <v>2018</v>
      </c>
      <c r="AG962" s="549">
        <v>180.70072000000005</v>
      </c>
      <c r="AH962" s="550">
        <v>3.6130805701327589</v>
      </c>
      <c r="AI962" s="550">
        <v>8.5677844322889232E-2</v>
      </c>
      <c r="AJ962" s="550">
        <v>0.25623392055659749</v>
      </c>
      <c r="AK962" s="550">
        <v>1.4393662382197471E-2</v>
      </c>
      <c r="AL962" s="550">
        <v>3.1212757204287841E-3</v>
      </c>
      <c r="AM962" s="550">
        <v>1.3700318958330656E-3</v>
      </c>
      <c r="AN962" s="550">
        <v>1.2732908714475515E-2</v>
      </c>
      <c r="AO962" s="550">
        <v>2.4970209858599348E-2</v>
      </c>
      <c r="AP962" s="550">
        <v>9.133587292845316E-3</v>
      </c>
      <c r="AQ962" s="551">
        <v>652.88626044100022</v>
      </c>
      <c r="AR962" s="551">
        <v>15.482048157194001</v>
      </c>
      <c r="AS962" s="551">
        <v>46.301653932999976</v>
      </c>
      <c r="AT962" s="551">
        <v>2.600945155899999</v>
      </c>
      <c r="AU962" s="551">
        <v>0.56401677000000017</v>
      </c>
      <c r="AV962" s="551">
        <v>0.24756575</v>
      </c>
      <c r="AW962" s="551">
        <v>2.3008457724000007</v>
      </c>
      <c r="AX962" s="551">
        <v>4.5121349000000013</v>
      </c>
      <c r="AY962" s="551">
        <v>1.6504457999999997</v>
      </c>
    </row>
    <row r="963" spans="1:51" customFormat="1" x14ac:dyDescent="0.35">
      <c r="A963" s="547" t="s">
        <v>1082</v>
      </c>
      <c r="B963" s="547" t="s">
        <v>1551</v>
      </c>
      <c r="C963">
        <v>5</v>
      </c>
      <c r="D963" s="547" t="s">
        <v>475</v>
      </c>
      <c r="E963">
        <v>21</v>
      </c>
      <c r="F963" s="216">
        <v>2019</v>
      </c>
      <c r="G963" s="549">
        <v>254.44771999999998</v>
      </c>
      <c r="H963" s="550">
        <v>3.4603179060987452</v>
      </c>
      <c r="I963" s="550">
        <v>8.0455650133591294E-2</v>
      </c>
      <c r="J963" s="550">
        <v>0.25103188586244751</v>
      </c>
      <c r="K963" s="550">
        <v>1.4390470284426211E-2</v>
      </c>
      <c r="L963" s="550">
        <v>3.1212737925103043E-3</v>
      </c>
      <c r="M963" s="550">
        <v>1.3700301578650422E-3</v>
      </c>
      <c r="N963" s="550">
        <v>1.2730085315757599E-2</v>
      </c>
      <c r="O963" s="550">
        <v>2.4970191912114595E-2</v>
      </c>
      <c r="P963" s="550">
        <v>9.1335827257560034E-3</v>
      </c>
      <c r="Q963" s="551">
        <v>880.47000168199975</v>
      </c>
      <c r="R963" s="551">
        <v>20.471756737609997</v>
      </c>
      <c r="S963" s="551">
        <v>63.874491004999996</v>
      </c>
      <c r="T963" s="551">
        <v>3.6616223536000003</v>
      </c>
      <c r="U963" s="551">
        <v>0.79420099999999993</v>
      </c>
      <c r="V963" s="551">
        <v>0.34860105000000002</v>
      </c>
      <c r="W963" s="551">
        <v>3.2391411840000011</v>
      </c>
      <c r="X963" s="551">
        <v>6.3536083999999988</v>
      </c>
      <c r="Y963" s="551">
        <v>2.3240193000000002</v>
      </c>
      <c r="AA963" s="547" t="s">
        <v>1082</v>
      </c>
      <c r="AB963" s="547" t="s">
        <v>1551</v>
      </c>
      <c r="AC963">
        <v>5</v>
      </c>
      <c r="AD963" s="547" t="s">
        <v>475</v>
      </c>
      <c r="AE963">
        <v>21</v>
      </c>
      <c r="AF963" s="216">
        <v>2019</v>
      </c>
      <c r="AG963" s="549">
        <v>254.44771999999998</v>
      </c>
      <c r="AH963" s="550">
        <v>3.4603179060987452</v>
      </c>
      <c r="AI963" s="550">
        <v>8.0455650133591294E-2</v>
      </c>
      <c r="AJ963" s="550">
        <v>0.25103188586244751</v>
      </c>
      <c r="AK963" s="550">
        <v>1.4390470284426211E-2</v>
      </c>
      <c r="AL963" s="550">
        <v>3.1212737925103043E-3</v>
      </c>
      <c r="AM963" s="550">
        <v>1.3700301578650422E-3</v>
      </c>
      <c r="AN963" s="550">
        <v>1.2730085315757599E-2</v>
      </c>
      <c r="AO963" s="550">
        <v>2.4970191912114595E-2</v>
      </c>
      <c r="AP963" s="550">
        <v>9.1335827257560034E-3</v>
      </c>
      <c r="AQ963" s="551">
        <v>880.47000168199975</v>
      </c>
      <c r="AR963" s="551">
        <v>20.471756737609997</v>
      </c>
      <c r="AS963" s="551">
        <v>63.874491004999996</v>
      </c>
      <c r="AT963" s="551">
        <v>3.6616223536000003</v>
      </c>
      <c r="AU963" s="551">
        <v>0.79420099999999993</v>
      </c>
      <c r="AV963" s="551">
        <v>0.34860105000000002</v>
      </c>
      <c r="AW963" s="551">
        <v>3.2391411840000011</v>
      </c>
      <c r="AX963" s="551">
        <v>6.3536083999999988</v>
      </c>
      <c r="AY963" s="551">
        <v>2.3240193000000002</v>
      </c>
    </row>
    <row r="964" spans="1:51" customFormat="1" x14ac:dyDescent="0.35">
      <c r="A964" s="547" t="s">
        <v>1083</v>
      </c>
      <c r="B964" s="547" t="s">
        <v>1551</v>
      </c>
      <c r="C964">
        <v>5</v>
      </c>
      <c r="D964" s="547" t="s">
        <v>475</v>
      </c>
      <c r="E964">
        <v>21</v>
      </c>
      <c r="F964" s="216">
        <v>2020</v>
      </c>
      <c r="G964" s="549">
        <v>463.32850999999988</v>
      </c>
      <c r="H964" s="550">
        <v>3.3074423381306715</v>
      </c>
      <c r="I964" s="550">
        <v>7.5229345547611612E-2</v>
      </c>
      <c r="J964" s="550">
        <v>0.24116033024602782</v>
      </c>
      <c r="K964" s="550">
        <v>1.3382426580872396E-2</v>
      </c>
      <c r="L964" s="550">
        <v>3.121275917167282E-3</v>
      </c>
      <c r="M964" s="550">
        <v>1.3700306721898038E-3</v>
      </c>
      <c r="N964" s="550">
        <v>1.1838344285353816E-2</v>
      </c>
      <c r="O964" s="550">
        <v>2.4970200085464203E-2</v>
      </c>
      <c r="P964" s="550">
        <v>9.1335834265843067E-3</v>
      </c>
      <c r="Q964" s="551">
        <v>1532.4323304369998</v>
      </c>
      <c r="R964" s="551">
        <v>34.855900580850012</v>
      </c>
      <c r="S964" s="551">
        <v>111.73645648399997</v>
      </c>
      <c r="T964" s="551">
        <v>6.2004597679</v>
      </c>
      <c r="U964" s="551">
        <v>1.4461761199999998</v>
      </c>
      <c r="V964" s="551">
        <v>0.63477427000000008</v>
      </c>
      <c r="W964" s="551">
        <v>5.4850424185999973</v>
      </c>
      <c r="X964" s="551">
        <v>11.5694056</v>
      </c>
      <c r="Y964" s="551">
        <v>4.2318496000000003</v>
      </c>
      <c r="AA964" s="547" t="s">
        <v>1083</v>
      </c>
      <c r="AB964" s="547" t="s">
        <v>1551</v>
      </c>
      <c r="AC964">
        <v>5</v>
      </c>
      <c r="AD964" s="547" t="s">
        <v>475</v>
      </c>
      <c r="AE964">
        <v>21</v>
      </c>
      <c r="AF964" s="216">
        <v>2020</v>
      </c>
      <c r="AG964" s="549">
        <v>463.32850999999988</v>
      </c>
      <c r="AH964" s="550">
        <v>3.3074423381306715</v>
      </c>
      <c r="AI964" s="550">
        <v>7.5229345547611612E-2</v>
      </c>
      <c r="AJ964" s="550">
        <v>0.24116033024602782</v>
      </c>
      <c r="AK964" s="550">
        <v>1.3382426580872396E-2</v>
      </c>
      <c r="AL964" s="550">
        <v>3.121275917167282E-3</v>
      </c>
      <c r="AM964" s="550">
        <v>1.3700306721898038E-3</v>
      </c>
      <c r="AN964" s="550">
        <v>1.1838344285353816E-2</v>
      </c>
      <c r="AO964" s="550">
        <v>2.4970200085464203E-2</v>
      </c>
      <c r="AP964" s="550">
        <v>9.1335834265843067E-3</v>
      </c>
      <c r="AQ964" s="551">
        <v>1532.4323304369998</v>
      </c>
      <c r="AR964" s="551">
        <v>34.855900580850012</v>
      </c>
      <c r="AS964" s="551">
        <v>111.73645648399997</v>
      </c>
      <c r="AT964" s="551">
        <v>6.2004597679</v>
      </c>
      <c r="AU964" s="551">
        <v>1.4461761199999998</v>
      </c>
      <c r="AV964" s="551">
        <v>0.63477427000000008</v>
      </c>
      <c r="AW964" s="551">
        <v>5.4850424185999973</v>
      </c>
      <c r="AX964" s="551">
        <v>11.5694056</v>
      </c>
      <c r="AY964" s="551">
        <v>4.2318496000000003</v>
      </c>
    </row>
    <row r="965" spans="1:51" customFormat="1" x14ac:dyDescent="0.35">
      <c r="A965" s="547" t="s">
        <v>1084</v>
      </c>
      <c r="B965" s="547" t="s">
        <v>1551</v>
      </c>
      <c r="C965">
        <v>5</v>
      </c>
      <c r="D965" s="547" t="s">
        <v>475</v>
      </c>
      <c r="E965">
        <v>21</v>
      </c>
      <c r="F965" s="216">
        <v>2021</v>
      </c>
      <c r="G965" s="549">
        <v>493.68518000000006</v>
      </c>
      <c r="H965" s="550">
        <v>2.5538460625413135</v>
      </c>
      <c r="I965" s="550">
        <v>6.50823017538424E-2</v>
      </c>
      <c r="J965" s="550">
        <v>0.20013475893078256</v>
      </c>
      <c r="K965" s="550">
        <v>9.5467132381814642E-3</v>
      </c>
      <c r="L965" s="550">
        <v>3.1212766808191403E-3</v>
      </c>
      <c r="M965" s="550">
        <v>1.3700324769724706E-3</v>
      </c>
      <c r="N965" s="550">
        <v>8.4451991898966926E-3</v>
      </c>
      <c r="O965" s="550">
        <v>2.4970197809057178E-2</v>
      </c>
      <c r="P965" s="550">
        <v>9.1336004860425434E-3</v>
      </c>
      <c r="Q965" s="551">
        <v>1260.7959530779997</v>
      </c>
      <c r="R965" s="551">
        <v>32.130167856160007</v>
      </c>
      <c r="S965" s="551">
        <v>98.803564487000003</v>
      </c>
      <c r="T965" s="551">
        <v>4.7130708433999997</v>
      </c>
      <c r="U965" s="551">
        <v>1.5409280400000001</v>
      </c>
      <c r="V965" s="551">
        <v>0.67636473000000008</v>
      </c>
      <c r="W965" s="551">
        <v>4.169269682200003</v>
      </c>
      <c r="X965" s="551">
        <v>12.327416599999999</v>
      </c>
      <c r="Y965" s="551">
        <v>4.5091232000000012</v>
      </c>
      <c r="AA965" s="547" t="s">
        <v>1084</v>
      </c>
      <c r="AB965" s="547" t="s">
        <v>1551</v>
      </c>
      <c r="AC965">
        <v>5</v>
      </c>
      <c r="AD965" s="547" t="s">
        <v>475</v>
      </c>
      <c r="AE965">
        <v>21</v>
      </c>
      <c r="AF965" s="216">
        <v>2021</v>
      </c>
      <c r="AG965" s="549">
        <v>493.68518000000006</v>
      </c>
      <c r="AH965" s="550">
        <v>2.5538460625413135</v>
      </c>
      <c r="AI965" s="550">
        <v>6.50823017538424E-2</v>
      </c>
      <c r="AJ965" s="550">
        <v>0.20013475893078256</v>
      </c>
      <c r="AK965" s="550">
        <v>9.5467132381814642E-3</v>
      </c>
      <c r="AL965" s="550">
        <v>3.1212766808191403E-3</v>
      </c>
      <c r="AM965" s="550">
        <v>1.3700324769724706E-3</v>
      </c>
      <c r="AN965" s="550">
        <v>8.4451991898966926E-3</v>
      </c>
      <c r="AO965" s="550">
        <v>2.4970197809057178E-2</v>
      </c>
      <c r="AP965" s="550">
        <v>9.1336004860425434E-3</v>
      </c>
      <c r="AQ965" s="551">
        <v>1260.7959530779997</v>
      </c>
      <c r="AR965" s="551">
        <v>32.130167856160007</v>
      </c>
      <c r="AS965" s="551">
        <v>98.803564487000003</v>
      </c>
      <c r="AT965" s="551">
        <v>4.7130708433999997</v>
      </c>
      <c r="AU965" s="551">
        <v>1.5409280400000001</v>
      </c>
      <c r="AV965" s="551">
        <v>0.67636473000000008</v>
      </c>
      <c r="AW965" s="551">
        <v>4.169269682200003</v>
      </c>
      <c r="AX965" s="551">
        <v>12.327416599999999</v>
      </c>
      <c r="AY965" s="551">
        <v>4.5091232000000012</v>
      </c>
    </row>
    <row r="966" spans="1:51" customFormat="1" x14ac:dyDescent="0.35">
      <c r="A966" s="547" t="s">
        <v>1085</v>
      </c>
      <c r="B966" s="547" t="s">
        <v>1551</v>
      </c>
      <c r="C966">
        <v>5</v>
      </c>
      <c r="D966" s="547" t="s">
        <v>475</v>
      </c>
      <c r="E966">
        <v>21</v>
      </c>
      <c r="F966" s="216">
        <v>2022</v>
      </c>
      <c r="G966" s="549">
        <v>523.55881999999986</v>
      </c>
      <c r="H966" s="550">
        <v>2.4448828781625727</v>
      </c>
      <c r="I966" s="550">
        <v>6.0616620696314502E-2</v>
      </c>
      <c r="J966" s="550">
        <v>0.19441507925317733</v>
      </c>
      <c r="K966" s="550">
        <v>9.5860612410273299E-3</v>
      </c>
      <c r="L966" s="550">
        <v>3.1212754089406814E-3</v>
      </c>
      <c r="M966" s="550">
        <v>1.3700315276896687E-3</v>
      </c>
      <c r="N966" s="550">
        <v>8.4800091582833033E-3</v>
      </c>
      <c r="O966" s="550">
        <v>2.4970188831887126E-2</v>
      </c>
      <c r="P966" s="550">
        <v>9.1335838827049098E-3</v>
      </c>
      <c r="Q966" s="551">
        <v>1280.039994729</v>
      </c>
      <c r="R966" s="551">
        <v>31.73636640414999</v>
      </c>
      <c r="S966" s="551">
        <v>101.78772948399998</v>
      </c>
      <c r="T966" s="551">
        <v>5.0188669118000027</v>
      </c>
      <c r="U966" s="551">
        <v>1.6341712700000002</v>
      </c>
      <c r="V966" s="551">
        <v>0.71729209000000005</v>
      </c>
      <c r="W966" s="551">
        <v>4.4397835884999983</v>
      </c>
      <c r="X966" s="551">
        <v>13.073362599999998</v>
      </c>
      <c r="Y966" s="551">
        <v>4.7819683999999993</v>
      </c>
      <c r="AA966" s="547" t="s">
        <v>1085</v>
      </c>
      <c r="AB966" s="547" t="s">
        <v>1551</v>
      </c>
      <c r="AC966">
        <v>5</v>
      </c>
      <c r="AD966" s="547" t="s">
        <v>475</v>
      </c>
      <c r="AE966">
        <v>21</v>
      </c>
      <c r="AF966" s="216">
        <v>2022</v>
      </c>
      <c r="AG966" s="549">
        <v>523.55881999999986</v>
      </c>
      <c r="AH966" s="550">
        <v>2.4448828781625727</v>
      </c>
      <c r="AI966" s="550">
        <v>6.0616620696314502E-2</v>
      </c>
      <c r="AJ966" s="550">
        <v>0.19441507925317733</v>
      </c>
      <c r="AK966" s="550">
        <v>9.5860612410273299E-3</v>
      </c>
      <c r="AL966" s="550">
        <v>3.1212754089406814E-3</v>
      </c>
      <c r="AM966" s="550">
        <v>1.3700315276896687E-3</v>
      </c>
      <c r="AN966" s="550">
        <v>8.4800091582833033E-3</v>
      </c>
      <c r="AO966" s="550">
        <v>2.4970188831887126E-2</v>
      </c>
      <c r="AP966" s="550">
        <v>9.1335838827049098E-3</v>
      </c>
      <c r="AQ966" s="551">
        <v>1280.039994729</v>
      </c>
      <c r="AR966" s="551">
        <v>31.73636640414999</v>
      </c>
      <c r="AS966" s="551">
        <v>101.78772948399998</v>
      </c>
      <c r="AT966" s="551">
        <v>5.0188669118000027</v>
      </c>
      <c r="AU966" s="551">
        <v>1.6341712700000002</v>
      </c>
      <c r="AV966" s="551">
        <v>0.71729209000000005</v>
      </c>
      <c r="AW966" s="551">
        <v>4.4397835884999983</v>
      </c>
      <c r="AX966" s="551">
        <v>13.073362599999998</v>
      </c>
      <c r="AY966" s="551">
        <v>4.7819683999999993</v>
      </c>
    </row>
    <row r="967" spans="1:51" customFormat="1" x14ac:dyDescent="0.35">
      <c r="A967" s="547" t="s">
        <v>1086</v>
      </c>
      <c r="B967" s="547" t="s">
        <v>1551</v>
      </c>
      <c r="C967">
        <v>5</v>
      </c>
      <c r="D967" s="547" t="s">
        <v>475</v>
      </c>
      <c r="E967">
        <v>21</v>
      </c>
      <c r="F967" s="216">
        <v>2023</v>
      </c>
      <c r="G967" s="549">
        <v>550.95418000000006</v>
      </c>
      <c r="H967" s="550">
        <v>2.1659197237254824</v>
      </c>
      <c r="I967" s="550">
        <v>5.4763095237502307E-2</v>
      </c>
      <c r="J967" s="550">
        <v>0.18880031221289575</v>
      </c>
      <c r="K967" s="550">
        <v>8.4430941594816449E-3</v>
      </c>
      <c r="L967" s="550">
        <v>3.1212779255073439E-3</v>
      </c>
      <c r="M967" s="550">
        <v>1.3700317510977049E-3</v>
      </c>
      <c r="N967" s="550">
        <v>7.4689218838488499E-3</v>
      </c>
      <c r="O967" s="550">
        <v>2.4970223839666666E-2</v>
      </c>
      <c r="P967" s="550">
        <v>9.1335902016389092E-3</v>
      </c>
      <c r="Q967" s="551">
        <v>1193.3225253309997</v>
      </c>
      <c r="R967" s="551">
        <v>30.171956230839992</v>
      </c>
      <c r="S967" s="551">
        <v>104.02032119899998</v>
      </c>
      <c r="T967" s="551">
        <v>4.6517580192999999</v>
      </c>
      <c r="U967" s="551">
        <v>1.71968112</v>
      </c>
      <c r="V967" s="551">
        <v>0.75482472000000023</v>
      </c>
      <c r="W967" s="551">
        <v>4.1150337319999988</v>
      </c>
      <c r="X967" s="551">
        <v>13.757449200000002</v>
      </c>
      <c r="Y967" s="551">
        <v>5.0321897000000009</v>
      </c>
      <c r="AA967" s="547" t="s">
        <v>1086</v>
      </c>
      <c r="AB967" s="547" t="s">
        <v>1551</v>
      </c>
      <c r="AC967">
        <v>5</v>
      </c>
      <c r="AD967" s="547" t="s">
        <v>475</v>
      </c>
      <c r="AE967">
        <v>21</v>
      </c>
      <c r="AF967" s="216">
        <v>2023</v>
      </c>
      <c r="AG967" s="549">
        <v>550.95418000000006</v>
      </c>
      <c r="AH967" s="550">
        <v>2.1659197237254824</v>
      </c>
      <c r="AI967" s="550">
        <v>5.4763095237502307E-2</v>
      </c>
      <c r="AJ967" s="550">
        <v>0.18880031221289575</v>
      </c>
      <c r="AK967" s="550">
        <v>8.4430941594816449E-3</v>
      </c>
      <c r="AL967" s="550">
        <v>3.1212779255073439E-3</v>
      </c>
      <c r="AM967" s="550">
        <v>1.3700317510977049E-3</v>
      </c>
      <c r="AN967" s="550">
        <v>7.4689218838488499E-3</v>
      </c>
      <c r="AO967" s="550">
        <v>2.4970223839666666E-2</v>
      </c>
      <c r="AP967" s="550">
        <v>9.1335902016389092E-3</v>
      </c>
      <c r="AQ967" s="551">
        <v>1193.3225253309997</v>
      </c>
      <c r="AR967" s="551">
        <v>30.171956230839992</v>
      </c>
      <c r="AS967" s="551">
        <v>104.02032119899998</v>
      </c>
      <c r="AT967" s="551">
        <v>4.6517580192999999</v>
      </c>
      <c r="AU967" s="551">
        <v>1.71968112</v>
      </c>
      <c r="AV967" s="551">
        <v>0.75482472000000023</v>
      </c>
      <c r="AW967" s="551">
        <v>4.1150337319999988</v>
      </c>
      <c r="AX967" s="551">
        <v>13.757449200000002</v>
      </c>
      <c r="AY967" s="551">
        <v>5.0321897000000009</v>
      </c>
    </row>
    <row r="968" spans="1:51" customFormat="1" x14ac:dyDescent="0.35">
      <c r="A968" s="547" t="s">
        <v>1087</v>
      </c>
      <c r="B968" s="547" t="s">
        <v>1551</v>
      </c>
      <c r="C968">
        <v>5</v>
      </c>
      <c r="D968" s="547" t="s">
        <v>475</v>
      </c>
      <c r="E968">
        <v>21</v>
      </c>
      <c r="F968" s="216">
        <v>2024</v>
      </c>
      <c r="G968" s="549">
        <v>575.24105000000009</v>
      </c>
      <c r="H968" s="550">
        <v>2.0849087960082131</v>
      </c>
      <c r="I968" s="550">
        <v>5.1191154114137022E-2</v>
      </c>
      <c r="J968" s="550">
        <v>0.1863082459118662</v>
      </c>
      <c r="K968" s="550">
        <v>8.4597809149746933E-3</v>
      </c>
      <c r="L968" s="550">
        <v>3.1212729863419864E-3</v>
      </c>
      <c r="M968" s="550">
        <v>1.3700313807576839E-3</v>
      </c>
      <c r="N968" s="550">
        <v>7.4836875859259321E-3</v>
      </c>
      <c r="O968" s="550">
        <v>2.4970161465354392E-2</v>
      </c>
      <c r="P968" s="550">
        <v>9.1335771325777217E-3</v>
      </c>
      <c r="Q968" s="551">
        <v>1199.3251249700004</v>
      </c>
      <c r="R968" s="551">
        <v>29.447253243328003</v>
      </c>
      <c r="S968" s="551">
        <v>107.17215100200013</v>
      </c>
      <c r="T968" s="551">
        <v>4.866413256300004</v>
      </c>
      <c r="U968" s="551">
        <v>1.7954843500000002</v>
      </c>
      <c r="V968" s="551">
        <v>0.78809828999999998</v>
      </c>
      <c r="W968" s="551">
        <v>4.3049243047999992</v>
      </c>
      <c r="X968" s="551">
        <v>14.363861900000002</v>
      </c>
      <c r="Y968" s="551">
        <v>5.2540084999999985</v>
      </c>
      <c r="AA968" s="547" t="s">
        <v>1087</v>
      </c>
      <c r="AB968" s="547" t="s">
        <v>1551</v>
      </c>
      <c r="AC968">
        <v>5</v>
      </c>
      <c r="AD968" s="547" t="s">
        <v>475</v>
      </c>
      <c r="AE968">
        <v>21</v>
      </c>
      <c r="AF968" s="216">
        <v>2024</v>
      </c>
      <c r="AG968" s="549">
        <v>575.24105000000009</v>
      </c>
      <c r="AH968" s="550">
        <v>2.0849087960082131</v>
      </c>
      <c r="AI968" s="550">
        <v>5.1191154114137022E-2</v>
      </c>
      <c r="AJ968" s="550">
        <v>0.1863082459118662</v>
      </c>
      <c r="AK968" s="550">
        <v>8.4597809149746933E-3</v>
      </c>
      <c r="AL968" s="550">
        <v>3.1212729863419864E-3</v>
      </c>
      <c r="AM968" s="550">
        <v>1.3700313807576839E-3</v>
      </c>
      <c r="AN968" s="550">
        <v>7.4836875859259321E-3</v>
      </c>
      <c r="AO968" s="550">
        <v>2.4970161465354392E-2</v>
      </c>
      <c r="AP968" s="550">
        <v>9.1335771325777217E-3</v>
      </c>
      <c r="AQ968" s="551">
        <v>1199.3251249700004</v>
      </c>
      <c r="AR968" s="551">
        <v>29.447253243328003</v>
      </c>
      <c r="AS968" s="551">
        <v>107.17215100200013</v>
      </c>
      <c r="AT968" s="551">
        <v>4.866413256300004</v>
      </c>
      <c r="AU968" s="551">
        <v>1.7954843500000002</v>
      </c>
      <c r="AV968" s="551">
        <v>0.78809828999999998</v>
      </c>
      <c r="AW968" s="551">
        <v>4.3049243047999992</v>
      </c>
      <c r="AX968" s="551">
        <v>14.363861900000002</v>
      </c>
      <c r="AY968" s="551">
        <v>5.2540084999999985</v>
      </c>
    </row>
    <row r="969" spans="1:51" customFormat="1" x14ac:dyDescent="0.35">
      <c r="A969" s="547" t="s">
        <v>1088</v>
      </c>
      <c r="B969" s="547" t="s">
        <v>1551</v>
      </c>
      <c r="C969">
        <v>5</v>
      </c>
      <c r="D969" s="547" t="s">
        <v>475</v>
      </c>
      <c r="E969">
        <v>21</v>
      </c>
      <c r="F969" s="216">
        <v>2025</v>
      </c>
      <c r="G969" s="549">
        <v>607.60854000000006</v>
      </c>
      <c r="H969" s="550">
        <v>1.8209264547976889</v>
      </c>
      <c r="I969" s="550">
        <v>4.548878898374438E-2</v>
      </c>
      <c r="J969" s="550">
        <v>0.18019015069965941</v>
      </c>
      <c r="K969" s="550">
        <v>7.457553822235609E-3</v>
      </c>
      <c r="L969" s="550">
        <v>3.1212724396533329E-3</v>
      </c>
      <c r="M969" s="550">
        <v>1.3700306450597285E-3</v>
      </c>
      <c r="N969" s="550">
        <v>6.5970956443436399E-3</v>
      </c>
      <c r="O969" s="550">
        <v>2.497021470435553E-2</v>
      </c>
      <c r="P969" s="550">
        <v>9.1335852521098517E-3</v>
      </c>
      <c r="Q969" s="551">
        <v>1106.4104646469998</v>
      </c>
      <c r="R969" s="551">
        <v>27.639376660781007</v>
      </c>
      <c r="S969" s="551">
        <v>109.48507438900005</v>
      </c>
      <c r="T969" s="551">
        <v>4.5312733898999982</v>
      </c>
      <c r="U969" s="551">
        <v>1.8965117899999999</v>
      </c>
      <c r="V969" s="551">
        <v>0.83244231999999996</v>
      </c>
      <c r="W969" s="551">
        <v>4.0084516526999989</v>
      </c>
      <c r="X969" s="551">
        <v>15.172115699999997</v>
      </c>
      <c r="Y969" s="551">
        <v>5.5496443999999991</v>
      </c>
      <c r="AA969" s="547" t="s">
        <v>1088</v>
      </c>
      <c r="AB969" s="547" t="s">
        <v>1551</v>
      </c>
      <c r="AC969">
        <v>5</v>
      </c>
      <c r="AD969" s="547" t="s">
        <v>475</v>
      </c>
      <c r="AE969">
        <v>21</v>
      </c>
      <c r="AF969" s="216">
        <v>2025</v>
      </c>
      <c r="AG969" s="549">
        <v>607.60854000000006</v>
      </c>
      <c r="AH969" s="550">
        <v>1.8209264547976889</v>
      </c>
      <c r="AI969" s="550">
        <v>4.548878898374438E-2</v>
      </c>
      <c r="AJ969" s="550">
        <v>0.18019015069965941</v>
      </c>
      <c r="AK969" s="550">
        <v>7.457553822235609E-3</v>
      </c>
      <c r="AL969" s="550">
        <v>3.1212724396533329E-3</v>
      </c>
      <c r="AM969" s="550">
        <v>1.3700306450597285E-3</v>
      </c>
      <c r="AN969" s="550">
        <v>6.5970956443436399E-3</v>
      </c>
      <c r="AO969" s="550">
        <v>2.497021470435553E-2</v>
      </c>
      <c r="AP969" s="550">
        <v>9.1335852521098517E-3</v>
      </c>
      <c r="AQ969" s="551">
        <v>1106.4104646469998</v>
      </c>
      <c r="AR969" s="551">
        <v>27.639376660781007</v>
      </c>
      <c r="AS969" s="551">
        <v>109.48507438900005</v>
      </c>
      <c r="AT969" s="551">
        <v>4.5312733898999982</v>
      </c>
      <c r="AU969" s="551">
        <v>1.8965117899999999</v>
      </c>
      <c r="AV969" s="551">
        <v>0.83244231999999996</v>
      </c>
      <c r="AW969" s="551">
        <v>4.0084516526999989</v>
      </c>
      <c r="AX969" s="551">
        <v>15.172115699999997</v>
      </c>
      <c r="AY969" s="551">
        <v>5.5496443999999991</v>
      </c>
    </row>
    <row r="970" spans="1:51" customFormat="1" x14ac:dyDescent="0.35">
      <c r="A970" s="547" t="s">
        <v>1089</v>
      </c>
      <c r="B970" s="547" t="s">
        <v>1551</v>
      </c>
      <c r="C970">
        <v>5</v>
      </c>
      <c r="D970" s="547" t="s">
        <v>475</v>
      </c>
      <c r="E970">
        <v>21</v>
      </c>
      <c r="F970" s="216">
        <v>2026</v>
      </c>
      <c r="G970" s="549">
        <v>632.06176000000005</v>
      </c>
      <c r="H970" s="550">
        <v>1.8209283496710835</v>
      </c>
      <c r="I970" s="550">
        <v>4.5488842267475564E-2</v>
      </c>
      <c r="J970" s="550">
        <v>0.1796741539687513</v>
      </c>
      <c r="K970" s="550">
        <v>7.4645849706205933E-3</v>
      </c>
      <c r="L970" s="550">
        <v>3.1212735128921584E-3</v>
      </c>
      <c r="M970" s="550">
        <v>1.3700325423895285E-3</v>
      </c>
      <c r="N970" s="550">
        <v>6.6033150148175389E-3</v>
      </c>
      <c r="O970" s="550">
        <v>2.4970208923887436E-2</v>
      </c>
      <c r="P970" s="550">
        <v>9.1335936855284471E-3</v>
      </c>
      <c r="Q970" s="551">
        <v>1150.9391775270005</v>
      </c>
      <c r="R970" s="551">
        <v>28.751757703942999</v>
      </c>
      <c r="S970" s="551">
        <v>113.56516198399994</v>
      </c>
      <c r="T970" s="551">
        <v>4.7180787142000007</v>
      </c>
      <c r="U970" s="551">
        <v>1.9728376300000003</v>
      </c>
      <c r="V970" s="551">
        <v>0.86594518000000009</v>
      </c>
      <c r="W970" s="551">
        <v>4.1737029101000003</v>
      </c>
      <c r="X970" s="551">
        <v>15.782714199999999</v>
      </c>
      <c r="Y970" s="551">
        <v>5.7729952999999972</v>
      </c>
      <c r="AA970" s="547" t="s">
        <v>1089</v>
      </c>
      <c r="AB970" s="547" t="s">
        <v>1551</v>
      </c>
      <c r="AC970">
        <v>5</v>
      </c>
      <c r="AD970" s="547" t="s">
        <v>475</v>
      </c>
      <c r="AE970">
        <v>21</v>
      </c>
      <c r="AF970" s="216">
        <v>2026</v>
      </c>
      <c r="AG970" s="549">
        <v>632.06176000000005</v>
      </c>
      <c r="AH970" s="550">
        <v>1.8209283496710835</v>
      </c>
      <c r="AI970" s="550">
        <v>4.5488842267475564E-2</v>
      </c>
      <c r="AJ970" s="550">
        <v>0.1796741539687513</v>
      </c>
      <c r="AK970" s="550">
        <v>7.4645849706205933E-3</v>
      </c>
      <c r="AL970" s="550">
        <v>3.1212735128921584E-3</v>
      </c>
      <c r="AM970" s="550">
        <v>1.3700325423895285E-3</v>
      </c>
      <c r="AN970" s="550">
        <v>6.6033150148175389E-3</v>
      </c>
      <c r="AO970" s="550">
        <v>2.4970208923887436E-2</v>
      </c>
      <c r="AP970" s="550">
        <v>9.1335936855284471E-3</v>
      </c>
      <c r="AQ970" s="551">
        <v>1150.9391775270005</v>
      </c>
      <c r="AR970" s="551">
        <v>28.751757703942999</v>
      </c>
      <c r="AS970" s="551">
        <v>113.56516198399994</v>
      </c>
      <c r="AT970" s="551">
        <v>4.7180787142000007</v>
      </c>
      <c r="AU970" s="551">
        <v>1.9728376300000003</v>
      </c>
      <c r="AV970" s="551">
        <v>0.86594518000000009</v>
      </c>
      <c r="AW970" s="551">
        <v>4.1737029101000003</v>
      </c>
      <c r="AX970" s="551">
        <v>15.782714199999999</v>
      </c>
      <c r="AY970" s="551">
        <v>5.7729952999999972</v>
      </c>
    </row>
    <row r="971" spans="1:51" customFormat="1" x14ac:dyDescent="0.35">
      <c r="A971" s="547" t="s">
        <v>1461</v>
      </c>
      <c r="B971" s="547" t="s">
        <v>1551</v>
      </c>
      <c r="C971">
        <v>5</v>
      </c>
      <c r="D971" s="547" t="s">
        <v>475</v>
      </c>
      <c r="E971">
        <v>21</v>
      </c>
      <c r="F971" s="216">
        <v>2027</v>
      </c>
      <c r="G971" s="549">
        <v>659.89071999999987</v>
      </c>
      <c r="H971" s="550">
        <v>1.6375477305348378</v>
      </c>
      <c r="I971" s="550">
        <v>4.3762088261532182E-2</v>
      </c>
      <c r="J971" s="550">
        <v>0.1757409799277069</v>
      </c>
      <c r="K971" s="550">
        <v>6.1683375239767E-3</v>
      </c>
      <c r="L971" s="550">
        <v>3.1212770199283918E-3</v>
      </c>
      <c r="M971" s="550">
        <v>1.3700317531363377E-3</v>
      </c>
      <c r="N971" s="550">
        <v>5.4566280882083025E-3</v>
      </c>
      <c r="O971" s="550">
        <v>2.4970230070821432E-2</v>
      </c>
      <c r="P971" s="550">
        <v>9.1335944230281057E-3</v>
      </c>
      <c r="Q971" s="551">
        <v>1080.6025509369999</v>
      </c>
      <c r="R971" s="551">
        <v>28.878195931606015</v>
      </c>
      <c r="S971" s="551">
        <v>115.96984177800003</v>
      </c>
      <c r="T971" s="551">
        <v>4.0704286899000008</v>
      </c>
      <c r="U971" s="551">
        <v>2.0597017400000004</v>
      </c>
      <c r="V971" s="551">
        <v>0.90407123999999994</v>
      </c>
      <c r="W971" s="551">
        <v>3.6007782378999997</v>
      </c>
      <c r="X971" s="551">
        <v>16.477623100000002</v>
      </c>
      <c r="Y971" s="551">
        <v>6.0271742000000001</v>
      </c>
      <c r="AA971" s="547" t="s">
        <v>1461</v>
      </c>
      <c r="AB971" s="547" t="s">
        <v>1551</v>
      </c>
      <c r="AC971">
        <v>5</v>
      </c>
      <c r="AD971" s="547" t="s">
        <v>475</v>
      </c>
      <c r="AE971">
        <v>21</v>
      </c>
      <c r="AF971" s="216">
        <v>2027</v>
      </c>
      <c r="AG971" s="549">
        <v>659.89071999999987</v>
      </c>
      <c r="AH971" s="550">
        <v>1.6375477305348378</v>
      </c>
      <c r="AI971" s="550">
        <v>4.3762088261532182E-2</v>
      </c>
      <c r="AJ971" s="550">
        <v>0.1757409799277069</v>
      </c>
      <c r="AK971" s="550">
        <v>6.1683375239767E-3</v>
      </c>
      <c r="AL971" s="550">
        <v>3.1212770199283918E-3</v>
      </c>
      <c r="AM971" s="550">
        <v>1.3700317531363377E-3</v>
      </c>
      <c r="AN971" s="550">
        <v>5.4566280882083025E-3</v>
      </c>
      <c r="AO971" s="550">
        <v>2.4970230070821432E-2</v>
      </c>
      <c r="AP971" s="550">
        <v>9.1335944230281057E-3</v>
      </c>
      <c r="AQ971" s="551">
        <v>1080.6025509369999</v>
      </c>
      <c r="AR971" s="551">
        <v>28.878195931606015</v>
      </c>
      <c r="AS971" s="551">
        <v>115.96984177800003</v>
      </c>
      <c r="AT971" s="551">
        <v>4.0704286899000008</v>
      </c>
      <c r="AU971" s="551">
        <v>2.0597017400000004</v>
      </c>
      <c r="AV971" s="551">
        <v>0.90407123999999994</v>
      </c>
      <c r="AW971" s="551">
        <v>3.6007782378999997</v>
      </c>
      <c r="AX971" s="551">
        <v>16.477623100000002</v>
      </c>
      <c r="AY971" s="551">
        <v>6.0271742000000001</v>
      </c>
    </row>
    <row r="972" spans="1:51" customFormat="1" x14ac:dyDescent="0.35">
      <c r="A972" s="547" t="s">
        <v>1462</v>
      </c>
      <c r="B972" s="547" t="s">
        <v>1551</v>
      </c>
      <c r="C972">
        <v>5</v>
      </c>
      <c r="D972" s="547" t="s">
        <v>475</v>
      </c>
      <c r="E972">
        <v>21</v>
      </c>
      <c r="F972" s="216">
        <v>2028</v>
      </c>
      <c r="G972" s="549">
        <v>680.91647999999998</v>
      </c>
      <c r="H972" s="550">
        <v>1.6375482438272022</v>
      </c>
      <c r="I972" s="550">
        <v>4.3762077319448936E-2</v>
      </c>
      <c r="J972" s="550">
        <v>0.1754838051180668</v>
      </c>
      <c r="K972" s="550">
        <v>6.1710761377078184E-3</v>
      </c>
      <c r="L972" s="550">
        <v>3.1212787653487261E-3</v>
      </c>
      <c r="M972" s="550">
        <v>1.3700316373602827E-3</v>
      </c>
      <c r="N972" s="550">
        <v>5.4590562214032476E-3</v>
      </c>
      <c r="O972" s="550">
        <v>2.4970209562265259E-2</v>
      </c>
      <c r="P972" s="550">
        <v>9.1335930068838986E-3</v>
      </c>
      <c r="Q972" s="551">
        <v>1115.0335860170003</v>
      </c>
      <c r="R972" s="551">
        <v>29.798319645847005</v>
      </c>
      <c r="S972" s="551">
        <v>119.48981487800002</v>
      </c>
      <c r="T972" s="551">
        <v>4.2019874415000027</v>
      </c>
      <c r="U972" s="551">
        <v>2.1253301500000004</v>
      </c>
      <c r="V972" s="551">
        <v>0.93287712000000012</v>
      </c>
      <c r="W972" s="551">
        <v>3.7171613463999997</v>
      </c>
      <c r="X972" s="551">
        <v>17.002627199999999</v>
      </c>
      <c r="Y972" s="551">
        <v>6.219214</v>
      </c>
      <c r="AA972" s="547" t="s">
        <v>1462</v>
      </c>
      <c r="AB972" s="547" t="s">
        <v>1551</v>
      </c>
      <c r="AC972">
        <v>5</v>
      </c>
      <c r="AD972" s="547" t="s">
        <v>475</v>
      </c>
      <c r="AE972">
        <v>21</v>
      </c>
      <c r="AF972" s="216">
        <v>2028</v>
      </c>
      <c r="AG972" s="549">
        <v>680.91647999999998</v>
      </c>
      <c r="AH972" s="550">
        <v>1.6375482438272022</v>
      </c>
      <c r="AI972" s="550">
        <v>4.3762077319448936E-2</v>
      </c>
      <c r="AJ972" s="550">
        <v>0.1754838051180668</v>
      </c>
      <c r="AK972" s="550">
        <v>6.1710761377078184E-3</v>
      </c>
      <c r="AL972" s="550">
        <v>3.1212787653487261E-3</v>
      </c>
      <c r="AM972" s="550">
        <v>1.3700316373602827E-3</v>
      </c>
      <c r="AN972" s="550">
        <v>5.4590562214032476E-3</v>
      </c>
      <c r="AO972" s="550">
        <v>2.4970209562265259E-2</v>
      </c>
      <c r="AP972" s="550">
        <v>9.1335930068838986E-3</v>
      </c>
      <c r="AQ972" s="551">
        <v>1115.0335860170003</v>
      </c>
      <c r="AR972" s="551">
        <v>29.798319645847005</v>
      </c>
      <c r="AS972" s="551">
        <v>119.48981487800002</v>
      </c>
      <c r="AT972" s="551">
        <v>4.2019874415000027</v>
      </c>
      <c r="AU972" s="551">
        <v>2.1253301500000004</v>
      </c>
      <c r="AV972" s="551">
        <v>0.93287712000000012</v>
      </c>
      <c r="AW972" s="551">
        <v>3.7171613463999997</v>
      </c>
      <c r="AX972" s="551">
        <v>17.002627199999999</v>
      </c>
      <c r="AY972" s="551">
        <v>6.219214</v>
      </c>
    </row>
    <row r="973" spans="1:51" customFormat="1" x14ac:dyDescent="0.35">
      <c r="A973" s="547" t="s">
        <v>1552</v>
      </c>
      <c r="B973" s="547" t="s">
        <v>1551</v>
      </c>
      <c r="C973">
        <v>5</v>
      </c>
      <c r="D973" s="547" t="s">
        <v>475</v>
      </c>
      <c r="E973">
        <v>21</v>
      </c>
      <c r="F973" s="216">
        <v>2029</v>
      </c>
      <c r="G973" s="549">
        <v>699.62504999999999</v>
      </c>
      <c r="H973" s="550">
        <v>1.6375485681108768</v>
      </c>
      <c r="I973" s="550">
        <v>4.3762105178759683E-2</v>
      </c>
      <c r="J973" s="550">
        <v>0.17525356805620379</v>
      </c>
      <c r="K973" s="550">
        <v>6.1729759288921956E-3</v>
      </c>
      <c r="L973" s="550">
        <v>3.1212773327656002E-3</v>
      </c>
      <c r="M973" s="550">
        <v>1.370032791135766E-3</v>
      </c>
      <c r="N973" s="550">
        <v>5.4607314722364513E-3</v>
      </c>
      <c r="O973" s="550">
        <v>2.4970238987297555E-2</v>
      </c>
      <c r="P973" s="550">
        <v>9.1335960597751596E-3</v>
      </c>
      <c r="Q973" s="551">
        <v>1145.6699988420005</v>
      </c>
      <c r="R973" s="551">
        <v>30.617065023795003</v>
      </c>
      <c r="S973" s="551">
        <v>122.61178631399997</v>
      </c>
      <c r="T973" s="551">
        <v>4.3187685928999988</v>
      </c>
      <c r="U973" s="551">
        <v>2.1837238099999996</v>
      </c>
      <c r="V973" s="551">
        <v>0.95850925999999981</v>
      </c>
      <c r="W973" s="551">
        <v>3.8204645293000006</v>
      </c>
      <c r="X973" s="551">
        <v>17.469804700000001</v>
      </c>
      <c r="Y973" s="551">
        <v>6.3900925999999991</v>
      </c>
      <c r="AA973" s="547" t="s">
        <v>1552</v>
      </c>
      <c r="AB973" s="547" t="s">
        <v>1551</v>
      </c>
      <c r="AC973">
        <v>5</v>
      </c>
      <c r="AD973" s="547" t="s">
        <v>475</v>
      </c>
      <c r="AE973">
        <v>21</v>
      </c>
      <c r="AF973" s="216">
        <v>2029</v>
      </c>
      <c r="AG973" s="549">
        <v>699.62504999999999</v>
      </c>
      <c r="AH973" s="550">
        <v>1.6375485681108768</v>
      </c>
      <c r="AI973" s="550">
        <v>4.3762105178759683E-2</v>
      </c>
      <c r="AJ973" s="550">
        <v>0.17525356805620379</v>
      </c>
      <c r="AK973" s="550">
        <v>6.1729759288921956E-3</v>
      </c>
      <c r="AL973" s="550">
        <v>3.1212773327656002E-3</v>
      </c>
      <c r="AM973" s="550">
        <v>1.370032791135766E-3</v>
      </c>
      <c r="AN973" s="550">
        <v>5.4607314722364513E-3</v>
      </c>
      <c r="AO973" s="550">
        <v>2.4970238987297555E-2</v>
      </c>
      <c r="AP973" s="550">
        <v>9.1335960597751596E-3</v>
      </c>
      <c r="AQ973" s="551">
        <v>1145.6699988420005</v>
      </c>
      <c r="AR973" s="551">
        <v>30.617065023795003</v>
      </c>
      <c r="AS973" s="551">
        <v>122.61178631399997</v>
      </c>
      <c r="AT973" s="551">
        <v>4.3187685928999988</v>
      </c>
      <c r="AU973" s="551">
        <v>2.1837238099999996</v>
      </c>
      <c r="AV973" s="551">
        <v>0.95850925999999981</v>
      </c>
      <c r="AW973" s="551">
        <v>3.8204645293000006</v>
      </c>
      <c r="AX973" s="551">
        <v>17.469804700000001</v>
      </c>
      <c r="AY973" s="551">
        <v>6.3900925999999991</v>
      </c>
    </row>
    <row r="974" spans="1:51" customFormat="1" x14ac:dyDescent="0.35">
      <c r="A974" s="547" t="s">
        <v>1553</v>
      </c>
      <c r="B974" s="547" t="s">
        <v>1551</v>
      </c>
      <c r="C974">
        <v>5</v>
      </c>
      <c r="D974" s="547" t="s">
        <v>475</v>
      </c>
      <c r="E974">
        <v>21</v>
      </c>
      <c r="F974" s="216">
        <v>2030</v>
      </c>
      <c r="G974" s="549">
        <v>719.76347999999996</v>
      </c>
      <c r="H974" s="550">
        <v>1.637547445309395</v>
      </c>
      <c r="I974" s="550">
        <v>4.3762049310308165E-2</v>
      </c>
      <c r="J974" s="550">
        <v>0.17504893809838748</v>
      </c>
      <c r="K974" s="550">
        <v>6.1743245810415362E-3</v>
      </c>
      <c r="L974" s="550">
        <v>3.1212746859565583E-3</v>
      </c>
      <c r="M974" s="550">
        <v>1.3700317220873722E-3</v>
      </c>
      <c r="N974" s="550">
        <v>5.4619273581371476E-3</v>
      </c>
      <c r="O974" s="550">
        <v>2.4970192013632035E-2</v>
      </c>
      <c r="P974" s="550">
        <v>9.1335883004233526E-3</v>
      </c>
      <c r="Q974" s="551">
        <v>1178.6468479009998</v>
      </c>
      <c r="R974" s="551">
        <v>31.498324903519002</v>
      </c>
      <c r="S974" s="551">
        <v>125.99383285599995</v>
      </c>
      <c r="T974" s="551">
        <v>4.4440533470999979</v>
      </c>
      <c r="U974" s="551">
        <v>2.2465795299999995</v>
      </c>
      <c r="V974" s="551">
        <v>0.98609879999999983</v>
      </c>
      <c r="W974" s="551">
        <v>3.9312958427999996</v>
      </c>
      <c r="X974" s="551">
        <v>17.972632300000001</v>
      </c>
      <c r="Y974" s="551">
        <v>6.5740232999999977</v>
      </c>
      <c r="AA974" s="547" t="s">
        <v>1553</v>
      </c>
      <c r="AB974" s="547" t="s">
        <v>1551</v>
      </c>
      <c r="AC974">
        <v>5</v>
      </c>
      <c r="AD974" s="547" t="s">
        <v>475</v>
      </c>
      <c r="AE974">
        <v>21</v>
      </c>
      <c r="AF974" s="216">
        <v>2030</v>
      </c>
      <c r="AG974" s="549">
        <v>719.76347999999996</v>
      </c>
      <c r="AH974" s="550">
        <v>1.637547445309395</v>
      </c>
      <c r="AI974" s="550">
        <v>4.3762049310308165E-2</v>
      </c>
      <c r="AJ974" s="550">
        <v>0.17504893809838748</v>
      </c>
      <c r="AK974" s="550">
        <v>6.1743245810415362E-3</v>
      </c>
      <c r="AL974" s="550">
        <v>3.1212746859565583E-3</v>
      </c>
      <c r="AM974" s="550">
        <v>1.3700317220873722E-3</v>
      </c>
      <c r="AN974" s="550">
        <v>5.4619273581371476E-3</v>
      </c>
      <c r="AO974" s="550">
        <v>2.4970192013632035E-2</v>
      </c>
      <c r="AP974" s="550">
        <v>9.1335883004233526E-3</v>
      </c>
      <c r="AQ974" s="551">
        <v>1178.6468479009998</v>
      </c>
      <c r="AR974" s="551">
        <v>31.498324903519002</v>
      </c>
      <c r="AS974" s="551">
        <v>125.99383285599995</v>
      </c>
      <c r="AT974" s="551">
        <v>4.4440533470999979</v>
      </c>
      <c r="AU974" s="551">
        <v>2.2465795299999995</v>
      </c>
      <c r="AV974" s="551">
        <v>0.98609879999999983</v>
      </c>
      <c r="AW974" s="551">
        <v>3.9312958427999996</v>
      </c>
      <c r="AX974" s="551">
        <v>17.972632300000001</v>
      </c>
      <c r="AY974" s="551">
        <v>6.5740232999999977</v>
      </c>
    </row>
    <row r="975" spans="1:51" customFormat="1" x14ac:dyDescent="0.35">
      <c r="A975" s="547" t="s">
        <v>1090</v>
      </c>
      <c r="B975" s="547" t="s">
        <v>1551</v>
      </c>
      <c r="C975">
        <v>5</v>
      </c>
      <c r="D975" s="547" t="s">
        <v>504</v>
      </c>
      <c r="E975">
        <v>31</v>
      </c>
      <c r="F975" s="216">
        <v>31</v>
      </c>
      <c r="G975" s="549">
        <v>26146.482259999997</v>
      </c>
      <c r="H975" s="550">
        <v>2.8975868062439702</v>
      </c>
      <c r="I975" s="550">
        <v>8.9962867278594733E-2</v>
      </c>
      <c r="J975" s="550">
        <v>0.2476724401885908</v>
      </c>
      <c r="K975" s="550">
        <v>1.2942012243157105E-2</v>
      </c>
      <c r="L975" s="550">
        <v>3.4696287152472956E-3</v>
      </c>
      <c r="M975" s="550">
        <v>1.3700326579993251E-3</v>
      </c>
      <c r="N975" s="550">
        <v>1.1448752155330283E-2</v>
      </c>
      <c r="O975" s="550">
        <v>2.7757031123849547E-2</v>
      </c>
      <c r="P975" s="550">
        <v>9.1335963169066094E-3</v>
      </c>
      <c r="Q975" s="551">
        <v>75761.702026268016</v>
      </c>
      <c r="R975" s="551">
        <v>2352.2125133585114</v>
      </c>
      <c r="S975" s="551">
        <v>6475.7630636818994</v>
      </c>
      <c r="T975" s="551">
        <v>338.38809352441001</v>
      </c>
      <c r="U975" s="551">
        <v>90.718585652000002</v>
      </c>
      <c r="V975" s="551">
        <v>35.821534587999999</v>
      </c>
      <c r="W975" s="551">
        <v>299.34459512847997</v>
      </c>
      <c r="X975" s="551">
        <v>725.74872186999994</v>
      </c>
      <c r="Y975" s="551">
        <v>238.81141406999998</v>
      </c>
      <c r="AA975" s="547" t="s">
        <v>1090</v>
      </c>
      <c r="AB975" s="547" t="s">
        <v>1551</v>
      </c>
      <c r="AC975">
        <v>5</v>
      </c>
      <c r="AD975" s="547" t="s">
        <v>504</v>
      </c>
      <c r="AE975">
        <v>31</v>
      </c>
      <c r="AF975" s="216">
        <v>31</v>
      </c>
      <c r="AG975" s="549">
        <v>26146.482259999997</v>
      </c>
      <c r="AH975" s="550">
        <v>2.8975868062439702</v>
      </c>
      <c r="AI975" s="550">
        <v>8.9962867278594733E-2</v>
      </c>
      <c r="AJ975" s="550">
        <v>0.2476724401885908</v>
      </c>
      <c r="AK975" s="550">
        <v>1.2942012243157105E-2</v>
      </c>
      <c r="AL975" s="550">
        <v>3.4696287152472956E-3</v>
      </c>
      <c r="AM975" s="550">
        <v>1.3700326579993251E-3</v>
      </c>
      <c r="AN975" s="550">
        <v>1.1448752155330283E-2</v>
      </c>
      <c r="AO975" s="550">
        <v>2.7757031123849547E-2</v>
      </c>
      <c r="AP975" s="550">
        <v>9.1335963169066094E-3</v>
      </c>
      <c r="AQ975" s="551">
        <v>75761.702026268016</v>
      </c>
      <c r="AR975" s="551">
        <v>2352.2125133585114</v>
      </c>
      <c r="AS975" s="551">
        <v>6475.7630636818994</v>
      </c>
      <c r="AT975" s="551">
        <v>338.38809352441001</v>
      </c>
      <c r="AU975" s="551">
        <v>90.718585652000002</v>
      </c>
      <c r="AV975" s="551">
        <v>35.821534587999999</v>
      </c>
      <c r="AW975" s="551">
        <v>299.34459512847997</v>
      </c>
      <c r="AX975" s="551">
        <v>725.74872186999994</v>
      </c>
      <c r="AY975" s="551">
        <v>238.81141406999998</v>
      </c>
    </row>
    <row r="976" spans="1:51" customFormat="1" x14ac:dyDescent="0.35">
      <c r="A976" s="547" t="s">
        <v>1091</v>
      </c>
      <c r="B976" s="547" t="s">
        <v>1551</v>
      </c>
      <c r="C976">
        <v>5</v>
      </c>
      <c r="D976" s="547" t="s">
        <v>504</v>
      </c>
      <c r="E976">
        <v>31</v>
      </c>
      <c r="F976" s="216">
        <v>2000</v>
      </c>
      <c r="G976" s="549">
        <v>265.67026999999996</v>
      </c>
      <c r="H976" s="550">
        <v>14.752435481847481</v>
      </c>
      <c r="I976" s="550">
        <v>1.8908547086022458</v>
      </c>
      <c r="J976" s="550">
        <v>1.8659677271754957</v>
      </c>
      <c r="K976" s="550">
        <v>4.8330004091161553E-2</v>
      </c>
      <c r="L976" s="550">
        <v>3.4696205186978586E-3</v>
      </c>
      <c r="M976" s="550">
        <v>1.3700289460314851E-3</v>
      </c>
      <c r="N976" s="550">
        <v>4.2753653293610916E-2</v>
      </c>
      <c r="O976" s="550">
        <v>2.77569548899845E-2</v>
      </c>
      <c r="P976" s="550">
        <v>9.1335714756491226E-3</v>
      </c>
      <c r="Q976" s="551">
        <v>3919.2835176199997</v>
      </c>
      <c r="R976" s="551">
        <v>502.34388096512987</v>
      </c>
      <c r="S976" s="551">
        <v>495.73214989000024</v>
      </c>
      <c r="T976" s="551">
        <v>12.839845235999993</v>
      </c>
      <c r="U976" s="551">
        <v>0.92177502</v>
      </c>
      <c r="V976" s="551">
        <v>0.36397595999999999</v>
      </c>
      <c r="W976" s="551">
        <v>11.358374613999999</v>
      </c>
      <c r="X976" s="551">
        <v>7.3741977000000007</v>
      </c>
      <c r="Y976" s="551">
        <v>2.4265184000000004</v>
      </c>
      <c r="AA976" s="547" t="s">
        <v>1091</v>
      </c>
      <c r="AB976" s="547" t="s">
        <v>1551</v>
      </c>
      <c r="AC976">
        <v>5</v>
      </c>
      <c r="AD976" s="547" t="s">
        <v>504</v>
      </c>
      <c r="AE976">
        <v>31</v>
      </c>
      <c r="AF976" s="216">
        <v>2000</v>
      </c>
      <c r="AG976" s="549">
        <v>265.67026999999996</v>
      </c>
      <c r="AH976" s="550">
        <v>14.752435481847481</v>
      </c>
      <c r="AI976" s="550">
        <v>1.8908547086022458</v>
      </c>
      <c r="AJ976" s="550">
        <v>1.8659677271754957</v>
      </c>
      <c r="AK976" s="550">
        <v>4.8330004091161553E-2</v>
      </c>
      <c r="AL976" s="550">
        <v>3.4696205186978586E-3</v>
      </c>
      <c r="AM976" s="550">
        <v>1.3700289460314851E-3</v>
      </c>
      <c r="AN976" s="550">
        <v>4.2753653293610916E-2</v>
      </c>
      <c r="AO976" s="550">
        <v>2.77569548899845E-2</v>
      </c>
      <c r="AP976" s="550">
        <v>9.1335714756491226E-3</v>
      </c>
      <c r="AQ976" s="551">
        <v>3919.2835176199997</v>
      </c>
      <c r="AR976" s="551">
        <v>502.34388096512987</v>
      </c>
      <c r="AS976" s="551">
        <v>495.73214989000024</v>
      </c>
      <c r="AT976" s="551">
        <v>12.839845235999993</v>
      </c>
      <c r="AU976" s="551">
        <v>0.92177502</v>
      </c>
      <c r="AV976" s="551">
        <v>0.36397595999999999</v>
      </c>
      <c r="AW976" s="551">
        <v>11.358374613999999</v>
      </c>
      <c r="AX976" s="551">
        <v>7.3741977000000007</v>
      </c>
      <c r="AY976" s="551">
        <v>2.4265184000000004</v>
      </c>
    </row>
    <row r="977" spans="1:51" customFormat="1" x14ac:dyDescent="0.35">
      <c r="A977" s="547" t="s">
        <v>1092</v>
      </c>
      <c r="B977" s="547" t="s">
        <v>1551</v>
      </c>
      <c r="C977">
        <v>5</v>
      </c>
      <c r="D977" s="547" t="s">
        <v>504</v>
      </c>
      <c r="E977">
        <v>31</v>
      </c>
      <c r="F977" s="216">
        <v>2001</v>
      </c>
      <c r="G977" s="549">
        <v>30.996830000000003</v>
      </c>
      <c r="H977" s="550">
        <v>11.201590686531494</v>
      </c>
      <c r="I977" s="550">
        <v>0.58368666210022124</v>
      </c>
      <c r="J977" s="550">
        <v>1.5087641700135146</v>
      </c>
      <c r="K977" s="550">
        <v>3.1655619290746825E-2</v>
      </c>
      <c r="L977" s="550">
        <v>3.4696239583208986E-3</v>
      </c>
      <c r="M977" s="550">
        <v>1.3700304837623715E-3</v>
      </c>
      <c r="N977" s="550">
        <v>2.8003181990545471E-2</v>
      </c>
      <c r="O977" s="550">
        <v>2.7757010958862561E-2</v>
      </c>
      <c r="P977" s="550">
        <v>9.1335904348928583E-3</v>
      </c>
      <c r="Q977" s="551">
        <v>347.21380224000006</v>
      </c>
      <c r="R977" s="551">
        <v>18.092436238388004</v>
      </c>
      <c r="S977" s="551">
        <v>46.766906488000011</v>
      </c>
      <c r="T977" s="551">
        <v>0.98122384969999998</v>
      </c>
      <c r="U977" s="551">
        <v>0.10754734399999999</v>
      </c>
      <c r="V977" s="551">
        <v>4.2466601999999992E-2</v>
      </c>
      <c r="W977" s="551">
        <v>0.86800987161999965</v>
      </c>
      <c r="X977" s="551">
        <v>0.86037934999999988</v>
      </c>
      <c r="Y977" s="551">
        <v>0.28311235000000001</v>
      </c>
      <c r="AA977" s="547" t="s">
        <v>1092</v>
      </c>
      <c r="AB977" s="547" t="s">
        <v>1551</v>
      </c>
      <c r="AC977">
        <v>5</v>
      </c>
      <c r="AD977" s="547" t="s">
        <v>504</v>
      </c>
      <c r="AE977">
        <v>31</v>
      </c>
      <c r="AF977" s="216">
        <v>2001</v>
      </c>
      <c r="AG977" s="549">
        <v>30.996830000000003</v>
      </c>
      <c r="AH977" s="550">
        <v>11.201590686531494</v>
      </c>
      <c r="AI977" s="550">
        <v>0.58368666210022124</v>
      </c>
      <c r="AJ977" s="550">
        <v>1.5087641700135146</v>
      </c>
      <c r="AK977" s="550">
        <v>3.1655619290746825E-2</v>
      </c>
      <c r="AL977" s="550">
        <v>3.4696239583208986E-3</v>
      </c>
      <c r="AM977" s="550">
        <v>1.3700304837623715E-3</v>
      </c>
      <c r="AN977" s="550">
        <v>2.8003181990545471E-2</v>
      </c>
      <c r="AO977" s="550">
        <v>2.7757010958862561E-2</v>
      </c>
      <c r="AP977" s="550">
        <v>9.1335904348928583E-3</v>
      </c>
      <c r="AQ977" s="551">
        <v>347.21380224000006</v>
      </c>
      <c r="AR977" s="551">
        <v>18.092436238388004</v>
      </c>
      <c r="AS977" s="551">
        <v>46.766906488000011</v>
      </c>
      <c r="AT977" s="551">
        <v>0.98122384969999998</v>
      </c>
      <c r="AU977" s="551">
        <v>0.10754734399999999</v>
      </c>
      <c r="AV977" s="551">
        <v>4.2466601999999992E-2</v>
      </c>
      <c r="AW977" s="551">
        <v>0.86800987161999965</v>
      </c>
      <c r="AX977" s="551">
        <v>0.86037934999999988</v>
      </c>
      <c r="AY977" s="551">
        <v>0.28311235000000001</v>
      </c>
    </row>
    <row r="978" spans="1:51" customFormat="1" x14ac:dyDescent="0.35">
      <c r="A978" s="547" t="s">
        <v>1093</v>
      </c>
      <c r="B978" s="547" t="s">
        <v>1551</v>
      </c>
      <c r="C978">
        <v>5</v>
      </c>
      <c r="D978" s="547" t="s">
        <v>504</v>
      </c>
      <c r="E978">
        <v>31</v>
      </c>
      <c r="F978" s="216">
        <v>2002</v>
      </c>
      <c r="G978" s="549">
        <v>34.837618000000006</v>
      </c>
      <c r="H978" s="550">
        <v>11.186116527427332</v>
      </c>
      <c r="I978" s="550">
        <v>0.58501834404972819</v>
      </c>
      <c r="J978" s="550">
        <v>1.4289770706969684</v>
      </c>
      <c r="K978" s="550">
        <v>3.1159165867769723E-2</v>
      </c>
      <c r="L978" s="550">
        <v>3.4696219758767657E-3</v>
      </c>
      <c r="M978" s="550">
        <v>1.3700286856581294E-3</v>
      </c>
      <c r="N978" s="550">
        <v>2.7563997673434492E-2</v>
      </c>
      <c r="O978" s="550">
        <v>2.7756983270210946E-2</v>
      </c>
      <c r="P978" s="550">
        <v>9.1335653315906973E-3</v>
      </c>
      <c r="Q978" s="551">
        <v>389.69765448599998</v>
      </c>
      <c r="R978" s="551">
        <v>20.380645592997006</v>
      </c>
      <c r="S978" s="551">
        <v>49.782157319699991</v>
      </c>
      <c r="T978" s="551">
        <v>1.0855111177000003</v>
      </c>
      <c r="U978" s="551">
        <v>0.120873365</v>
      </c>
      <c r="V978" s="551">
        <v>4.7728535999999995E-2</v>
      </c>
      <c r="W978" s="551">
        <v>0.96026402149999979</v>
      </c>
      <c r="X978" s="551">
        <v>0.96698717999999995</v>
      </c>
      <c r="Y978" s="551">
        <v>0.3181916600000001</v>
      </c>
      <c r="AA978" s="547" t="s">
        <v>1093</v>
      </c>
      <c r="AB978" s="547" t="s">
        <v>1551</v>
      </c>
      <c r="AC978">
        <v>5</v>
      </c>
      <c r="AD978" s="547" t="s">
        <v>504</v>
      </c>
      <c r="AE978">
        <v>31</v>
      </c>
      <c r="AF978" s="216">
        <v>2002</v>
      </c>
      <c r="AG978" s="549">
        <v>34.837618000000006</v>
      </c>
      <c r="AH978" s="550">
        <v>11.186116527427332</v>
      </c>
      <c r="AI978" s="550">
        <v>0.58501834404972819</v>
      </c>
      <c r="AJ978" s="550">
        <v>1.4289770706969684</v>
      </c>
      <c r="AK978" s="550">
        <v>3.1159165867769723E-2</v>
      </c>
      <c r="AL978" s="550">
        <v>3.4696219758767657E-3</v>
      </c>
      <c r="AM978" s="550">
        <v>1.3700286856581294E-3</v>
      </c>
      <c r="AN978" s="550">
        <v>2.7563997673434492E-2</v>
      </c>
      <c r="AO978" s="550">
        <v>2.7756983270210946E-2</v>
      </c>
      <c r="AP978" s="550">
        <v>9.1335653315906973E-3</v>
      </c>
      <c r="AQ978" s="551">
        <v>389.69765448599998</v>
      </c>
      <c r="AR978" s="551">
        <v>20.380645592997006</v>
      </c>
      <c r="AS978" s="551">
        <v>49.782157319699991</v>
      </c>
      <c r="AT978" s="551">
        <v>1.0855111177000003</v>
      </c>
      <c r="AU978" s="551">
        <v>0.120873365</v>
      </c>
      <c r="AV978" s="551">
        <v>4.7728535999999995E-2</v>
      </c>
      <c r="AW978" s="551">
        <v>0.96026402149999979</v>
      </c>
      <c r="AX978" s="551">
        <v>0.96698717999999995</v>
      </c>
      <c r="AY978" s="551">
        <v>0.3181916600000001</v>
      </c>
    </row>
    <row r="979" spans="1:51" customFormat="1" x14ac:dyDescent="0.35">
      <c r="A979" s="547" t="s">
        <v>1094</v>
      </c>
      <c r="B979" s="547" t="s">
        <v>1551</v>
      </c>
      <c r="C979">
        <v>5</v>
      </c>
      <c r="D979" s="547" t="s">
        <v>504</v>
      </c>
      <c r="E979">
        <v>31</v>
      </c>
      <c r="F979" s="216">
        <v>2003</v>
      </c>
      <c r="G979" s="549">
        <v>40.783861000000009</v>
      </c>
      <c r="H979" s="550">
        <v>10.42369366953756</v>
      </c>
      <c r="I979" s="550">
        <v>0.45355278343453054</v>
      </c>
      <c r="J979" s="550">
        <v>1.3871057004190952</v>
      </c>
      <c r="K979" s="550">
        <v>3.0149356356917754E-2</v>
      </c>
      <c r="L979" s="550">
        <v>3.4696179697160101E-3</v>
      </c>
      <c r="M979" s="550">
        <v>1.3700288209593492E-3</v>
      </c>
      <c r="N979" s="550">
        <v>2.6670700969189737E-2</v>
      </c>
      <c r="O979" s="550">
        <v>2.7756945572171295E-2</v>
      </c>
      <c r="P979" s="550">
        <v>9.1335702620210461E-3</v>
      </c>
      <c r="Q979" s="551">
        <v>425.11847372499983</v>
      </c>
      <c r="R979" s="551">
        <v>18.497633675757001</v>
      </c>
      <c r="S979" s="551">
        <v>56.57152607820003</v>
      </c>
      <c r="T979" s="551">
        <v>1.2296071589000004</v>
      </c>
      <c r="U979" s="551">
        <v>0.14150441699999999</v>
      </c>
      <c r="V979" s="551">
        <v>5.5875064999999995E-2</v>
      </c>
      <c r="W979" s="551">
        <v>1.0877341610999998</v>
      </c>
      <c r="X979" s="551">
        <v>1.1320354099999999</v>
      </c>
      <c r="Y979" s="551">
        <v>0.37250225999999997</v>
      </c>
      <c r="AA979" s="547" t="s">
        <v>1094</v>
      </c>
      <c r="AB979" s="547" t="s">
        <v>1551</v>
      </c>
      <c r="AC979">
        <v>5</v>
      </c>
      <c r="AD979" s="547" t="s">
        <v>504</v>
      </c>
      <c r="AE979">
        <v>31</v>
      </c>
      <c r="AF979" s="216">
        <v>2003</v>
      </c>
      <c r="AG979" s="549">
        <v>40.783861000000009</v>
      </c>
      <c r="AH979" s="550">
        <v>10.42369366953756</v>
      </c>
      <c r="AI979" s="550">
        <v>0.45355278343453054</v>
      </c>
      <c r="AJ979" s="550">
        <v>1.3871057004190952</v>
      </c>
      <c r="AK979" s="550">
        <v>3.0149356356917754E-2</v>
      </c>
      <c r="AL979" s="550">
        <v>3.4696179697160101E-3</v>
      </c>
      <c r="AM979" s="550">
        <v>1.3700288209593492E-3</v>
      </c>
      <c r="AN979" s="550">
        <v>2.6670700969189737E-2</v>
      </c>
      <c r="AO979" s="550">
        <v>2.7756945572171295E-2</v>
      </c>
      <c r="AP979" s="550">
        <v>9.1335702620210461E-3</v>
      </c>
      <c r="AQ979" s="551">
        <v>425.11847372499983</v>
      </c>
      <c r="AR979" s="551">
        <v>18.497633675757001</v>
      </c>
      <c r="AS979" s="551">
        <v>56.57152607820003</v>
      </c>
      <c r="AT979" s="551">
        <v>1.2296071589000004</v>
      </c>
      <c r="AU979" s="551">
        <v>0.14150441699999999</v>
      </c>
      <c r="AV979" s="551">
        <v>5.5875064999999995E-2</v>
      </c>
      <c r="AW979" s="551">
        <v>1.0877341610999998</v>
      </c>
      <c r="AX979" s="551">
        <v>1.1320354099999999</v>
      </c>
      <c r="AY979" s="551">
        <v>0.37250225999999997</v>
      </c>
    </row>
    <row r="980" spans="1:51" customFormat="1" x14ac:dyDescent="0.35">
      <c r="A980" s="547" t="s">
        <v>1095</v>
      </c>
      <c r="B980" s="547" t="s">
        <v>1551</v>
      </c>
      <c r="C980">
        <v>5</v>
      </c>
      <c r="D980" s="547" t="s">
        <v>504</v>
      </c>
      <c r="E980">
        <v>31</v>
      </c>
      <c r="F980" s="216">
        <v>2004</v>
      </c>
      <c r="G980" s="549">
        <v>53.280972999999996</v>
      </c>
      <c r="H980" s="550">
        <v>8.9225431066921406</v>
      </c>
      <c r="I980" s="550">
        <v>0.30288206426275277</v>
      </c>
      <c r="J980" s="550">
        <v>1.3210607868384836</v>
      </c>
      <c r="K980" s="550">
        <v>1.3076558553275681E-2</v>
      </c>
      <c r="L980" s="550">
        <v>3.4696220919238851E-3</v>
      </c>
      <c r="M980" s="550">
        <v>1.3700292222516279E-3</v>
      </c>
      <c r="N980" s="550">
        <v>1.1567778827912925E-2</v>
      </c>
      <c r="O980" s="550">
        <v>2.7756970767031604E-2</v>
      </c>
      <c r="P980" s="550">
        <v>9.1335760703919588E-3</v>
      </c>
      <c r="Q980" s="551">
        <v>475.40177835900005</v>
      </c>
      <c r="R980" s="551">
        <v>16.137851088167995</v>
      </c>
      <c r="S980" s="551">
        <v>70.387404114899994</v>
      </c>
      <c r="T980" s="551">
        <v>0.69673176321000052</v>
      </c>
      <c r="U980" s="551">
        <v>0.18486484100000003</v>
      </c>
      <c r="V980" s="551">
        <v>7.2996489999999983E-2</v>
      </c>
      <c r="W980" s="551">
        <v>0.61634251140000018</v>
      </c>
      <c r="X980" s="551">
        <v>1.4789184100000001</v>
      </c>
      <c r="Y980" s="551">
        <v>0.48664582000000001</v>
      </c>
      <c r="AA980" s="547" t="s">
        <v>1095</v>
      </c>
      <c r="AB980" s="547" t="s">
        <v>1551</v>
      </c>
      <c r="AC980">
        <v>5</v>
      </c>
      <c r="AD980" s="547" t="s">
        <v>504</v>
      </c>
      <c r="AE980">
        <v>31</v>
      </c>
      <c r="AF980" s="216">
        <v>2004</v>
      </c>
      <c r="AG980" s="549">
        <v>53.280972999999996</v>
      </c>
      <c r="AH980" s="550">
        <v>8.9225431066921406</v>
      </c>
      <c r="AI980" s="550">
        <v>0.30288206426275277</v>
      </c>
      <c r="AJ980" s="550">
        <v>1.3210607868384836</v>
      </c>
      <c r="AK980" s="550">
        <v>1.3076558553275681E-2</v>
      </c>
      <c r="AL980" s="550">
        <v>3.4696220919238851E-3</v>
      </c>
      <c r="AM980" s="550">
        <v>1.3700292222516279E-3</v>
      </c>
      <c r="AN980" s="550">
        <v>1.1567778827912925E-2</v>
      </c>
      <c r="AO980" s="550">
        <v>2.7756970767031604E-2</v>
      </c>
      <c r="AP980" s="550">
        <v>9.1335760703919588E-3</v>
      </c>
      <c r="AQ980" s="551">
        <v>475.40177835900005</v>
      </c>
      <c r="AR980" s="551">
        <v>16.137851088167995</v>
      </c>
      <c r="AS980" s="551">
        <v>70.387404114899994</v>
      </c>
      <c r="AT980" s="551">
        <v>0.69673176321000052</v>
      </c>
      <c r="AU980" s="551">
        <v>0.18486484100000003</v>
      </c>
      <c r="AV980" s="551">
        <v>7.2996489999999983E-2</v>
      </c>
      <c r="AW980" s="551">
        <v>0.61634251140000018</v>
      </c>
      <c r="AX980" s="551">
        <v>1.4789184100000001</v>
      </c>
      <c r="AY980" s="551">
        <v>0.48664582000000001</v>
      </c>
    </row>
    <row r="981" spans="1:51" customFormat="1" x14ac:dyDescent="0.35">
      <c r="A981" s="547" t="s">
        <v>1096</v>
      </c>
      <c r="B981" s="547" t="s">
        <v>1551</v>
      </c>
      <c r="C981">
        <v>5</v>
      </c>
      <c r="D981" s="547" t="s">
        <v>504</v>
      </c>
      <c r="E981">
        <v>31</v>
      </c>
      <c r="F981" s="216">
        <v>2005</v>
      </c>
      <c r="G981" s="549">
        <v>59.491564999999994</v>
      </c>
      <c r="H981" s="550">
        <v>8.8436727817800751</v>
      </c>
      <c r="I981" s="550">
        <v>0.24192852692789313</v>
      </c>
      <c r="J981" s="550">
        <v>1.2913413584564477</v>
      </c>
      <c r="K981" s="550">
        <v>1.3076545524563032E-2</v>
      </c>
      <c r="L981" s="550">
        <v>3.469622155678709E-3</v>
      </c>
      <c r="M981" s="550">
        <v>1.3700278854657801E-3</v>
      </c>
      <c r="N981" s="550">
        <v>1.1567765636187251E-2</v>
      </c>
      <c r="O981" s="550">
        <v>2.7756945543456462E-2</v>
      </c>
      <c r="P981" s="550">
        <v>9.1335657416307652E-3</v>
      </c>
      <c r="Q981" s="551">
        <v>526.12393413600012</v>
      </c>
      <c r="R981" s="551">
        <v>14.392706685085003</v>
      </c>
      <c r="S981" s="551">
        <v>76.823918363800047</v>
      </c>
      <c r="T981" s="551">
        <v>0.77794415805000061</v>
      </c>
      <c r="U981" s="551">
        <v>0.20641325200000002</v>
      </c>
      <c r="V981" s="551">
        <v>8.1505103000000009E-2</v>
      </c>
      <c r="W981" s="551">
        <v>0.68818448125000009</v>
      </c>
      <c r="X981" s="551">
        <v>1.6513041300000002</v>
      </c>
      <c r="Y981" s="551">
        <v>0.54337011999999985</v>
      </c>
      <c r="AA981" s="547" t="s">
        <v>1096</v>
      </c>
      <c r="AB981" s="547" t="s">
        <v>1551</v>
      </c>
      <c r="AC981">
        <v>5</v>
      </c>
      <c r="AD981" s="547" t="s">
        <v>504</v>
      </c>
      <c r="AE981">
        <v>31</v>
      </c>
      <c r="AF981" s="216">
        <v>2005</v>
      </c>
      <c r="AG981" s="549">
        <v>59.491564999999994</v>
      </c>
      <c r="AH981" s="550">
        <v>8.8436727817800751</v>
      </c>
      <c r="AI981" s="550">
        <v>0.24192852692789313</v>
      </c>
      <c r="AJ981" s="550">
        <v>1.2913413584564477</v>
      </c>
      <c r="AK981" s="550">
        <v>1.3076545524563032E-2</v>
      </c>
      <c r="AL981" s="550">
        <v>3.469622155678709E-3</v>
      </c>
      <c r="AM981" s="550">
        <v>1.3700278854657801E-3</v>
      </c>
      <c r="AN981" s="550">
        <v>1.1567765636187251E-2</v>
      </c>
      <c r="AO981" s="550">
        <v>2.7756945543456462E-2</v>
      </c>
      <c r="AP981" s="550">
        <v>9.1335657416307652E-3</v>
      </c>
      <c r="AQ981" s="551">
        <v>526.12393413600012</v>
      </c>
      <c r="AR981" s="551">
        <v>14.392706685085003</v>
      </c>
      <c r="AS981" s="551">
        <v>76.823918363800047</v>
      </c>
      <c r="AT981" s="551">
        <v>0.77794415805000061</v>
      </c>
      <c r="AU981" s="551">
        <v>0.20641325200000002</v>
      </c>
      <c r="AV981" s="551">
        <v>8.1505103000000009E-2</v>
      </c>
      <c r="AW981" s="551">
        <v>0.68818448125000009</v>
      </c>
      <c r="AX981" s="551">
        <v>1.6513041300000002</v>
      </c>
      <c r="AY981" s="551">
        <v>0.54337011999999985</v>
      </c>
    </row>
    <row r="982" spans="1:51" customFormat="1" x14ac:dyDescent="0.35">
      <c r="A982" s="547" t="s">
        <v>1097</v>
      </c>
      <c r="B982" s="547" t="s">
        <v>1551</v>
      </c>
      <c r="C982">
        <v>5</v>
      </c>
      <c r="D982" s="547" t="s">
        <v>504</v>
      </c>
      <c r="E982">
        <v>31</v>
      </c>
      <c r="F982" s="216">
        <v>2006</v>
      </c>
      <c r="G982" s="549">
        <v>79.196735000000004</v>
      </c>
      <c r="H982" s="550">
        <v>8.7543469291884364</v>
      </c>
      <c r="I982" s="550">
        <v>0.19361266616661663</v>
      </c>
      <c r="J982" s="550">
        <v>1.1065332502533098</v>
      </c>
      <c r="K982" s="550">
        <v>1.3076557803803405E-2</v>
      </c>
      <c r="L982" s="550">
        <v>3.4696243475188723E-3</v>
      </c>
      <c r="M982" s="550">
        <v>1.3700296988253368E-3</v>
      </c>
      <c r="N982" s="550">
        <v>1.1567773472984719E-2</v>
      </c>
      <c r="O982" s="550">
        <v>2.7756978617868529E-2</v>
      </c>
      <c r="P982" s="550">
        <v>9.1335742565649952E-3</v>
      </c>
      <c r="Q982" s="551">
        <v>693.31569384900035</v>
      </c>
      <c r="R982" s="551">
        <v>15.333491015041004</v>
      </c>
      <c r="S982" s="551">
        <v>87.633820589000067</v>
      </c>
      <c r="T982" s="551">
        <v>1.0356206831000003</v>
      </c>
      <c r="U982" s="551">
        <v>0.27478292000000004</v>
      </c>
      <c r="V982" s="551">
        <v>0.10850187900000001</v>
      </c>
      <c r="W982" s="551">
        <v>0.91612989028000047</v>
      </c>
      <c r="X982" s="551">
        <v>2.1982620800000001</v>
      </c>
      <c r="Y982" s="551">
        <v>0.72334925999999999</v>
      </c>
      <c r="AA982" s="547" t="s">
        <v>1097</v>
      </c>
      <c r="AB982" s="547" t="s">
        <v>1551</v>
      </c>
      <c r="AC982">
        <v>5</v>
      </c>
      <c r="AD982" s="547" t="s">
        <v>504</v>
      </c>
      <c r="AE982">
        <v>31</v>
      </c>
      <c r="AF982" s="216">
        <v>2006</v>
      </c>
      <c r="AG982" s="549">
        <v>79.196735000000004</v>
      </c>
      <c r="AH982" s="550">
        <v>8.7543469291884364</v>
      </c>
      <c r="AI982" s="550">
        <v>0.19361266616661663</v>
      </c>
      <c r="AJ982" s="550">
        <v>1.1065332502533098</v>
      </c>
      <c r="AK982" s="550">
        <v>1.3076557803803405E-2</v>
      </c>
      <c r="AL982" s="550">
        <v>3.4696243475188723E-3</v>
      </c>
      <c r="AM982" s="550">
        <v>1.3700296988253368E-3</v>
      </c>
      <c r="AN982" s="550">
        <v>1.1567773472984719E-2</v>
      </c>
      <c r="AO982" s="550">
        <v>2.7756978617868529E-2</v>
      </c>
      <c r="AP982" s="550">
        <v>9.1335742565649952E-3</v>
      </c>
      <c r="AQ982" s="551">
        <v>693.31569384900035</v>
      </c>
      <c r="AR982" s="551">
        <v>15.333491015041004</v>
      </c>
      <c r="AS982" s="551">
        <v>87.633820589000067</v>
      </c>
      <c r="AT982" s="551">
        <v>1.0356206831000003</v>
      </c>
      <c r="AU982" s="551">
        <v>0.27478292000000004</v>
      </c>
      <c r="AV982" s="551">
        <v>0.10850187900000001</v>
      </c>
      <c r="AW982" s="551">
        <v>0.91612989028000047</v>
      </c>
      <c r="AX982" s="551">
        <v>2.1982620800000001</v>
      </c>
      <c r="AY982" s="551">
        <v>0.72334925999999999</v>
      </c>
    </row>
    <row r="983" spans="1:51" customFormat="1" x14ac:dyDescent="0.35">
      <c r="A983" s="547" t="s">
        <v>1098</v>
      </c>
      <c r="B983" s="547" t="s">
        <v>1551</v>
      </c>
      <c r="C983">
        <v>5</v>
      </c>
      <c r="D983" s="547" t="s">
        <v>504</v>
      </c>
      <c r="E983">
        <v>31</v>
      </c>
      <c r="F983" s="216">
        <v>2007</v>
      </c>
      <c r="G983" s="549">
        <v>87.538689999999974</v>
      </c>
      <c r="H983" s="550">
        <v>8.7255816268098183</v>
      </c>
      <c r="I983" s="550">
        <v>0.18148464012881624</v>
      </c>
      <c r="J983" s="550">
        <v>1.0928525855824431</v>
      </c>
      <c r="K983" s="550">
        <v>1.3076556971551669E-2</v>
      </c>
      <c r="L983" s="550">
        <v>3.4696240028266375E-3</v>
      </c>
      <c r="M983" s="550">
        <v>1.3700287038793937E-3</v>
      </c>
      <c r="N983" s="550">
        <v>1.1567774980411526E-2</v>
      </c>
      <c r="O983" s="550">
        <v>2.7757021381060194E-2</v>
      </c>
      <c r="P983" s="550">
        <v>9.1335752225673011E-3</v>
      </c>
      <c r="Q983" s="551">
        <v>763.82598509900015</v>
      </c>
      <c r="R983" s="551">
        <v>15.886927651998</v>
      </c>
      <c r="S983" s="551">
        <v>95.666883704999933</v>
      </c>
      <c r="T983" s="551">
        <v>1.1447046670000001</v>
      </c>
      <c r="U983" s="551">
        <v>0.30372634000000004</v>
      </c>
      <c r="V983" s="551">
        <v>0.11993051800000001</v>
      </c>
      <c r="W983" s="551">
        <v>1.0126278680000003</v>
      </c>
      <c r="X983" s="551">
        <v>2.4298132899999993</v>
      </c>
      <c r="Y983" s="551">
        <v>0.79954120999999978</v>
      </c>
      <c r="AA983" s="547" t="s">
        <v>1098</v>
      </c>
      <c r="AB983" s="547" t="s">
        <v>1551</v>
      </c>
      <c r="AC983">
        <v>5</v>
      </c>
      <c r="AD983" s="547" t="s">
        <v>504</v>
      </c>
      <c r="AE983">
        <v>31</v>
      </c>
      <c r="AF983" s="216">
        <v>2007</v>
      </c>
      <c r="AG983" s="549">
        <v>87.538689999999974</v>
      </c>
      <c r="AH983" s="550">
        <v>8.7255816268098183</v>
      </c>
      <c r="AI983" s="550">
        <v>0.18148464012881624</v>
      </c>
      <c r="AJ983" s="550">
        <v>1.0928525855824431</v>
      </c>
      <c r="AK983" s="550">
        <v>1.3076556971551669E-2</v>
      </c>
      <c r="AL983" s="550">
        <v>3.4696240028266375E-3</v>
      </c>
      <c r="AM983" s="550">
        <v>1.3700287038793937E-3</v>
      </c>
      <c r="AN983" s="550">
        <v>1.1567774980411526E-2</v>
      </c>
      <c r="AO983" s="550">
        <v>2.7757021381060194E-2</v>
      </c>
      <c r="AP983" s="550">
        <v>9.1335752225673011E-3</v>
      </c>
      <c r="AQ983" s="551">
        <v>763.82598509900015</v>
      </c>
      <c r="AR983" s="551">
        <v>15.886927651998</v>
      </c>
      <c r="AS983" s="551">
        <v>95.666883704999933</v>
      </c>
      <c r="AT983" s="551">
        <v>1.1447046670000001</v>
      </c>
      <c r="AU983" s="551">
        <v>0.30372634000000004</v>
      </c>
      <c r="AV983" s="551">
        <v>0.11993051800000001</v>
      </c>
      <c r="AW983" s="551">
        <v>1.0126278680000003</v>
      </c>
      <c r="AX983" s="551">
        <v>2.4298132899999993</v>
      </c>
      <c r="AY983" s="551">
        <v>0.79954120999999978</v>
      </c>
    </row>
    <row r="984" spans="1:51" customFormat="1" x14ac:dyDescent="0.35">
      <c r="A984" s="547" t="s">
        <v>1099</v>
      </c>
      <c r="B984" s="547" t="s">
        <v>1551</v>
      </c>
      <c r="C984">
        <v>5</v>
      </c>
      <c r="D984" s="547" t="s">
        <v>504</v>
      </c>
      <c r="E984">
        <v>31</v>
      </c>
      <c r="F984" s="216">
        <v>2008</v>
      </c>
      <c r="G984" s="549">
        <v>97.176426000000006</v>
      </c>
      <c r="H984" s="550">
        <v>8.1269342314153441</v>
      </c>
      <c r="I984" s="550">
        <v>0.14909712697132946</v>
      </c>
      <c r="J984" s="550">
        <v>1.0709494367286152</v>
      </c>
      <c r="K984" s="550">
        <v>1.3969231816572471E-2</v>
      </c>
      <c r="L984" s="550">
        <v>3.4696257505909926E-3</v>
      </c>
      <c r="M984" s="550">
        <v>1.3700296304373239E-3</v>
      </c>
      <c r="N984" s="550">
        <v>1.2357446298755622E-2</v>
      </c>
      <c r="O984" s="550">
        <v>2.7756982439341826E-2</v>
      </c>
      <c r="P984" s="550">
        <v>9.1335763881664044E-3</v>
      </c>
      <c r="Q984" s="551">
        <v>789.74642294600005</v>
      </c>
      <c r="R984" s="551">
        <v>14.488725925942003</v>
      </c>
      <c r="S984" s="551">
        <v>104.07103868799996</v>
      </c>
      <c r="T984" s="551">
        <v>1.3574800219000005</v>
      </c>
      <c r="U984" s="551">
        <v>0.33716583000000006</v>
      </c>
      <c r="V984" s="551">
        <v>0.13313458299999997</v>
      </c>
      <c r="W984" s="551">
        <v>1.2008524657999997</v>
      </c>
      <c r="X984" s="551">
        <v>2.6973243500000006</v>
      </c>
      <c r="Y984" s="551">
        <v>0.88756830999999992</v>
      </c>
      <c r="AA984" s="547" t="s">
        <v>1099</v>
      </c>
      <c r="AB984" s="547" t="s">
        <v>1551</v>
      </c>
      <c r="AC984">
        <v>5</v>
      </c>
      <c r="AD984" s="547" t="s">
        <v>504</v>
      </c>
      <c r="AE984">
        <v>31</v>
      </c>
      <c r="AF984" s="216">
        <v>2008</v>
      </c>
      <c r="AG984" s="549">
        <v>97.176426000000006</v>
      </c>
      <c r="AH984" s="550">
        <v>8.1269342314153441</v>
      </c>
      <c r="AI984" s="550">
        <v>0.14909712697132946</v>
      </c>
      <c r="AJ984" s="550">
        <v>1.0709494367286152</v>
      </c>
      <c r="AK984" s="550">
        <v>1.3969231816572471E-2</v>
      </c>
      <c r="AL984" s="550">
        <v>3.4696257505909926E-3</v>
      </c>
      <c r="AM984" s="550">
        <v>1.3700296304373239E-3</v>
      </c>
      <c r="AN984" s="550">
        <v>1.2357446298755622E-2</v>
      </c>
      <c r="AO984" s="550">
        <v>2.7756982439341826E-2</v>
      </c>
      <c r="AP984" s="550">
        <v>9.1335763881664044E-3</v>
      </c>
      <c r="AQ984" s="551">
        <v>789.74642294600005</v>
      </c>
      <c r="AR984" s="551">
        <v>14.488725925942003</v>
      </c>
      <c r="AS984" s="551">
        <v>104.07103868799996</v>
      </c>
      <c r="AT984" s="551">
        <v>1.3574800219000005</v>
      </c>
      <c r="AU984" s="551">
        <v>0.33716583000000006</v>
      </c>
      <c r="AV984" s="551">
        <v>0.13313458299999997</v>
      </c>
      <c r="AW984" s="551">
        <v>1.2008524657999997</v>
      </c>
      <c r="AX984" s="551">
        <v>2.6973243500000006</v>
      </c>
      <c r="AY984" s="551">
        <v>0.88756830999999992</v>
      </c>
    </row>
    <row r="985" spans="1:51" customFormat="1" x14ac:dyDescent="0.35">
      <c r="A985" s="547" t="s">
        <v>1100</v>
      </c>
      <c r="B985" s="547" t="s">
        <v>1551</v>
      </c>
      <c r="C985">
        <v>5</v>
      </c>
      <c r="D985" s="547" t="s">
        <v>504</v>
      </c>
      <c r="E985">
        <v>31</v>
      </c>
      <c r="F985" s="216">
        <v>2009</v>
      </c>
      <c r="G985" s="549">
        <v>59.358823000000001</v>
      </c>
      <c r="H985" s="550">
        <v>8.0691826986360553</v>
      </c>
      <c r="I985" s="550">
        <v>0.13150686918350793</v>
      </c>
      <c r="J985" s="550">
        <v>1.0511903003080099</v>
      </c>
      <c r="K985" s="550">
        <v>1.6501174422713875E-2</v>
      </c>
      <c r="L985" s="550">
        <v>3.4696222497538399E-3</v>
      </c>
      <c r="M985" s="550">
        <v>1.3700284960165062E-3</v>
      </c>
      <c r="N985" s="550">
        <v>1.4597260537494145E-2</v>
      </c>
      <c r="O985" s="550">
        <v>2.7756995451206981E-2</v>
      </c>
      <c r="P985" s="550">
        <v>9.1335744645745405E-3</v>
      </c>
      <c r="Q985" s="551">
        <v>478.97718756299997</v>
      </c>
      <c r="R985" s="551">
        <v>7.8060929711480016</v>
      </c>
      <c r="S985" s="551">
        <v>62.397418975299999</v>
      </c>
      <c r="T985" s="551">
        <v>0.97949029185000014</v>
      </c>
      <c r="U985" s="551">
        <v>0.20595269299999999</v>
      </c>
      <c r="V985" s="551">
        <v>8.1323278999999998E-2</v>
      </c>
      <c r="W985" s="551">
        <v>0.86647620452999985</v>
      </c>
      <c r="X985" s="551">
        <v>1.6476225800000004</v>
      </c>
      <c r="Y985" s="551">
        <v>0.54215822999999996</v>
      </c>
      <c r="AA985" s="547" t="s">
        <v>1100</v>
      </c>
      <c r="AB985" s="547" t="s">
        <v>1551</v>
      </c>
      <c r="AC985">
        <v>5</v>
      </c>
      <c r="AD985" s="547" t="s">
        <v>504</v>
      </c>
      <c r="AE985">
        <v>31</v>
      </c>
      <c r="AF985" s="216">
        <v>2009</v>
      </c>
      <c r="AG985" s="549">
        <v>59.358823000000001</v>
      </c>
      <c r="AH985" s="550">
        <v>8.0691826986360553</v>
      </c>
      <c r="AI985" s="550">
        <v>0.13150686918350793</v>
      </c>
      <c r="AJ985" s="550">
        <v>1.0511903003080099</v>
      </c>
      <c r="AK985" s="550">
        <v>1.6501174422713875E-2</v>
      </c>
      <c r="AL985" s="550">
        <v>3.4696222497538399E-3</v>
      </c>
      <c r="AM985" s="550">
        <v>1.3700284960165062E-3</v>
      </c>
      <c r="AN985" s="550">
        <v>1.4597260537494145E-2</v>
      </c>
      <c r="AO985" s="550">
        <v>2.7756995451206981E-2</v>
      </c>
      <c r="AP985" s="550">
        <v>9.1335744645745405E-3</v>
      </c>
      <c r="AQ985" s="551">
        <v>478.97718756299997</v>
      </c>
      <c r="AR985" s="551">
        <v>7.8060929711480016</v>
      </c>
      <c r="AS985" s="551">
        <v>62.397418975299999</v>
      </c>
      <c r="AT985" s="551">
        <v>0.97949029185000014</v>
      </c>
      <c r="AU985" s="551">
        <v>0.20595269299999999</v>
      </c>
      <c r="AV985" s="551">
        <v>8.1323278999999998E-2</v>
      </c>
      <c r="AW985" s="551">
        <v>0.86647620452999985</v>
      </c>
      <c r="AX985" s="551">
        <v>1.6476225800000004</v>
      </c>
      <c r="AY985" s="551">
        <v>0.54215822999999996</v>
      </c>
    </row>
    <row r="986" spans="1:51" customFormat="1" x14ac:dyDescent="0.35">
      <c r="A986" s="547" t="s">
        <v>1101</v>
      </c>
      <c r="B986" s="547" t="s">
        <v>1551</v>
      </c>
      <c r="C986">
        <v>5</v>
      </c>
      <c r="D986" s="547" t="s">
        <v>504</v>
      </c>
      <c r="E986">
        <v>31</v>
      </c>
      <c r="F986" s="216">
        <v>2010</v>
      </c>
      <c r="G986" s="549">
        <v>90.687324000000018</v>
      </c>
      <c r="H986" s="550">
        <v>7.8122112333803067</v>
      </c>
      <c r="I986" s="550">
        <v>0.12723745420638941</v>
      </c>
      <c r="J986" s="550">
        <v>0.99915379078778344</v>
      </c>
      <c r="K986" s="550">
        <v>1.7496906198268689E-2</v>
      </c>
      <c r="L986" s="550">
        <v>3.4696228328448633E-3</v>
      </c>
      <c r="M986" s="550">
        <v>1.3700284176430214E-3</v>
      </c>
      <c r="N986" s="550">
        <v>1.5478095203250237E-2</v>
      </c>
      <c r="O986" s="550">
        <v>2.7756977259578194E-2</v>
      </c>
      <c r="P986" s="550">
        <v>9.1335710821062489E-3</v>
      </c>
      <c r="Q986" s="551">
        <v>708.46853127799966</v>
      </c>
      <c r="R986" s="551">
        <v>11.538824234550001</v>
      </c>
      <c r="S986" s="551">
        <v>90.610583550999948</v>
      </c>
      <c r="T986" s="551">
        <v>1.586747601400001</v>
      </c>
      <c r="U986" s="551">
        <v>0.31465081</v>
      </c>
      <c r="V986" s="551">
        <v>0.12424421100000002</v>
      </c>
      <c r="W986" s="551">
        <v>1.4036670346000004</v>
      </c>
      <c r="X986" s="551">
        <v>2.5172059900000003</v>
      </c>
      <c r="Y986" s="551">
        <v>0.82829912000000017</v>
      </c>
      <c r="AA986" s="547" t="s">
        <v>1101</v>
      </c>
      <c r="AB986" s="547" t="s">
        <v>1551</v>
      </c>
      <c r="AC986">
        <v>5</v>
      </c>
      <c r="AD986" s="547" t="s">
        <v>504</v>
      </c>
      <c r="AE986">
        <v>31</v>
      </c>
      <c r="AF986" s="216">
        <v>2010</v>
      </c>
      <c r="AG986" s="549">
        <v>90.687324000000018</v>
      </c>
      <c r="AH986" s="550">
        <v>7.8122112333803067</v>
      </c>
      <c r="AI986" s="550">
        <v>0.12723745420638941</v>
      </c>
      <c r="AJ986" s="550">
        <v>0.99915379078778344</v>
      </c>
      <c r="AK986" s="550">
        <v>1.7496906198268689E-2</v>
      </c>
      <c r="AL986" s="550">
        <v>3.4696228328448633E-3</v>
      </c>
      <c r="AM986" s="550">
        <v>1.3700284176430214E-3</v>
      </c>
      <c r="AN986" s="550">
        <v>1.5478095203250237E-2</v>
      </c>
      <c r="AO986" s="550">
        <v>2.7756977259578194E-2</v>
      </c>
      <c r="AP986" s="550">
        <v>9.1335710821062489E-3</v>
      </c>
      <c r="AQ986" s="551">
        <v>708.46853127799966</v>
      </c>
      <c r="AR986" s="551">
        <v>11.538824234550001</v>
      </c>
      <c r="AS986" s="551">
        <v>90.610583550999948</v>
      </c>
      <c r="AT986" s="551">
        <v>1.586747601400001</v>
      </c>
      <c r="AU986" s="551">
        <v>0.31465081</v>
      </c>
      <c r="AV986" s="551">
        <v>0.12424421100000002</v>
      </c>
      <c r="AW986" s="551">
        <v>1.4036670346000004</v>
      </c>
      <c r="AX986" s="551">
        <v>2.5172059900000003</v>
      </c>
      <c r="AY986" s="551">
        <v>0.82829912000000017</v>
      </c>
    </row>
    <row r="987" spans="1:51" customFormat="1" x14ac:dyDescent="0.35">
      <c r="A987" s="547" t="s">
        <v>1102</v>
      </c>
      <c r="B987" s="547" t="s">
        <v>1551</v>
      </c>
      <c r="C987">
        <v>5</v>
      </c>
      <c r="D987" s="547" t="s">
        <v>504</v>
      </c>
      <c r="E987">
        <v>31</v>
      </c>
      <c r="F987" s="216">
        <v>2011</v>
      </c>
      <c r="G987" s="549">
        <v>147.28421899999998</v>
      </c>
      <c r="H987" s="550">
        <v>6.983658934457873</v>
      </c>
      <c r="I987" s="550">
        <v>0.13669011789992924</v>
      </c>
      <c r="J987" s="550">
        <v>0.48572813420696515</v>
      </c>
      <c r="K987" s="550">
        <v>1.477633655646435E-2</v>
      </c>
      <c r="L987" s="550">
        <v>3.4696234496107157E-3</v>
      </c>
      <c r="M987" s="550">
        <v>1.3700296160038708E-3</v>
      </c>
      <c r="N987" s="550">
        <v>1.3071435707582497E-2</v>
      </c>
      <c r="O987" s="550">
        <v>2.7756991399058174E-2</v>
      </c>
      <c r="P987" s="550">
        <v>9.1335694287790602E-3</v>
      </c>
      <c r="Q987" s="551">
        <v>1028.5827519239999</v>
      </c>
      <c r="R987" s="551">
        <v>20.132297259908995</v>
      </c>
      <c r="S987" s="551">
        <v>71.540088893000032</v>
      </c>
      <c r="T987" s="551">
        <v>2.1763211894000007</v>
      </c>
      <c r="U987" s="551">
        <v>0.51102078000000006</v>
      </c>
      <c r="V987" s="551">
        <v>0.20178374199999999</v>
      </c>
      <c r="W987" s="551">
        <v>1.9252161994000001</v>
      </c>
      <c r="X987" s="551">
        <v>4.0881667999999998</v>
      </c>
      <c r="Y987" s="551">
        <v>1.3452306399999998</v>
      </c>
      <c r="AA987" s="547" t="s">
        <v>1102</v>
      </c>
      <c r="AB987" s="547" t="s">
        <v>1551</v>
      </c>
      <c r="AC987">
        <v>5</v>
      </c>
      <c r="AD987" s="547" t="s">
        <v>504</v>
      </c>
      <c r="AE987">
        <v>31</v>
      </c>
      <c r="AF987" s="216">
        <v>2011</v>
      </c>
      <c r="AG987" s="549">
        <v>147.28421899999998</v>
      </c>
      <c r="AH987" s="550">
        <v>6.983658934457873</v>
      </c>
      <c r="AI987" s="550">
        <v>0.13669011789992924</v>
      </c>
      <c r="AJ987" s="550">
        <v>0.48572813420696515</v>
      </c>
      <c r="AK987" s="550">
        <v>1.477633655646435E-2</v>
      </c>
      <c r="AL987" s="550">
        <v>3.4696234496107157E-3</v>
      </c>
      <c r="AM987" s="550">
        <v>1.3700296160038708E-3</v>
      </c>
      <c r="AN987" s="550">
        <v>1.3071435707582497E-2</v>
      </c>
      <c r="AO987" s="550">
        <v>2.7756991399058174E-2</v>
      </c>
      <c r="AP987" s="550">
        <v>9.1335694287790602E-3</v>
      </c>
      <c r="AQ987" s="551">
        <v>1028.5827519239999</v>
      </c>
      <c r="AR987" s="551">
        <v>20.132297259908995</v>
      </c>
      <c r="AS987" s="551">
        <v>71.540088893000032</v>
      </c>
      <c r="AT987" s="551">
        <v>2.1763211894000007</v>
      </c>
      <c r="AU987" s="551">
        <v>0.51102078000000006</v>
      </c>
      <c r="AV987" s="551">
        <v>0.20178374199999999</v>
      </c>
      <c r="AW987" s="551">
        <v>1.9252161994000001</v>
      </c>
      <c r="AX987" s="551">
        <v>4.0881667999999998</v>
      </c>
      <c r="AY987" s="551">
        <v>1.3452306399999998</v>
      </c>
    </row>
    <row r="988" spans="1:51" customFormat="1" x14ac:dyDescent="0.35">
      <c r="A988" s="547" t="s">
        <v>1103</v>
      </c>
      <c r="B988" s="547" t="s">
        <v>1551</v>
      </c>
      <c r="C988">
        <v>5</v>
      </c>
      <c r="D988" s="547" t="s">
        <v>504</v>
      </c>
      <c r="E988">
        <v>31</v>
      </c>
      <c r="F988" s="216">
        <v>2012</v>
      </c>
      <c r="G988" s="549">
        <v>189.94396600000002</v>
      </c>
      <c r="H988" s="550">
        <v>6.7228418029609838</v>
      </c>
      <c r="I988" s="550">
        <v>0.13668998253711304</v>
      </c>
      <c r="J988" s="550">
        <v>0.4537310238694286</v>
      </c>
      <c r="K988" s="550">
        <v>1.4781145896469278E-2</v>
      </c>
      <c r="L988" s="550">
        <v>3.4696211407947539E-3</v>
      </c>
      <c r="M988" s="550">
        <v>1.3700279376076625E-3</v>
      </c>
      <c r="N988" s="550">
        <v>1.3075688057919144E-2</v>
      </c>
      <c r="O988" s="550">
        <v>2.775695333222641E-2</v>
      </c>
      <c r="P988" s="550">
        <v>9.1335646324242781E-3</v>
      </c>
      <c r="Q988" s="551">
        <v>1276.963234845</v>
      </c>
      <c r="R988" s="551">
        <v>25.963437395569994</v>
      </c>
      <c r="S988" s="551">
        <v>86.183470170999939</v>
      </c>
      <c r="T988" s="551">
        <v>2.8075894736000002</v>
      </c>
      <c r="U988" s="551">
        <v>0.6590336</v>
      </c>
      <c r="V988" s="551">
        <v>0.26022854000000001</v>
      </c>
      <c r="W988" s="551">
        <v>2.4836480479</v>
      </c>
      <c r="X988" s="551">
        <v>5.2722658000000004</v>
      </c>
      <c r="Y988" s="551">
        <v>1.7348654899999998</v>
      </c>
      <c r="AA988" s="547" t="s">
        <v>1103</v>
      </c>
      <c r="AB988" s="547" t="s">
        <v>1551</v>
      </c>
      <c r="AC988">
        <v>5</v>
      </c>
      <c r="AD988" s="547" t="s">
        <v>504</v>
      </c>
      <c r="AE988">
        <v>31</v>
      </c>
      <c r="AF988" s="216">
        <v>2012</v>
      </c>
      <c r="AG988" s="549">
        <v>189.94396600000002</v>
      </c>
      <c r="AH988" s="550">
        <v>6.7228418029609838</v>
      </c>
      <c r="AI988" s="550">
        <v>0.13668998253711304</v>
      </c>
      <c r="AJ988" s="550">
        <v>0.4537310238694286</v>
      </c>
      <c r="AK988" s="550">
        <v>1.4781145896469278E-2</v>
      </c>
      <c r="AL988" s="550">
        <v>3.4696211407947539E-3</v>
      </c>
      <c r="AM988" s="550">
        <v>1.3700279376076625E-3</v>
      </c>
      <c r="AN988" s="550">
        <v>1.3075688057919144E-2</v>
      </c>
      <c r="AO988" s="550">
        <v>2.775695333222641E-2</v>
      </c>
      <c r="AP988" s="550">
        <v>9.1335646324242781E-3</v>
      </c>
      <c r="AQ988" s="551">
        <v>1276.963234845</v>
      </c>
      <c r="AR988" s="551">
        <v>25.963437395569994</v>
      </c>
      <c r="AS988" s="551">
        <v>86.183470170999939</v>
      </c>
      <c r="AT988" s="551">
        <v>2.8075894736000002</v>
      </c>
      <c r="AU988" s="551">
        <v>0.6590336</v>
      </c>
      <c r="AV988" s="551">
        <v>0.26022854000000001</v>
      </c>
      <c r="AW988" s="551">
        <v>2.4836480479</v>
      </c>
      <c r="AX988" s="551">
        <v>5.2722658000000004</v>
      </c>
      <c r="AY988" s="551">
        <v>1.7348654899999998</v>
      </c>
    </row>
    <row r="989" spans="1:51" customFormat="1" x14ac:dyDescent="0.35">
      <c r="A989" s="547" t="s">
        <v>1104</v>
      </c>
      <c r="B989" s="547" t="s">
        <v>1551</v>
      </c>
      <c r="C989">
        <v>5</v>
      </c>
      <c r="D989" s="547" t="s">
        <v>504</v>
      </c>
      <c r="E989">
        <v>31</v>
      </c>
      <c r="F989" s="216">
        <v>2013</v>
      </c>
      <c r="G989" s="549">
        <v>279.68726999999996</v>
      </c>
      <c r="H989" s="550">
        <v>6.4620261331450717</v>
      </c>
      <c r="I989" s="550">
        <v>0.13668997575964048</v>
      </c>
      <c r="J989" s="550">
        <v>0.42523186688475323</v>
      </c>
      <c r="K989" s="550">
        <v>1.5716535865218321E-2</v>
      </c>
      <c r="L989" s="550">
        <v>3.469622267756412E-3</v>
      </c>
      <c r="M989" s="550">
        <v>1.3700277813859744E-3</v>
      </c>
      <c r="N989" s="550">
        <v>1.3903144123434729E-2</v>
      </c>
      <c r="O989" s="550">
        <v>2.7756965842599849E-2</v>
      </c>
      <c r="P989" s="550">
        <v>9.1335597791061453E-3</v>
      </c>
      <c r="Q989" s="551">
        <v>1807.3464478480014</v>
      </c>
      <c r="R989" s="551">
        <v>38.230446156580015</v>
      </c>
      <c r="S989" s="551">
        <v>118.93193996600002</v>
      </c>
      <c r="T989" s="551">
        <v>4.3957150099999991</v>
      </c>
      <c r="U989" s="551">
        <v>0.97040917999999976</v>
      </c>
      <c r="V989" s="551">
        <v>0.38317932999999993</v>
      </c>
      <c r="W989" s="551">
        <v>3.8885324243000019</v>
      </c>
      <c r="X989" s="551">
        <v>7.7632700000000003</v>
      </c>
      <c r="Y989" s="551">
        <v>2.5545404000000005</v>
      </c>
      <c r="AA989" s="547" t="s">
        <v>1104</v>
      </c>
      <c r="AB989" s="547" t="s">
        <v>1551</v>
      </c>
      <c r="AC989">
        <v>5</v>
      </c>
      <c r="AD989" s="547" t="s">
        <v>504</v>
      </c>
      <c r="AE989">
        <v>31</v>
      </c>
      <c r="AF989" s="216">
        <v>2013</v>
      </c>
      <c r="AG989" s="549">
        <v>279.68726999999996</v>
      </c>
      <c r="AH989" s="550">
        <v>6.4620261331450717</v>
      </c>
      <c r="AI989" s="550">
        <v>0.13668997575964048</v>
      </c>
      <c r="AJ989" s="550">
        <v>0.42523186688475323</v>
      </c>
      <c r="AK989" s="550">
        <v>1.5716535865218321E-2</v>
      </c>
      <c r="AL989" s="550">
        <v>3.469622267756412E-3</v>
      </c>
      <c r="AM989" s="550">
        <v>1.3700277813859744E-3</v>
      </c>
      <c r="AN989" s="550">
        <v>1.3903144123434729E-2</v>
      </c>
      <c r="AO989" s="550">
        <v>2.7756965842599849E-2</v>
      </c>
      <c r="AP989" s="550">
        <v>9.1335597791061453E-3</v>
      </c>
      <c r="AQ989" s="551">
        <v>1807.3464478480014</v>
      </c>
      <c r="AR989" s="551">
        <v>38.230446156580015</v>
      </c>
      <c r="AS989" s="551">
        <v>118.93193996600002</v>
      </c>
      <c r="AT989" s="551">
        <v>4.3957150099999991</v>
      </c>
      <c r="AU989" s="551">
        <v>0.97040917999999976</v>
      </c>
      <c r="AV989" s="551">
        <v>0.38317932999999993</v>
      </c>
      <c r="AW989" s="551">
        <v>3.8885324243000019</v>
      </c>
      <c r="AX989" s="551">
        <v>7.7632700000000003</v>
      </c>
      <c r="AY989" s="551">
        <v>2.5545404000000005</v>
      </c>
    </row>
    <row r="990" spans="1:51" customFormat="1" x14ac:dyDescent="0.35">
      <c r="A990" s="547" t="s">
        <v>1105</v>
      </c>
      <c r="B990" s="547" t="s">
        <v>1551</v>
      </c>
      <c r="C990">
        <v>5</v>
      </c>
      <c r="D990" s="547" t="s">
        <v>504</v>
      </c>
      <c r="E990">
        <v>31</v>
      </c>
      <c r="F990" s="216">
        <v>2014</v>
      </c>
      <c r="G990" s="549">
        <v>514.92117000000007</v>
      </c>
      <c r="H990" s="550">
        <v>6.4620266567016467</v>
      </c>
      <c r="I990" s="550">
        <v>0.1366900177573977</v>
      </c>
      <c r="J990" s="550">
        <v>0.41730095915458276</v>
      </c>
      <c r="K990" s="550">
        <v>2.0582419201370179E-2</v>
      </c>
      <c r="L990" s="550">
        <v>3.4696226608822468E-3</v>
      </c>
      <c r="M990" s="550">
        <v>1.3700283482226991E-3</v>
      </c>
      <c r="N990" s="550">
        <v>1.8207601746108047E-2</v>
      </c>
      <c r="O990" s="550">
        <v>2.7756973169310552E-2</v>
      </c>
      <c r="P990" s="550">
        <v>9.1335685421518008E-3</v>
      </c>
      <c r="Q990" s="551">
        <v>3327.4343266400006</v>
      </c>
      <c r="R990" s="551">
        <v>70.384583870960014</v>
      </c>
      <c r="S990" s="551">
        <v>214.87709813000001</v>
      </c>
      <c r="T990" s="551">
        <v>10.5983233766</v>
      </c>
      <c r="U990" s="551">
        <v>1.78658216</v>
      </c>
      <c r="V990" s="551">
        <v>0.70545659999999977</v>
      </c>
      <c r="W990" s="551">
        <v>9.3754795939999998</v>
      </c>
      <c r="X990" s="551">
        <v>14.292653099999999</v>
      </c>
      <c r="Y990" s="551">
        <v>4.7030678000000004</v>
      </c>
      <c r="AA990" s="547" t="s">
        <v>1105</v>
      </c>
      <c r="AB990" s="547" t="s">
        <v>1551</v>
      </c>
      <c r="AC990">
        <v>5</v>
      </c>
      <c r="AD990" s="547" t="s">
        <v>504</v>
      </c>
      <c r="AE990">
        <v>31</v>
      </c>
      <c r="AF990" s="216">
        <v>2014</v>
      </c>
      <c r="AG990" s="549">
        <v>514.92117000000007</v>
      </c>
      <c r="AH990" s="550">
        <v>6.4620266567016467</v>
      </c>
      <c r="AI990" s="550">
        <v>0.1366900177573977</v>
      </c>
      <c r="AJ990" s="550">
        <v>0.41730095915458276</v>
      </c>
      <c r="AK990" s="550">
        <v>2.0582419201370179E-2</v>
      </c>
      <c r="AL990" s="550">
        <v>3.4696226608822468E-3</v>
      </c>
      <c r="AM990" s="550">
        <v>1.3700283482226991E-3</v>
      </c>
      <c r="AN990" s="550">
        <v>1.8207601746108047E-2</v>
      </c>
      <c r="AO990" s="550">
        <v>2.7756973169310552E-2</v>
      </c>
      <c r="AP990" s="550">
        <v>9.1335685421518008E-3</v>
      </c>
      <c r="AQ990" s="551">
        <v>3327.4343266400006</v>
      </c>
      <c r="AR990" s="551">
        <v>70.384583870960014</v>
      </c>
      <c r="AS990" s="551">
        <v>214.87709813000001</v>
      </c>
      <c r="AT990" s="551">
        <v>10.5983233766</v>
      </c>
      <c r="AU990" s="551">
        <v>1.78658216</v>
      </c>
      <c r="AV990" s="551">
        <v>0.70545659999999977</v>
      </c>
      <c r="AW990" s="551">
        <v>9.3754795939999998</v>
      </c>
      <c r="AX990" s="551">
        <v>14.292653099999999</v>
      </c>
      <c r="AY990" s="551">
        <v>4.7030678000000004</v>
      </c>
    </row>
    <row r="991" spans="1:51" customFormat="1" x14ac:dyDescent="0.35">
      <c r="A991" s="547" t="s">
        <v>1106</v>
      </c>
      <c r="B991" s="547" t="s">
        <v>1551</v>
      </c>
      <c r="C991">
        <v>5</v>
      </c>
      <c r="D991" s="547" t="s">
        <v>504</v>
      </c>
      <c r="E991">
        <v>31</v>
      </c>
      <c r="F991" s="216">
        <v>2015</v>
      </c>
      <c r="G991" s="549">
        <v>715.7802999999999</v>
      </c>
      <c r="H991" s="550">
        <v>6.4620355666955325</v>
      </c>
      <c r="I991" s="550">
        <v>0.1366901695205639</v>
      </c>
      <c r="J991" s="550">
        <v>0.40943638298231994</v>
      </c>
      <c r="K991" s="550">
        <v>2.4638737256389973E-2</v>
      </c>
      <c r="L991" s="550">
        <v>3.4696222989093169E-3</v>
      </c>
      <c r="M991" s="550">
        <v>1.3700341012458713E-3</v>
      </c>
      <c r="N991" s="550">
        <v>2.1795923687477844E-2</v>
      </c>
      <c r="O991" s="550">
        <v>2.775699247380797E-2</v>
      </c>
      <c r="P991" s="550">
        <v>9.1336046828894291E-3</v>
      </c>
      <c r="Q991" s="551">
        <v>4625.3977565399973</v>
      </c>
      <c r="R991" s="551">
        <v>97.840130546480069</v>
      </c>
      <c r="S991" s="551">
        <v>293.06649704199981</v>
      </c>
      <c r="T991" s="551">
        <v>17.635922744999988</v>
      </c>
      <c r="U991" s="551">
        <v>2.4834872900000002</v>
      </c>
      <c r="V991" s="551">
        <v>0.98064341999999993</v>
      </c>
      <c r="W991" s="551">
        <v>15.601092795799996</v>
      </c>
      <c r="X991" s="551">
        <v>19.867908400000008</v>
      </c>
      <c r="Y991" s="551">
        <v>6.5376542999999998</v>
      </c>
      <c r="AA991" s="547" t="s">
        <v>1106</v>
      </c>
      <c r="AB991" s="547" t="s">
        <v>1551</v>
      </c>
      <c r="AC991">
        <v>5</v>
      </c>
      <c r="AD991" s="547" t="s">
        <v>504</v>
      </c>
      <c r="AE991">
        <v>31</v>
      </c>
      <c r="AF991" s="216">
        <v>2015</v>
      </c>
      <c r="AG991" s="549">
        <v>715.7802999999999</v>
      </c>
      <c r="AH991" s="550">
        <v>6.4620355666955325</v>
      </c>
      <c r="AI991" s="550">
        <v>0.1366901695205639</v>
      </c>
      <c r="AJ991" s="550">
        <v>0.40943638298231994</v>
      </c>
      <c r="AK991" s="550">
        <v>2.4638737256389973E-2</v>
      </c>
      <c r="AL991" s="550">
        <v>3.4696222989093169E-3</v>
      </c>
      <c r="AM991" s="550">
        <v>1.3700341012458713E-3</v>
      </c>
      <c r="AN991" s="550">
        <v>2.1795923687477844E-2</v>
      </c>
      <c r="AO991" s="550">
        <v>2.775699247380797E-2</v>
      </c>
      <c r="AP991" s="550">
        <v>9.1336046828894291E-3</v>
      </c>
      <c r="AQ991" s="551">
        <v>4625.3977565399973</v>
      </c>
      <c r="AR991" s="551">
        <v>97.840130546480069</v>
      </c>
      <c r="AS991" s="551">
        <v>293.06649704199981</v>
      </c>
      <c r="AT991" s="551">
        <v>17.635922744999988</v>
      </c>
      <c r="AU991" s="551">
        <v>2.4834872900000002</v>
      </c>
      <c r="AV991" s="551">
        <v>0.98064341999999993</v>
      </c>
      <c r="AW991" s="551">
        <v>15.601092795799996</v>
      </c>
      <c r="AX991" s="551">
        <v>19.867908400000008</v>
      </c>
      <c r="AY991" s="551">
        <v>6.5376542999999998</v>
      </c>
    </row>
    <row r="992" spans="1:51" customFormat="1" x14ac:dyDescent="0.35">
      <c r="A992" s="547" t="s">
        <v>1107</v>
      </c>
      <c r="B992" s="547" t="s">
        <v>1551</v>
      </c>
      <c r="C992">
        <v>5</v>
      </c>
      <c r="D992" s="547" t="s">
        <v>504</v>
      </c>
      <c r="E992">
        <v>31</v>
      </c>
      <c r="F992" s="216">
        <v>2016</v>
      </c>
      <c r="G992" s="549">
        <v>732.25839000000019</v>
      </c>
      <c r="H992" s="550">
        <v>5.44466948646365</v>
      </c>
      <c r="I992" s="550">
        <v>0.13509898512142685</v>
      </c>
      <c r="J992" s="550">
        <v>0.26667608840917467</v>
      </c>
      <c r="K992" s="550">
        <v>2.0215005663915982E-2</v>
      </c>
      <c r="L992" s="550">
        <v>3.4696375551258613E-3</v>
      </c>
      <c r="M992" s="550">
        <v>1.3700350773720735E-3</v>
      </c>
      <c r="N992" s="550">
        <v>1.7882595468793457E-2</v>
      </c>
      <c r="O992" s="550">
        <v>2.7757082851587393E-2</v>
      </c>
      <c r="P992" s="550">
        <v>9.1336145701246211E-3</v>
      </c>
      <c r="Q992" s="551">
        <v>3986.9049122400002</v>
      </c>
      <c r="R992" s="551">
        <v>98.927365335649995</v>
      </c>
      <c r="S992" s="551">
        <v>195.27580314999997</v>
      </c>
      <c r="T992" s="551">
        <v>14.802607501300002</v>
      </c>
      <c r="U992" s="551">
        <v>2.5406712100000002</v>
      </c>
      <c r="V992" s="551">
        <v>1.0032196800000002</v>
      </c>
      <c r="W992" s="551">
        <v>13.094680566999996</v>
      </c>
      <c r="X992" s="551">
        <v>20.325356799999998</v>
      </c>
      <c r="Y992" s="551">
        <v>6.6881658999999987</v>
      </c>
      <c r="AA992" s="547" t="s">
        <v>1107</v>
      </c>
      <c r="AB992" s="547" t="s">
        <v>1551</v>
      </c>
      <c r="AC992">
        <v>5</v>
      </c>
      <c r="AD992" s="547" t="s">
        <v>504</v>
      </c>
      <c r="AE992">
        <v>31</v>
      </c>
      <c r="AF992" s="216">
        <v>2016</v>
      </c>
      <c r="AG992" s="549">
        <v>732.25839000000019</v>
      </c>
      <c r="AH992" s="550">
        <v>5.44466948646365</v>
      </c>
      <c r="AI992" s="550">
        <v>0.13509898512142685</v>
      </c>
      <c r="AJ992" s="550">
        <v>0.26667608840917467</v>
      </c>
      <c r="AK992" s="550">
        <v>2.0215005663915982E-2</v>
      </c>
      <c r="AL992" s="550">
        <v>3.4696375551258613E-3</v>
      </c>
      <c r="AM992" s="550">
        <v>1.3700350773720735E-3</v>
      </c>
      <c r="AN992" s="550">
        <v>1.7882595468793457E-2</v>
      </c>
      <c r="AO992" s="550">
        <v>2.7757082851587393E-2</v>
      </c>
      <c r="AP992" s="550">
        <v>9.1336145701246211E-3</v>
      </c>
      <c r="AQ992" s="551">
        <v>3986.9049122400002</v>
      </c>
      <c r="AR992" s="551">
        <v>98.927365335649995</v>
      </c>
      <c r="AS992" s="551">
        <v>195.27580314999997</v>
      </c>
      <c r="AT992" s="551">
        <v>14.802607501300002</v>
      </c>
      <c r="AU992" s="551">
        <v>2.5406712100000002</v>
      </c>
      <c r="AV992" s="551">
        <v>1.0032196800000002</v>
      </c>
      <c r="AW992" s="551">
        <v>13.094680566999996</v>
      </c>
      <c r="AX992" s="551">
        <v>20.325356799999998</v>
      </c>
      <c r="AY992" s="551">
        <v>6.6881658999999987</v>
      </c>
    </row>
    <row r="993" spans="1:51" customFormat="1" x14ac:dyDescent="0.35">
      <c r="A993" s="547" t="s">
        <v>1108</v>
      </c>
      <c r="B993" s="547" t="s">
        <v>1551</v>
      </c>
      <c r="C993">
        <v>5</v>
      </c>
      <c r="D993" s="547" t="s">
        <v>504</v>
      </c>
      <c r="E993">
        <v>31</v>
      </c>
      <c r="F993" s="216">
        <v>2017</v>
      </c>
      <c r="G993" s="549">
        <v>951.37538999999992</v>
      </c>
      <c r="H993" s="550">
        <v>4.6087505726314841</v>
      </c>
      <c r="I993" s="550">
        <v>0.11599355535509495</v>
      </c>
      <c r="J993" s="550">
        <v>0.25247479502386549</v>
      </c>
      <c r="K993" s="550">
        <v>2.0086693597991857E-2</v>
      </c>
      <c r="L993" s="550">
        <v>3.4696252758861044E-3</v>
      </c>
      <c r="M993" s="550">
        <v>1.370031518263259E-3</v>
      </c>
      <c r="N993" s="550">
        <v>1.7769073308276356E-2</v>
      </c>
      <c r="O993" s="550">
        <v>2.7756997687316678E-2</v>
      </c>
      <c r="P993" s="550">
        <v>9.1335972018363864E-3</v>
      </c>
      <c r="Q993" s="551">
        <v>4384.6518734500014</v>
      </c>
      <c r="R993" s="551">
        <v>110.35341396344003</v>
      </c>
      <c r="S993" s="551">
        <v>240.19830658100005</v>
      </c>
      <c r="T993" s="551">
        <v>19.109985955600003</v>
      </c>
      <c r="U993" s="551">
        <v>3.3009160999999998</v>
      </c>
      <c r="V993" s="551">
        <v>1.30341427</v>
      </c>
      <c r="W993" s="551">
        <v>16.905059048600005</v>
      </c>
      <c r="X993" s="551">
        <v>26.407324500000001</v>
      </c>
      <c r="Y993" s="551">
        <v>8.6894796000000003</v>
      </c>
      <c r="AA993" s="547" t="s">
        <v>1108</v>
      </c>
      <c r="AB993" s="547" t="s">
        <v>1551</v>
      </c>
      <c r="AC993">
        <v>5</v>
      </c>
      <c r="AD993" s="547" t="s">
        <v>504</v>
      </c>
      <c r="AE993">
        <v>31</v>
      </c>
      <c r="AF993" s="216">
        <v>2017</v>
      </c>
      <c r="AG993" s="549">
        <v>951.37538999999992</v>
      </c>
      <c r="AH993" s="550">
        <v>4.6087505726314841</v>
      </c>
      <c r="AI993" s="550">
        <v>0.11599355535509495</v>
      </c>
      <c r="AJ993" s="550">
        <v>0.25247479502386549</v>
      </c>
      <c r="AK993" s="550">
        <v>2.0086693597991857E-2</v>
      </c>
      <c r="AL993" s="550">
        <v>3.4696252758861044E-3</v>
      </c>
      <c r="AM993" s="550">
        <v>1.370031518263259E-3</v>
      </c>
      <c r="AN993" s="550">
        <v>1.7769073308276356E-2</v>
      </c>
      <c r="AO993" s="550">
        <v>2.7756997687316678E-2</v>
      </c>
      <c r="AP993" s="550">
        <v>9.1335972018363864E-3</v>
      </c>
      <c r="AQ993" s="551">
        <v>4384.6518734500014</v>
      </c>
      <c r="AR993" s="551">
        <v>110.35341396344003</v>
      </c>
      <c r="AS993" s="551">
        <v>240.19830658100005</v>
      </c>
      <c r="AT993" s="551">
        <v>19.109985955600003</v>
      </c>
      <c r="AU993" s="551">
        <v>3.3009160999999998</v>
      </c>
      <c r="AV993" s="551">
        <v>1.30341427</v>
      </c>
      <c r="AW993" s="551">
        <v>16.905059048600005</v>
      </c>
      <c r="AX993" s="551">
        <v>26.407324500000001</v>
      </c>
      <c r="AY993" s="551">
        <v>8.6894796000000003</v>
      </c>
    </row>
    <row r="994" spans="1:51" customFormat="1" x14ac:dyDescent="0.35">
      <c r="A994" s="547" t="s">
        <v>1109</v>
      </c>
      <c r="B994" s="547" t="s">
        <v>1551</v>
      </c>
      <c r="C994">
        <v>5</v>
      </c>
      <c r="D994" s="547" t="s">
        <v>504</v>
      </c>
      <c r="E994">
        <v>31</v>
      </c>
      <c r="F994" s="216">
        <v>2018</v>
      </c>
      <c r="G994" s="549">
        <v>1037.1853700000001</v>
      </c>
      <c r="H994" s="550">
        <v>3.634689200263209</v>
      </c>
      <c r="I994" s="550">
        <v>0.10608944011702558</v>
      </c>
      <c r="J994" s="550">
        <v>0.24662959061985212</v>
      </c>
      <c r="K994" s="550">
        <v>2.1538870206489698E-2</v>
      </c>
      <c r="L994" s="550">
        <v>3.4696306987052846E-3</v>
      </c>
      <c r="M994" s="550">
        <v>1.3700332371637675E-3</v>
      </c>
      <c r="N994" s="550">
        <v>1.9053691746249754E-2</v>
      </c>
      <c r="O994" s="550">
        <v>2.7757072971439999E-2</v>
      </c>
      <c r="P994" s="550">
        <v>9.1336026076033056E-3</v>
      </c>
      <c r="Q994" s="551">
        <v>3769.8464630100011</v>
      </c>
      <c r="R994" s="551">
        <v>110.03441520087003</v>
      </c>
      <c r="S994" s="551">
        <v>255.8006031999999</v>
      </c>
      <c r="T994" s="551">
        <v>22.339801064499998</v>
      </c>
      <c r="U994" s="551">
        <v>3.5986501999999998</v>
      </c>
      <c r="V994" s="551">
        <v>1.4209784300000001</v>
      </c>
      <c r="W994" s="551">
        <v>19.7622103237</v>
      </c>
      <c r="X994" s="551">
        <v>28.78923</v>
      </c>
      <c r="Y994" s="551">
        <v>9.4732390000000013</v>
      </c>
      <c r="AA994" s="547" t="s">
        <v>1109</v>
      </c>
      <c r="AB994" s="547" t="s">
        <v>1551</v>
      </c>
      <c r="AC994">
        <v>5</v>
      </c>
      <c r="AD994" s="547" t="s">
        <v>504</v>
      </c>
      <c r="AE994">
        <v>31</v>
      </c>
      <c r="AF994" s="216">
        <v>2018</v>
      </c>
      <c r="AG994" s="549">
        <v>1037.1853700000001</v>
      </c>
      <c r="AH994" s="550">
        <v>3.634689200263209</v>
      </c>
      <c r="AI994" s="550">
        <v>0.10608944011702558</v>
      </c>
      <c r="AJ994" s="550">
        <v>0.24662959061985212</v>
      </c>
      <c r="AK994" s="550">
        <v>2.1538870206489698E-2</v>
      </c>
      <c r="AL994" s="550">
        <v>3.4696306987052846E-3</v>
      </c>
      <c r="AM994" s="550">
        <v>1.3700332371637675E-3</v>
      </c>
      <c r="AN994" s="550">
        <v>1.9053691746249754E-2</v>
      </c>
      <c r="AO994" s="550">
        <v>2.7757072971439999E-2</v>
      </c>
      <c r="AP994" s="550">
        <v>9.1336026076033056E-3</v>
      </c>
      <c r="AQ994" s="551">
        <v>3769.8464630100011</v>
      </c>
      <c r="AR994" s="551">
        <v>110.03441520087003</v>
      </c>
      <c r="AS994" s="551">
        <v>255.8006031999999</v>
      </c>
      <c r="AT994" s="551">
        <v>22.339801064499998</v>
      </c>
      <c r="AU994" s="551">
        <v>3.5986501999999998</v>
      </c>
      <c r="AV994" s="551">
        <v>1.4209784300000001</v>
      </c>
      <c r="AW994" s="551">
        <v>19.7622103237</v>
      </c>
      <c r="AX994" s="551">
        <v>28.78923</v>
      </c>
      <c r="AY994" s="551">
        <v>9.4732390000000013</v>
      </c>
    </row>
    <row r="995" spans="1:51" customFormat="1" x14ac:dyDescent="0.35">
      <c r="A995" s="547" t="s">
        <v>1110</v>
      </c>
      <c r="B995" s="547" t="s">
        <v>1551</v>
      </c>
      <c r="C995">
        <v>5</v>
      </c>
      <c r="D995" s="547" t="s">
        <v>504</v>
      </c>
      <c r="E995">
        <v>31</v>
      </c>
      <c r="F995" s="216">
        <v>2019</v>
      </c>
      <c r="G995" s="549">
        <v>1810.3342299999997</v>
      </c>
      <c r="H995" s="550">
        <v>3.4521455974071702</v>
      </c>
      <c r="I995" s="550">
        <v>9.8042742262421947E-2</v>
      </c>
      <c r="J995" s="550">
        <v>0.24123119419776978</v>
      </c>
      <c r="K995" s="550">
        <v>2.1014974917090323E-2</v>
      </c>
      <c r="L995" s="550">
        <v>3.4696300804078596E-3</v>
      </c>
      <c r="M995" s="550">
        <v>1.3700334219499349E-3</v>
      </c>
      <c r="N995" s="550">
        <v>1.8590250870415239E-2</v>
      </c>
      <c r="O995" s="550">
        <v>2.7757049591886684E-2</v>
      </c>
      <c r="P995" s="550">
        <v>9.1335951262436262E-3</v>
      </c>
      <c r="Q995" s="551">
        <v>6249.5373419299985</v>
      </c>
      <c r="R995" s="551">
        <v>177.49013232073005</v>
      </c>
      <c r="S995" s="551">
        <v>436.70908819999994</v>
      </c>
      <c r="T995" s="551">
        <v>38.044128435000019</v>
      </c>
      <c r="U995" s="551">
        <v>6.2811900999999999</v>
      </c>
      <c r="V995" s="551">
        <v>2.4802184</v>
      </c>
      <c r="W995" s="551">
        <v>33.654567494999995</v>
      </c>
      <c r="X995" s="551">
        <v>50.249536999999989</v>
      </c>
      <c r="Y995" s="551">
        <v>16.534859900000004</v>
      </c>
      <c r="AA995" s="547" t="s">
        <v>1110</v>
      </c>
      <c r="AB995" s="547" t="s">
        <v>1551</v>
      </c>
      <c r="AC995">
        <v>5</v>
      </c>
      <c r="AD995" s="547" t="s">
        <v>504</v>
      </c>
      <c r="AE995">
        <v>31</v>
      </c>
      <c r="AF995" s="216">
        <v>2019</v>
      </c>
      <c r="AG995" s="549">
        <v>1810.3342299999997</v>
      </c>
      <c r="AH995" s="550">
        <v>3.4521455974071702</v>
      </c>
      <c r="AI995" s="550">
        <v>9.8042742262421947E-2</v>
      </c>
      <c r="AJ995" s="550">
        <v>0.24123119419776978</v>
      </c>
      <c r="AK995" s="550">
        <v>2.1014974917090323E-2</v>
      </c>
      <c r="AL995" s="550">
        <v>3.4696300804078596E-3</v>
      </c>
      <c r="AM995" s="550">
        <v>1.3700334219499349E-3</v>
      </c>
      <c r="AN995" s="550">
        <v>1.8590250870415239E-2</v>
      </c>
      <c r="AO995" s="550">
        <v>2.7757049591886684E-2</v>
      </c>
      <c r="AP995" s="550">
        <v>9.1335951262436262E-3</v>
      </c>
      <c r="AQ995" s="551">
        <v>6249.5373419299985</v>
      </c>
      <c r="AR995" s="551">
        <v>177.49013232073005</v>
      </c>
      <c r="AS995" s="551">
        <v>436.70908819999994</v>
      </c>
      <c r="AT995" s="551">
        <v>38.044128435000019</v>
      </c>
      <c r="AU995" s="551">
        <v>6.2811900999999999</v>
      </c>
      <c r="AV995" s="551">
        <v>2.4802184</v>
      </c>
      <c r="AW995" s="551">
        <v>33.654567494999995</v>
      </c>
      <c r="AX995" s="551">
        <v>50.249536999999989</v>
      </c>
      <c r="AY995" s="551">
        <v>16.534859900000004</v>
      </c>
    </row>
    <row r="996" spans="1:51" customFormat="1" x14ac:dyDescent="0.35">
      <c r="A996" s="547" t="s">
        <v>1111</v>
      </c>
      <c r="B996" s="547" t="s">
        <v>1551</v>
      </c>
      <c r="C996">
        <v>5</v>
      </c>
      <c r="D996" s="547" t="s">
        <v>504</v>
      </c>
      <c r="E996">
        <v>31</v>
      </c>
      <c r="F996" s="216">
        <v>2020</v>
      </c>
      <c r="G996" s="549">
        <v>1059.3113699999997</v>
      </c>
      <c r="H996" s="550">
        <v>3.269580261174768</v>
      </c>
      <c r="I996" s="550">
        <v>8.9995874579624338E-2</v>
      </c>
      <c r="J996" s="550">
        <v>0.23160274499744096</v>
      </c>
      <c r="K996" s="550">
        <v>1.8035606868073178E-2</v>
      </c>
      <c r="L996" s="550">
        <v>3.4696273485670241E-3</v>
      </c>
      <c r="M996" s="550">
        <v>1.3700320803693446E-3</v>
      </c>
      <c r="N996" s="550">
        <v>1.5954640183745029E-2</v>
      </c>
      <c r="O996" s="550">
        <v>2.7757024830197007E-2</v>
      </c>
      <c r="P996" s="550">
        <v>9.1335909101022909E-3</v>
      </c>
      <c r="Q996" s="551">
        <v>3463.5035457900003</v>
      </c>
      <c r="R996" s="551">
        <v>95.333653195289997</v>
      </c>
      <c r="S996" s="551">
        <v>245.33942109899976</v>
      </c>
      <c r="T996" s="551">
        <v>19.105323420200001</v>
      </c>
      <c r="U996" s="551">
        <v>3.6754157000000007</v>
      </c>
      <c r="V996" s="551">
        <v>1.4512905600000001</v>
      </c>
      <c r="W996" s="551">
        <v>16.900931750899993</v>
      </c>
      <c r="X996" s="551">
        <v>29.403331999999999</v>
      </c>
      <c r="Y996" s="551">
        <v>9.6753167000000015</v>
      </c>
      <c r="AA996" s="547" t="s">
        <v>1111</v>
      </c>
      <c r="AB996" s="547" t="s">
        <v>1551</v>
      </c>
      <c r="AC996">
        <v>5</v>
      </c>
      <c r="AD996" s="547" t="s">
        <v>504</v>
      </c>
      <c r="AE996">
        <v>31</v>
      </c>
      <c r="AF996" s="216">
        <v>2020</v>
      </c>
      <c r="AG996" s="549">
        <v>1059.3113699999997</v>
      </c>
      <c r="AH996" s="550">
        <v>3.269580261174768</v>
      </c>
      <c r="AI996" s="550">
        <v>8.9995874579624338E-2</v>
      </c>
      <c r="AJ996" s="550">
        <v>0.23160274499744096</v>
      </c>
      <c r="AK996" s="550">
        <v>1.8035606868073178E-2</v>
      </c>
      <c r="AL996" s="550">
        <v>3.4696273485670241E-3</v>
      </c>
      <c r="AM996" s="550">
        <v>1.3700320803693446E-3</v>
      </c>
      <c r="AN996" s="550">
        <v>1.5954640183745029E-2</v>
      </c>
      <c r="AO996" s="550">
        <v>2.7757024830197007E-2</v>
      </c>
      <c r="AP996" s="550">
        <v>9.1335909101022909E-3</v>
      </c>
      <c r="AQ996" s="551">
        <v>3463.5035457900003</v>
      </c>
      <c r="AR996" s="551">
        <v>95.333653195289997</v>
      </c>
      <c r="AS996" s="551">
        <v>245.33942109899976</v>
      </c>
      <c r="AT996" s="551">
        <v>19.105323420200001</v>
      </c>
      <c r="AU996" s="551">
        <v>3.6754157000000007</v>
      </c>
      <c r="AV996" s="551">
        <v>1.4512905600000001</v>
      </c>
      <c r="AW996" s="551">
        <v>16.900931750899993</v>
      </c>
      <c r="AX996" s="551">
        <v>29.403331999999999</v>
      </c>
      <c r="AY996" s="551">
        <v>9.6753167000000015</v>
      </c>
    </row>
    <row r="997" spans="1:51" customFormat="1" x14ac:dyDescent="0.35">
      <c r="A997" s="547" t="s">
        <v>1112</v>
      </c>
      <c r="B997" s="547" t="s">
        <v>1551</v>
      </c>
      <c r="C997">
        <v>5</v>
      </c>
      <c r="D997" s="547" t="s">
        <v>504</v>
      </c>
      <c r="E997">
        <v>31</v>
      </c>
      <c r="F997" s="216">
        <v>2021</v>
      </c>
      <c r="G997" s="549">
        <v>1193.4302800000003</v>
      </c>
      <c r="H997" s="550">
        <v>2.5294478770640869</v>
      </c>
      <c r="I997" s="550">
        <v>7.4080527148347508E-2</v>
      </c>
      <c r="J997" s="550">
        <v>0.19406182346739187</v>
      </c>
      <c r="K997" s="550">
        <v>1.2177477796021727E-2</v>
      </c>
      <c r="L997" s="550">
        <v>3.4696290762791771E-3</v>
      </c>
      <c r="M997" s="550">
        <v>1.3700339243948128E-3</v>
      </c>
      <c r="N997" s="550">
        <v>1.0772432475988461E-2</v>
      </c>
      <c r="O997" s="550">
        <v>2.7757021549679458E-2</v>
      </c>
      <c r="P997" s="550">
        <v>9.1336008333892747E-3</v>
      </c>
      <c r="Q997" s="551">
        <v>3018.7196881699997</v>
      </c>
      <c r="R997" s="551">
        <v>88.409944257199982</v>
      </c>
      <c r="S997" s="551">
        <v>231.5992563180001</v>
      </c>
      <c r="T997" s="551">
        <v>14.532970735799996</v>
      </c>
      <c r="U997" s="551">
        <v>4.1407604000000005</v>
      </c>
      <c r="V997" s="551">
        <v>1.6350399700000005</v>
      </c>
      <c r="W997" s="551">
        <v>12.856147106100005</v>
      </c>
      <c r="X997" s="551">
        <v>33.126069999999999</v>
      </c>
      <c r="Y997" s="551">
        <v>10.900315799999998</v>
      </c>
      <c r="AA997" s="547" t="s">
        <v>1112</v>
      </c>
      <c r="AB997" s="547" t="s">
        <v>1551</v>
      </c>
      <c r="AC997">
        <v>5</v>
      </c>
      <c r="AD997" s="547" t="s">
        <v>504</v>
      </c>
      <c r="AE997">
        <v>31</v>
      </c>
      <c r="AF997" s="216">
        <v>2021</v>
      </c>
      <c r="AG997" s="549">
        <v>1193.4302800000003</v>
      </c>
      <c r="AH997" s="550">
        <v>2.5294478770640869</v>
      </c>
      <c r="AI997" s="550">
        <v>7.4080527148347508E-2</v>
      </c>
      <c r="AJ997" s="550">
        <v>0.19406182346739187</v>
      </c>
      <c r="AK997" s="550">
        <v>1.2177477796021727E-2</v>
      </c>
      <c r="AL997" s="550">
        <v>3.4696290762791771E-3</v>
      </c>
      <c r="AM997" s="550">
        <v>1.3700339243948128E-3</v>
      </c>
      <c r="AN997" s="550">
        <v>1.0772432475988461E-2</v>
      </c>
      <c r="AO997" s="550">
        <v>2.7757021549679458E-2</v>
      </c>
      <c r="AP997" s="550">
        <v>9.1336008333892747E-3</v>
      </c>
      <c r="AQ997" s="551">
        <v>3018.7196881699997</v>
      </c>
      <c r="AR997" s="551">
        <v>88.409944257199982</v>
      </c>
      <c r="AS997" s="551">
        <v>231.5992563180001</v>
      </c>
      <c r="AT997" s="551">
        <v>14.532970735799996</v>
      </c>
      <c r="AU997" s="551">
        <v>4.1407604000000005</v>
      </c>
      <c r="AV997" s="551">
        <v>1.6350399700000005</v>
      </c>
      <c r="AW997" s="551">
        <v>12.856147106100005</v>
      </c>
      <c r="AX997" s="551">
        <v>33.126069999999999</v>
      </c>
      <c r="AY997" s="551">
        <v>10.900315799999998</v>
      </c>
    </row>
    <row r="998" spans="1:51" customFormat="1" x14ac:dyDescent="0.35">
      <c r="A998" s="547" t="s">
        <v>1113</v>
      </c>
      <c r="B998" s="547" t="s">
        <v>1551</v>
      </c>
      <c r="C998">
        <v>5</v>
      </c>
      <c r="D998" s="547" t="s">
        <v>504</v>
      </c>
      <c r="E998">
        <v>31</v>
      </c>
      <c r="F998" s="216">
        <v>2022</v>
      </c>
      <c r="G998" s="549">
        <v>1326.6492100000003</v>
      </c>
      <c r="H998" s="550">
        <v>2.3953011343518611</v>
      </c>
      <c r="I998" s="550">
        <v>6.7382416463580452E-2</v>
      </c>
      <c r="J998" s="550">
        <v>0.18815528503951692</v>
      </c>
      <c r="K998" s="550">
        <v>1.2237549703512044E-2</v>
      </c>
      <c r="L998" s="550">
        <v>3.4696298503807195E-3</v>
      </c>
      <c r="M998" s="550">
        <v>1.3700320900956174E-3</v>
      </c>
      <c r="N998" s="550">
        <v>1.0825564475706428E-2</v>
      </c>
      <c r="O998" s="550">
        <v>2.7757039104557256E-2</v>
      </c>
      <c r="P998" s="550">
        <v>9.1336021675239958E-3</v>
      </c>
      <c r="Q998" s="551">
        <v>3177.724357600001</v>
      </c>
      <c r="R998" s="551">
        <v>89.392829569300019</v>
      </c>
      <c r="S998" s="551">
        <v>249.61606025499998</v>
      </c>
      <c r="T998" s="551">
        <v>16.234935646499991</v>
      </c>
      <c r="U998" s="551">
        <v>4.6029817000000008</v>
      </c>
      <c r="V998" s="551">
        <v>1.8175519899999999</v>
      </c>
      <c r="W998" s="551">
        <v>14.361726559499999</v>
      </c>
      <c r="X998" s="551">
        <v>36.823853999999997</v>
      </c>
      <c r="Y998" s="551">
        <v>12.1170861</v>
      </c>
      <c r="AA998" s="547" t="s">
        <v>1113</v>
      </c>
      <c r="AB998" s="547" t="s">
        <v>1551</v>
      </c>
      <c r="AC998">
        <v>5</v>
      </c>
      <c r="AD998" s="547" t="s">
        <v>504</v>
      </c>
      <c r="AE998">
        <v>31</v>
      </c>
      <c r="AF998" s="216">
        <v>2022</v>
      </c>
      <c r="AG998" s="549">
        <v>1326.6492100000003</v>
      </c>
      <c r="AH998" s="550">
        <v>2.3953011343518611</v>
      </c>
      <c r="AI998" s="550">
        <v>6.7382416463580452E-2</v>
      </c>
      <c r="AJ998" s="550">
        <v>0.18815528503951692</v>
      </c>
      <c r="AK998" s="550">
        <v>1.2237549703512044E-2</v>
      </c>
      <c r="AL998" s="550">
        <v>3.4696298503807195E-3</v>
      </c>
      <c r="AM998" s="550">
        <v>1.3700320900956174E-3</v>
      </c>
      <c r="AN998" s="550">
        <v>1.0825564475706428E-2</v>
      </c>
      <c r="AO998" s="550">
        <v>2.7757039104557256E-2</v>
      </c>
      <c r="AP998" s="550">
        <v>9.1336021675239958E-3</v>
      </c>
      <c r="AQ998" s="551">
        <v>3177.724357600001</v>
      </c>
      <c r="AR998" s="551">
        <v>89.392829569300019</v>
      </c>
      <c r="AS998" s="551">
        <v>249.61606025499998</v>
      </c>
      <c r="AT998" s="551">
        <v>16.234935646499991</v>
      </c>
      <c r="AU998" s="551">
        <v>4.6029817000000008</v>
      </c>
      <c r="AV998" s="551">
        <v>1.8175519899999999</v>
      </c>
      <c r="AW998" s="551">
        <v>14.361726559499999</v>
      </c>
      <c r="AX998" s="551">
        <v>36.823853999999997</v>
      </c>
      <c r="AY998" s="551">
        <v>12.1170861</v>
      </c>
    </row>
    <row r="999" spans="1:51" customFormat="1" x14ac:dyDescent="0.35">
      <c r="A999" s="547" t="s">
        <v>1114</v>
      </c>
      <c r="B999" s="547" t="s">
        <v>1551</v>
      </c>
      <c r="C999">
        <v>5</v>
      </c>
      <c r="D999" s="547" t="s">
        <v>504</v>
      </c>
      <c r="E999">
        <v>31</v>
      </c>
      <c r="F999" s="216">
        <v>2023</v>
      </c>
      <c r="G999" s="549">
        <v>1458.2826500000001</v>
      </c>
      <c r="H999" s="550">
        <v>2.1118346546535403</v>
      </c>
      <c r="I999" s="550">
        <v>5.8036713541157463E-2</v>
      </c>
      <c r="J999" s="550">
        <v>0.18229551616416742</v>
      </c>
      <c r="K999" s="550">
        <v>1.1303197112713367E-2</v>
      </c>
      <c r="L999" s="550">
        <v>3.4696266872543541E-3</v>
      </c>
      <c r="M999" s="550">
        <v>1.3700326339341686E-3</v>
      </c>
      <c r="N999" s="550">
        <v>9.9990257982565979E-3</v>
      </c>
      <c r="O999" s="550">
        <v>2.775703667598322E-2</v>
      </c>
      <c r="P999" s="550">
        <v>9.1335884713433305E-3</v>
      </c>
      <c r="Q999" s="551">
        <v>3079.6518365499996</v>
      </c>
      <c r="R999" s="551">
        <v>84.633932420089991</v>
      </c>
      <c r="S999" s="551">
        <v>265.83838839499992</v>
      </c>
      <c r="T999" s="551">
        <v>16.483256238999999</v>
      </c>
      <c r="U999" s="551">
        <v>5.0596964000000009</v>
      </c>
      <c r="V999" s="551">
        <v>1.9978948199999995</v>
      </c>
      <c r="W999" s="551">
        <v>14.581405838499998</v>
      </c>
      <c r="X999" s="551">
        <v>40.477605000000004</v>
      </c>
      <c r="Y999" s="551">
        <v>13.319353600000001</v>
      </c>
      <c r="AA999" s="547" t="s">
        <v>1114</v>
      </c>
      <c r="AB999" s="547" t="s">
        <v>1551</v>
      </c>
      <c r="AC999">
        <v>5</v>
      </c>
      <c r="AD999" s="547" t="s">
        <v>504</v>
      </c>
      <c r="AE999">
        <v>31</v>
      </c>
      <c r="AF999" s="216">
        <v>2023</v>
      </c>
      <c r="AG999" s="549">
        <v>1458.2826500000001</v>
      </c>
      <c r="AH999" s="550">
        <v>2.1118346546535403</v>
      </c>
      <c r="AI999" s="550">
        <v>5.8036713541157463E-2</v>
      </c>
      <c r="AJ999" s="550">
        <v>0.18229551616416742</v>
      </c>
      <c r="AK999" s="550">
        <v>1.1303197112713367E-2</v>
      </c>
      <c r="AL999" s="550">
        <v>3.4696266872543541E-3</v>
      </c>
      <c r="AM999" s="550">
        <v>1.3700326339341686E-3</v>
      </c>
      <c r="AN999" s="550">
        <v>9.9990257982565979E-3</v>
      </c>
      <c r="AO999" s="550">
        <v>2.775703667598322E-2</v>
      </c>
      <c r="AP999" s="550">
        <v>9.1335884713433305E-3</v>
      </c>
      <c r="AQ999" s="551">
        <v>3079.6518365499996</v>
      </c>
      <c r="AR999" s="551">
        <v>84.633932420089991</v>
      </c>
      <c r="AS999" s="551">
        <v>265.83838839499992</v>
      </c>
      <c r="AT999" s="551">
        <v>16.483256238999999</v>
      </c>
      <c r="AU999" s="551">
        <v>5.0596964000000009</v>
      </c>
      <c r="AV999" s="551">
        <v>1.9978948199999995</v>
      </c>
      <c r="AW999" s="551">
        <v>14.581405838499998</v>
      </c>
      <c r="AX999" s="551">
        <v>40.477605000000004</v>
      </c>
      <c r="AY999" s="551">
        <v>13.319353600000001</v>
      </c>
    </row>
    <row r="1000" spans="1:51" customFormat="1" x14ac:dyDescent="0.35">
      <c r="A1000" s="547" t="s">
        <v>1115</v>
      </c>
      <c r="B1000" s="547" t="s">
        <v>1551</v>
      </c>
      <c r="C1000">
        <v>5</v>
      </c>
      <c r="D1000" s="547" t="s">
        <v>504</v>
      </c>
      <c r="E1000">
        <v>31</v>
      </c>
      <c r="F1000" s="216">
        <v>2024</v>
      </c>
      <c r="G1000" s="549">
        <v>1591.4126499999998</v>
      </c>
      <c r="H1000" s="550">
        <v>1.9945187028832532</v>
      </c>
      <c r="I1000" s="550">
        <v>5.2059685842179293E-2</v>
      </c>
      <c r="J1000" s="550">
        <v>0.1787798120179577</v>
      </c>
      <c r="K1000" s="550">
        <v>1.1327734632246393E-2</v>
      </c>
      <c r="L1000" s="550">
        <v>3.4696311481500421E-3</v>
      </c>
      <c r="M1000" s="550">
        <v>1.3700337307234554E-3</v>
      </c>
      <c r="N1000" s="550">
        <v>1.0020732504922596E-2</v>
      </c>
      <c r="O1000" s="550">
        <v>2.77570503162709E-2</v>
      </c>
      <c r="P1000" s="550">
        <v>9.1336125799930043E-3</v>
      </c>
      <c r="Q1000" s="551">
        <v>3174.1022944300003</v>
      </c>
      <c r="R1000" s="551">
        <v>82.848442604270019</v>
      </c>
      <c r="S1000" s="551">
        <v>284.51245440999986</v>
      </c>
      <c r="T1000" s="551">
        <v>18.027100189600006</v>
      </c>
      <c r="U1000" s="551">
        <v>5.5216149000000003</v>
      </c>
      <c r="V1000" s="551">
        <v>2.1802890100000001</v>
      </c>
      <c r="W1000" s="551">
        <v>15.947120470600005</v>
      </c>
      <c r="X1000" s="551">
        <v>44.172921000000002</v>
      </c>
      <c r="Y1000" s="551">
        <v>14.5353466</v>
      </c>
      <c r="AA1000" s="547" t="s">
        <v>1115</v>
      </c>
      <c r="AB1000" s="547" t="s">
        <v>1551</v>
      </c>
      <c r="AC1000">
        <v>5</v>
      </c>
      <c r="AD1000" s="547" t="s">
        <v>504</v>
      </c>
      <c r="AE1000">
        <v>31</v>
      </c>
      <c r="AF1000" s="216">
        <v>2024</v>
      </c>
      <c r="AG1000" s="549">
        <v>1591.4126499999998</v>
      </c>
      <c r="AH1000" s="550">
        <v>1.9945187028832532</v>
      </c>
      <c r="AI1000" s="550">
        <v>5.2059685842179293E-2</v>
      </c>
      <c r="AJ1000" s="550">
        <v>0.1787798120179577</v>
      </c>
      <c r="AK1000" s="550">
        <v>1.1327734632246393E-2</v>
      </c>
      <c r="AL1000" s="550">
        <v>3.4696311481500421E-3</v>
      </c>
      <c r="AM1000" s="550">
        <v>1.3700337307234554E-3</v>
      </c>
      <c r="AN1000" s="550">
        <v>1.0020732504922596E-2</v>
      </c>
      <c r="AO1000" s="550">
        <v>2.77570503162709E-2</v>
      </c>
      <c r="AP1000" s="550">
        <v>9.1336125799930043E-3</v>
      </c>
      <c r="AQ1000" s="551">
        <v>3174.1022944300003</v>
      </c>
      <c r="AR1000" s="551">
        <v>82.848442604270019</v>
      </c>
      <c r="AS1000" s="551">
        <v>284.51245440999986</v>
      </c>
      <c r="AT1000" s="551">
        <v>18.027100189600006</v>
      </c>
      <c r="AU1000" s="551">
        <v>5.5216149000000003</v>
      </c>
      <c r="AV1000" s="551">
        <v>2.1802890100000001</v>
      </c>
      <c r="AW1000" s="551">
        <v>15.947120470600005</v>
      </c>
      <c r="AX1000" s="551">
        <v>44.172921000000002</v>
      </c>
      <c r="AY1000" s="551">
        <v>14.5353466</v>
      </c>
    </row>
    <row r="1001" spans="1:51" customFormat="1" x14ac:dyDescent="0.35">
      <c r="A1001" s="547" t="s">
        <v>1116</v>
      </c>
      <c r="B1001" s="547" t="s">
        <v>1551</v>
      </c>
      <c r="C1001">
        <v>5</v>
      </c>
      <c r="D1001" s="547" t="s">
        <v>504</v>
      </c>
      <c r="E1001">
        <v>31</v>
      </c>
      <c r="F1001" s="216">
        <v>2025</v>
      </c>
      <c r="G1001" s="549">
        <v>1737.6557700000001</v>
      </c>
      <c r="H1001" s="550">
        <v>1.7441496370365692</v>
      </c>
      <c r="I1001" s="550">
        <v>4.3948382517003344E-2</v>
      </c>
      <c r="J1001" s="550">
        <v>0.17166431387731071</v>
      </c>
      <c r="K1001" s="550">
        <v>1.0468287888170167E-2</v>
      </c>
      <c r="L1001" s="550">
        <v>3.4696313298001472E-3</v>
      </c>
      <c r="M1001" s="550">
        <v>1.3700344113610023E-3</v>
      </c>
      <c r="N1001" s="550">
        <v>9.2604452313935579E-3</v>
      </c>
      <c r="O1001" s="550">
        <v>2.7757051098791563E-2</v>
      </c>
      <c r="P1001" s="550">
        <v>9.1335945668916934E-3</v>
      </c>
      <c r="Q1001" s="551">
        <v>3030.7316805400005</v>
      </c>
      <c r="R1001" s="551">
        <v>76.367160462837987</v>
      </c>
      <c r="S1001" s="551">
        <v>298.29348551200002</v>
      </c>
      <c r="T1001" s="551">
        <v>18.190280850900006</v>
      </c>
      <c r="U1001" s="551">
        <v>6.0290248999999987</v>
      </c>
      <c r="V1001" s="551">
        <v>2.3806481999999995</v>
      </c>
      <c r="W1001" s="551">
        <v>16.091466089100003</v>
      </c>
      <c r="X1001" s="551">
        <v>48.232199999999999</v>
      </c>
      <c r="Y1001" s="551">
        <v>15.871043300000002</v>
      </c>
      <c r="AA1001" s="547" t="s">
        <v>1116</v>
      </c>
      <c r="AB1001" s="547" t="s">
        <v>1551</v>
      </c>
      <c r="AC1001">
        <v>5</v>
      </c>
      <c r="AD1001" s="547" t="s">
        <v>504</v>
      </c>
      <c r="AE1001">
        <v>31</v>
      </c>
      <c r="AF1001" s="216">
        <v>2025</v>
      </c>
      <c r="AG1001" s="549">
        <v>1737.6557700000001</v>
      </c>
      <c r="AH1001" s="550">
        <v>1.7441496370365692</v>
      </c>
      <c r="AI1001" s="550">
        <v>4.3948382517003344E-2</v>
      </c>
      <c r="AJ1001" s="550">
        <v>0.17166431387731071</v>
      </c>
      <c r="AK1001" s="550">
        <v>1.0468287888170167E-2</v>
      </c>
      <c r="AL1001" s="550">
        <v>3.4696313298001472E-3</v>
      </c>
      <c r="AM1001" s="550">
        <v>1.3700344113610023E-3</v>
      </c>
      <c r="AN1001" s="550">
        <v>9.2604452313935579E-3</v>
      </c>
      <c r="AO1001" s="550">
        <v>2.7757051098791563E-2</v>
      </c>
      <c r="AP1001" s="550">
        <v>9.1335945668916934E-3</v>
      </c>
      <c r="AQ1001" s="551">
        <v>3030.7316805400005</v>
      </c>
      <c r="AR1001" s="551">
        <v>76.367160462837987</v>
      </c>
      <c r="AS1001" s="551">
        <v>298.29348551200002</v>
      </c>
      <c r="AT1001" s="551">
        <v>18.190280850900006</v>
      </c>
      <c r="AU1001" s="551">
        <v>6.0290248999999987</v>
      </c>
      <c r="AV1001" s="551">
        <v>2.3806481999999995</v>
      </c>
      <c r="AW1001" s="551">
        <v>16.091466089100003</v>
      </c>
      <c r="AX1001" s="551">
        <v>48.232199999999999</v>
      </c>
      <c r="AY1001" s="551">
        <v>15.871043300000002</v>
      </c>
    </row>
    <row r="1002" spans="1:51" customFormat="1" x14ac:dyDescent="0.35">
      <c r="A1002" s="547" t="s">
        <v>1117</v>
      </c>
      <c r="B1002" s="547" t="s">
        <v>1551</v>
      </c>
      <c r="C1002">
        <v>5</v>
      </c>
      <c r="D1002" s="547" t="s">
        <v>504</v>
      </c>
      <c r="E1002">
        <v>31</v>
      </c>
      <c r="F1002" s="216">
        <v>2026</v>
      </c>
      <c r="G1002" s="549">
        <v>1893.7979599999996</v>
      </c>
      <c r="H1002" s="550">
        <v>1.7441456624496527</v>
      </c>
      <c r="I1002" s="550">
        <v>4.3948250335537377E-2</v>
      </c>
      <c r="J1002" s="550">
        <v>0.17114707368731155</v>
      </c>
      <c r="K1002" s="550">
        <v>1.0478140863769863E-2</v>
      </c>
      <c r="L1002" s="550">
        <v>3.4696247111809129E-3</v>
      </c>
      <c r="M1002" s="550">
        <v>1.3700300955018455E-3</v>
      </c>
      <c r="N1002" s="550">
        <v>9.2691602277890309E-3</v>
      </c>
      <c r="O1002" s="550">
        <v>2.7756985227716701E-2</v>
      </c>
      <c r="P1002" s="550">
        <v>9.1335832888952972E-3</v>
      </c>
      <c r="Q1002" s="551">
        <v>3303.0594974900005</v>
      </c>
      <c r="R1002" s="551">
        <v>83.229106831009986</v>
      </c>
      <c r="S1002" s="551">
        <v>324.11797900900024</v>
      </c>
      <c r="T1002" s="551">
        <v>19.843481792400002</v>
      </c>
      <c r="U1002" s="551">
        <v>6.5707682000000007</v>
      </c>
      <c r="V1002" s="551">
        <v>2.5945601999999997</v>
      </c>
      <c r="W1002" s="551">
        <v>17.553916730299999</v>
      </c>
      <c r="X1002" s="551">
        <v>52.566122000000014</v>
      </c>
      <c r="Y1002" s="551">
        <v>17.2971614</v>
      </c>
      <c r="AA1002" s="547" t="s">
        <v>1117</v>
      </c>
      <c r="AB1002" s="547" t="s">
        <v>1551</v>
      </c>
      <c r="AC1002">
        <v>5</v>
      </c>
      <c r="AD1002" s="547" t="s">
        <v>504</v>
      </c>
      <c r="AE1002">
        <v>31</v>
      </c>
      <c r="AF1002" s="216">
        <v>2026</v>
      </c>
      <c r="AG1002" s="549">
        <v>1893.7979599999996</v>
      </c>
      <c r="AH1002" s="550">
        <v>1.7441456624496527</v>
      </c>
      <c r="AI1002" s="550">
        <v>4.3948250335537377E-2</v>
      </c>
      <c r="AJ1002" s="550">
        <v>0.17114707368731155</v>
      </c>
      <c r="AK1002" s="550">
        <v>1.0478140863769863E-2</v>
      </c>
      <c r="AL1002" s="550">
        <v>3.4696247111809129E-3</v>
      </c>
      <c r="AM1002" s="550">
        <v>1.3700300955018455E-3</v>
      </c>
      <c r="AN1002" s="550">
        <v>9.2691602277890309E-3</v>
      </c>
      <c r="AO1002" s="550">
        <v>2.7756985227716701E-2</v>
      </c>
      <c r="AP1002" s="550">
        <v>9.1335832888952972E-3</v>
      </c>
      <c r="AQ1002" s="551">
        <v>3303.0594974900005</v>
      </c>
      <c r="AR1002" s="551">
        <v>83.229106831009986</v>
      </c>
      <c r="AS1002" s="551">
        <v>324.11797900900024</v>
      </c>
      <c r="AT1002" s="551">
        <v>19.843481792400002</v>
      </c>
      <c r="AU1002" s="551">
        <v>6.5707682000000007</v>
      </c>
      <c r="AV1002" s="551">
        <v>2.5945601999999997</v>
      </c>
      <c r="AW1002" s="551">
        <v>17.553916730299999</v>
      </c>
      <c r="AX1002" s="551">
        <v>52.566122000000014</v>
      </c>
      <c r="AY1002" s="551">
        <v>17.2971614</v>
      </c>
    </row>
    <row r="1003" spans="1:51" customFormat="1" x14ac:dyDescent="0.35">
      <c r="A1003" s="547" t="s">
        <v>1463</v>
      </c>
      <c r="B1003" s="547" t="s">
        <v>1551</v>
      </c>
      <c r="C1003">
        <v>5</v>
      </c>
      <c r="D1003" s="547" t="s">
        <v>504</v>
      </c>
      <c r="E1003">
        <v>31</v>
      </c>
      <c r="F1003" s="216">
        <v>2027</v>
      </c>
      <c r="G1003" s="549">
        <v>2005.8607599999996</v>
      </c>
      <c r="H1003" s="550">
        <v>1.5729694366921061</v>
      </c>
      <c r="I1003" s="550">
        <v>4.0396804605176598E-2</v>
      </c>
      <c r="J1003" s="550">
        <v>0.16612876851382252</v>
      </c>
      <c r="K1003" s="550">
        <v>7.0067347641318842E-3</v>
      </c>
      <c r="L1003" s="550">
        <v>3.469626326405629E-3</v>
      </c>
      <c r="M1003" s="550">
        <v>1.3700318361081058E-3</v>
      </c>
      <c r="N1003" s="550">
        <v>6.1982921834514582E-3</v>
      </c>
      <c r="O1003" s="550">
        <v>2.7756999942508478E-2</v>
      </c>
      <c r="P1003" s="550">
        <v>9.1335897612354697E-3</v>
      </c>
      <c r="Q1003" s="551">
        <v>3155.1576697399992</v>
      </c>
      <c r="R1003" s="551">
        <v>81.030365186911013</v>
      </c>
      <c r="S1003" s="551">
        <v>333.23117786900002</v>
      </c>
      <c r="T1003" s="551">
        <v>14.054534319099998</v>
      </c>
      <c r="U1003" s="551">
        <v>6.9595873000000017</v>
      </c>
      <c r="V1003" s="551">
        <v>2.7480930999999997</v>
      </c>
      <c r="W1003" s="551">
        <v>12.432911069799999</v>
      </c>
      <c r="X1003" s="551">
        <v>55.676676999999998</v>
      </c>
      <c r="Y1003" s="551">
        <v>18.320709299999994</v>
      </c>
      <c r="AA1003" s="547" t="s">
        <v>1463</v>
      </c>
      <c r="AB1003" s="547" t="s">
        <v>1551</v>
      </c>
      <c r="AC1003">
        <v>5</v>
      </c>
      <c r="AD1003" s="547" t="s">
        <v>504</v>
      </c>
      <c r="AE1003">
        <v>31</v>
      </c>
      <c r="AF1003" s="216">
        <v>2027</v>
      </c>
      <c r="AG1003" s="549">
        <v>2005.8607599999996</v>
      </c>
      <c r="AH1003" s="550">
        <v>1.5729694366921061</v>
      </c>
      <c r="AI1003" s="550">
        <v>4.0396804605176598E-2</v>
      </c>
      <c r="AJ1003" s="550">
        <v>0.16612876851382252</v>
      </c>
      <c r="AK1003" s="550">
        <v>7.0067347641318842E-3</v>
      </c>
      <c r="AL1003" s="550">
        <v>3.469626326405629E-3</v>
      </c>
      <c r="AM1003" s="550">
        <v>1.3700318361081058E-3</v>
      </c>
      <c r="AN1003" s="550">
        <v>6.1982921834514582E-3</v>
      </c>
      <c r="AO1003" s="550">
        <v>2.7756999942508478E-2</v>
      </c>
      <c r="AP1003" s="550">
        <v>9.1335897612354697E-3</v>
      </c>
      <c r="AQ1003" s="551">
        <v>3155.1576697399992</v>
      </c>
      <c r="AR1003" s="551">
        <v>81.030365186911013</v>
      </c>
      <c r="AS1003" s="551">
        <v>333.23117786900002</v>
      </c>
      <c r="AT1003" s="551">
        <v>14.054534319099998</v>
      </c>
      <c r="AU1003" s="551">
        <v>6.9595873000000017</v>
      </c>
      <c r="AV1003" s="551">
        <v>2.7480930999999997</v>
      </c>
      <c r="AW1003" s="551">
        <v>12.432911069799999</v>
      </c>
      <c r="AX1003" s="551">
        <v>55.676676999999998</v>
      </c>
      <c r="AY1003" s="551">
        <v>18.320709299999994</v>
      </c>
    </row>
    <row r="1004" spans="1:51" customFormat="1" x14ac:dyDescent="0.35">
      <c r="A1004" s="547" t="s">
        <v>1464</v>
      </c>
      <c r="B1004" s="547" t="s">
        <v>1551</v>
      </c>
      <c r="C1004">
        <v>5</v>
      </c>
      <c r="D1004" s="547" t="s">
        <v>504</v>
      </c>
      <c r="E1004">
        <v>31</v>
      </c>
      <c r="F1004" s="216">
        <v>2028</v>
      </c>
      <c r="G1004" s="549">
        <v>2108.3973899999996</v>
      </c>
      <c r="H1004" s="550">
        <v>1.5729701392345214</v>
      </c>
      <c r="I1004" s="550">
        <v>4.0396804590292164E-2</v>
      </c>
      <c r="J1004" s="550">
        <v>0.16591263441992785</v>
      </c>
      <c r="K1004" s="550">
        <v>7.0096277623451263E-3</v>
      </c>
      <c r="L1004" s="550">
        <v>3.4696317851161821E-3</v>
      </c>
      <c r="M1004" s="550">
        <v>1.3700318610240739E-3</v>
      </c>
      <c r="N1004" s="550">
        <v>6.2008494189039016E-3</v>
      </c>
      <c r="O1004" s="550">
        <v>2.7757046312792109E-2</v>
      </c>
      <c r="P1004" s="550">
        <v>9.1336024182803611E-3</v>
      </c>
      <c r="Q1004" s="551">
        <v>3316.4461361100011</v>
      </c>
      <c r="R1004" s="551">
        <v>85.172517362511996</v>
      </c>
      <c r="S1004" s="551">
        <v>349.809765379</v>
      </c>
      <c r="T1004" s="551">
        <v>14.779080879000002</v>
      </c>
      <c r="U1004" s="551">
        <v>7.3153625999999976</v>
      </c>
      <c r="V1004" s="551">
        <v>2.8885715999999997</v>
      </c>
      <c r="W1004" s="551">
        <v>13.073854730600001</v>
      </c>
      <c r="X1004" s="551">
        <v>58.522883999999998</v>
      </c>
      <c r="Y1004" s="551">
        <v>19.257263499999997</v>
      </c>
      <c r="AA1004" s="547" t="s">
        <v>1464</v>
      </c>
      <c r="AB1004" s="547" t="s">
        <v>1551</v>
      </c>
      <c r="AC1004">
        <v>5</v>
      </c>
      <c r="AD1004" s="547" t="s">
        <v>504</v>
      </c>
      <c r="AE1004">
        <v>31</v>
      </c>
      <c r="AF1004" s="216">
        <v>2028</v>
      </c>
      <c r="AG1004" s="549">
        <v>2108.3973899999996</v>
      </c>
      <c r="AH1004" s="550">
        <v>1.5729701392345214</v>
      </c>
      <c r="AI1004" s="550">
        <v>4.0396804590292164E-2</v>
      </c>
      <c r="AJ1004" s="550">
        <v>0.16591263441992785</v>
      </c>
      <c r="AK1004" s="550">
        <v>7.0096277623451263E-3</v>
      </c>
      <c r="AL1004" s="550">
        <v>3.4696317851161821E-3</v>
      </c>
      <c r="AM1004" s="550">
        <v>1.3700318610240739E-3</v>
      </c>
      <c r="AN1004" s="550">
        <v>6.2008494189039016E-3</v>
      </c>
      <c r="AO1004" s="550">
        <v>2.7757046312792109E-2</v>
      </c>
      <c r="AP1004" s="550">
        <v>9.1336024182803611E-3</v>
      </c>
      <c r="AQ1004" s="551">
        <v>3316.4461361100011</v>
      </c>
      <c r="AR1004" s="551">
        <v>85.172517362511996</v>
      </c>
      <c r="AS1004" s="551">
        <v>349.809765379</v>
      </c>
      <c r="AT1004" s="551">
        <v>14.779080879000002</v>
      </c>
      <c r="AU1004" s="551">
        <v>7.3153625999999976</v>
      </c>
      <c r="AV1004" s="551">
        <v>2.8885715999999997</v>
      </c>
      <c r="AW1004" s="551">
        <v>13.073854730600001</v>
      </c>
      <c r="AX1004" s="551">
        <v>58.522883999999998</v>
      </c>
      <c r="AY1004" s="551">
        <v>19.257263499999997</v>
      </c>
    </row>
    <row r="1005" spans="1:51" customFormat="1" x14ac:dyDescent="0.35">
      <c r="A1005" s="547" t="s">
        <v>1554</v>
      </c>
      <c r="B1005" s="547" t="s">
        <v>1551</v>
      </c>
      <c r="C1005">
        <v>5</v>
      </c>
      <c r="D1005" s="547" t="s">
        <v>504</v>
      </c>
      <c r="E1005">
        <v>31</v>
      </c>
      <c r="F1005" s="216">
        <v>2029</v>
      </c>
      <c r="G1005" s="549">
        <v>2200.8039999999992</v>
      </c>
      <c r="H1005" s="550">
        <v>1.5729723833835279</v>
      </c>
      <c r="I1005" s="550">
        <v>4.0396870816841506E-2</v>
      </c>
      <c r="J1005" s="550">
        <v>0.16572423175212339</v>
      </c>
      <c r="K1005" s="550">
        <v>7.0115077289935861E-3</v>
      </c>
      <c r="L1005" s="550">
        <v>3.4696336429777498E-3</v>
      </c>
      <c r="M1005" s="550">
        <v>1.3700355415566315E-3</v>
      </c>
      <c r="N1005" s="550">
        <v>6.2025169333116466E-3</v>
      </c>
      <c r="O1005" s="550">
        <v>2.775708377483866E-2</v>
      </c>
      <c r="P1005" s="550">
        <v>9.1336143972839037E-3</v>
      </c>
      <c r="Q1005" s="551">
        <v>3461.8039132400004</v>
      </c>
      <c r="R1005" s="551">
        <v>88.905594881188023</v>
      </c>
      <c r="S1005" s="551">
        <v>364.72655213700006</v>
      </c>
      <c r="T1005" s="551">
        <v>15.430954255999994</v>
      </c>
      <c r="U1005" s="551">
        <v>7.6359836000000003</v>
      </c>
      <c r="V1005" s="551">
        <v>3.0151796999999996</v>
      </c>
      <c r="W1005" s="551">
        <v>13.6505240769</v>
      </c>
      <c r="X1005" s="551">
        <v>61.087901000000002</v>
      </c>
      <c r="Y1005" s="551">
        <v>20.101295099999998</v>
      </c>
      <c r="AA1005" s="547" t="s">
        <v>1554</v>
      </c>
      <c r="AB1005" s="547" t="s">
        <v>1551</v>
      </c>
      <c r="AC1005">
        <v>5</v>
      </c>
      <c r="AD1005" s="547" t="s">
        <v>504</v>
      </c>
      <c r="AE1005">
        <v>31</v>
      </c>
      <c r="AF1005" s="216">
        <v>2029</v>
      </c>
      <c r="AG1005" s="549">
        <v>2200.8039999999992</v>
      </c>
      <c r="AH1005" s="550">
        <v>1.5729723833835279</v>
      </c>
      <c r="AI1005" s="550">
        <v>4.0396870816841506E-2</v>
      </c>
      <c r="AJ1005" s="550">
        <v>0.16572423175212339</v>
      </c>
      <c r="AK1005" s="550">
        <v>7.0115077289935861E-3</v>
      </c>
      <c r="AL1005" s="550">
        <v>3.4696336429777498E-3</v>
      </c>
      <c r="AM1005" s="550">
        <v>1.3700355415566315E-3</v>
      </c>
      <c r="AN1005" s="550">
        <v>6.2025169333116466E-3</v>
      </c>
      <c r="AO1005" s="550">
        <v>2.775708377483866E-2</v>
      </c>
      <c r="AP1005" s="550">
        <v>9.1336143972839037E-3</v>
      </c>
      <c r="AQ1005" s="551">
        <v>3461.8039132400004</v>
      </c>
      <c r="AR1005" s="551">
        <v>88.905594881188023</v>
      </c>
      <c r="AS1005" s="551">
        <v>364.72655213700006</v>
      </c>
      <c r="AT1005" s="551">
        <v>15.430954255999994</v>
      </c>
      <c r="AU1005" s="551">
        <v>7.6359836000000003</v>
      </c>
      <c r="AV1005" s="551">
        <v>3.0151796999999996</v>
      </c>
      <c r="AW1005" s="551">
        <v>13.6505240769</v>
      </c>
      <c r="AX1005" s="551">
        <v>61.087901000000002</v>
      </c>
      <c r="AY1005" s="551">
        <v>20.101295099999998</v>
      </c>
    </row>
    <row r="1006" spans="1:51" customFormat="1" x14ac:dyDescent="0.35">
      <c r="A1006" s="547" t="s">
        <v>1555</v>
      </c>
      <c r="B1006" s="547" t="s">
        <v>1551</v>
      </c>
      <c r="C1006">
        <v>5</v>
      </c>
      <c r="D1006" s="547" t="s">
        <v>504</v>
      </c>
      <c r="E1006">
        <v>31</v>
      </c>
      <c r="F1006" s="216">
        <v>2030</v>
      </c>
      <c r="G1006" s="549">
        <v>2293.0907999999995</v>
      </c>
      <c r="H1006" s="550">
        <v>1.5729701226309927</v>
      </c>
      <c r="I1006" s="550">
        <v>4.0396799155755204E-2</v>
      </c>
      <c r="J1006" s="550">
        <v>0.16556336112071976</v>
      </c>
      <c r="K1006" s="550">
        <v>7.0127506054710109E-3</v>
      </c>
      <c r="L1006" s="550">
        <v>3.4696281978890678E-3</v>
      </c>
      <c r="M1006" s="550">
        <v>1.3700333192213762E-3</v>
      </c>
      <c r="N1006" s="550">
        <v>6.203610029921188E-3</v>
      </c>
      <c r="O1006" s="550">
        <v>2.7757031252316749E-2</v>
      </c>
      <c r="P1006" s="550">
        <v>9.1335951022959959E-3</v>
      </c>
      <c r="Q1006" s="551">
        <v>3606.9633168800001</v>
      </c>
      <c r="R1006" s="551">
        <v>92.633528493510013</v>
      </c>
      <c r="S1006" s="551">
        <v>379.65182020300011</v>
      </c>
      <c r="T1006" s="551">
        <v>16.080873896100002</v>
      </c>
      <c r="U1006" s="551">
        <v>7.9561724999999992</v>
      </c>
      <c r="V1006" s="551">
        <v>3.1416108</v>
      </c>
      <c r="W1006" s="551">
        <v>14.225441086399998</v>
      </c>
      <c r="X1006" s="551">
        <v>63.649393000000003</v>
      </c>
      <c r="Y1006" s="551">
        <v>20.944162900000002</v>
      </c>
      <c r="AA1006" s="547" t="s">
        <v>1555</v>
      </c>
      <c r="AB1006" s="547" t="s">
        <v>1551</v>
      </c>
      <c r="AC1006">
        <v>5</v>
      </c>
      <c r="AD1006" s="547" t="s">
        <v>504</v>
      </c>
      <c r="AE1006">
        <v>31</v>
      </c>
      <c r="AF1006" s="216">
        <v>2030</v>
      </c>
      <c r="AG1006" s="549">
        <v>2293.0907999999995</v>
      </c>
      <c r="AH1006" s="550">
        <v>1.5729701226309927</v>
      </c>
      <c r="AI1006" s="550">
        <v>4.0396799155755204E-2</v>
      </c>
      <c r="AJ1006" s="550">
        <v>0.16556336112071976</v>
      </c>
      <c r="AK1006" s="550">
        <v>7.0127506054710109E-3</v>
      </c>
      <c r="AL1006" s="550">
        <v>3.4696281978890678E-3</v>
      </c>
      <c r="AM1006" s="550">
        <v>1.3700333192213762E-3</v>
      </c>
      <c r="AN1006" s="550">
        <v>6.203610029921188E-3</v>
      </c>
      <c r="AO1006" s="550">
        <v>2.7757031252316749E-2</v>
      </c>
      <c r="AP1006" s="550">
        <v>9.1335951022959959E-3</v>
      </c>
      <c r="AQ1006" s="551">
        <v>3606.9633168800001</v>
      </c>
      <c r="AR1006" s="551">
        <v>92.633528493510013</v>
      </c>
      <c r="AS1006" s="551">
        <v>379.65182020300011</v>
      </c>
      <c r="AT1006" s="551">
        <v>16.080873896100002</v>
      </c>
      <c r="AU1006" s="551">
        <v>7.9561724999999992</v>
      </c>
      <c r="AV1006" s="551">
        <v>3.1416108</v>
      </c>
      <c r="AW1006" s="551">
        <v>14.225441086399998</v>
      </c>
      <c r="AX1006" s="551">
        <v>63.649393000000003</v>
      </c>
      <c r="AY1006" s="551">
        <v>20.944162900000002</v>
      </c>
    </row>
    <row r="1007" spans="1:51" customFormat="1" x14ac:dyDescent="0.35">
      <c r="A1007" s="547" t="s">
        <v>1118</v>
      </c>
      <c r="B1007" s="547" t="s">
        <v>1551</v>
      </c>
      <c r="C1007">
        <v>5</v>
      </c>
      <c r="D1007" s="547" t="s">
        <v>533</v>
      </c>
      <c r="E1007">
        <v>32</v>
      </c>
      <c r="F1007" s="216">
        <v>32</v>
      </c>
      <c r="G1007" s="549">
        <v>6551.2222825999997</v>
      </c>
      <c r="H1007" s="550">
        <v>2.9249457543448578</v>
      </c>
      <c r="I1007" s="550">
        <v>9.2245154385622738E-2</v>
      </c>
      <c r="J1007" s="550">
        <v>0.25693973912490364</v>
      </c>
      <c r="K1007" s="550">
        <v>1.359423028504003E-2</v>
      </c>
      <c r="L1007" s="550">
        <v>3.4926447316208486E-3</v>
      </c>
      <c r="M1007" s="550">
        <v>1.370032954024255E-3</v>
      </c>
      <c r="N1007" s="550">
        <v>1.2025718046430434E-2</v>
      </c>
      <c r="O1007" s="550">
        <v>2.7941167860717583E-2</v>
      </c>
      <c r="P1007" s="550">
        <v>9.1335983709367654E-3</v>
      </c>
      <c r="Q1007" s="551">
        <v>19161.969801260297</v>
      </c>
      <c r="R1007" s="551">
        <v>604.31851087296877</v>
      </c>
      <c r="S1007" s="551">
        <v>1683.2693442404998</v>
      </c>
      <c r="T1007" s="551">
        <v>89.058824358149991</v>
      </c>
      <c r="U1007" s="551">
        <v>22.881091990999998</v>
      </c>
      <c r="V1007" s="551">
        <v>8.9753904162999998</v>
      </c>
      <c r="W1007" s="551">
        <v>78.78315203004</v>
      </c>
      <c r="X1007" s="551">
        <v>183.04880149100001</v>
      </c>
      <c r="Y1007" s="551">
        <v>59.836233168</v>
      </c>
      <c r="AA1007" s="547" t="s">
        <v>1118</v>
      </c>
      <c r="AB1007" s="547" t="s">
        <v>1551</v>
      </c>
      <c r="AC1007">
        <v>5</v>
      </c>
      <c r="AD1007" s="547" t="s">
        <v>533</v>
      </c>
      <c r="AE1007">
        <v>32</v>
      </c>
      <c r="AF1007" s="216">
        <v>32</v>
      </c>
      <c r="AG1007" s="549">
        <v>6551.2222825999997</v>
      </c>
      <c r="AH1007" s="550">
        <v>2.9249457543448578</v>
      </c>
      <c r="AI1007" s="550">
        <v>9.2245154385622738E-2</v>
      </c>
      <c r="AJ1007" s="550">
        <v>0.25693973912490364</v>
      </c>
      <c r="AK1007" s="550">
        <v>1.359423028504003E-2</v>
      </c>
      <c r="AL1007" s="550">
        <v>3.4926447316208486E-3</v>
      </c>
      <c r="AM1007" s="550">
        <v>1.370032954024255E-3</v>
      </c>
      <c r="AN1007" s="550">
        <v>1.2025718046430434E-2</v>
      </c>
      <c r="AO1007" s="550">
        <v>2.7941167860717583E-2</v>
      </c>
      <c r="AP1007" s="550">
        <v>9.1335983709367654E-3</v>
      </c>
      <c r="AQ1007" s="551">
        <v>19161.969801260297</v>
      </c>
      <c r="AR1007" s="551">
        <v>604.31851087296877</v>
      </c>
      <c r="AS1007" s="551">
        <v>1683.2693442404998</v>
      </c>
      <c r="AT1007" s="551">
        <v>89.058824358149991</v>
      </c>
      <c r="AU1007" s="551">
        <v>22.881091990999998</v>
      </c>
      <c r="AV1007" s="551">
        <v>8.9753904162999998</v>
      </c>
      <c r="AW1007" s="551">
        <v>78.78315203004</v>
      </c>
      <c r="AX1007" s="551">
        <v>183.04880149100001</v>
      </c>
      <c r="AY1007" s="551">
        <v>59.836233168</v>
      </c>
    </row>
    <row r="1008" spans="1:51" customFormat="1" x14ac:dyDescent="0.35">
      <c r="A1008" s="547" t="s">
        <v>1119</v>
      </c>
      <c r="B1008" s="547" t="s">
        <v>1551</v>
      </c>
      <c r="C1008">
        <v>5</v>
      </c>
      <c r="D1008" s="547" t="s">
        <v>533</v>
      </c>
      <c r="E1008">
        <v>32</v>
      </c>
      <c r="F1008" s="216">
        <v>2000</v>
      </c>
      <c r="G1008" s="549">
        <v>66.566802999999993</v>
      </c>
      <c r="H1008" s="550">
        <v>14.902810099818067</v>
      </c>
      <c r="I1008" s="550">
        <v>1.8708537733197128</v>
      </c>
      <c r="J1008" s="550">
        <v>1.9109261397456625</v>
      </c>
      <c r="K1008" s="550">
        <v>4.9685053312534783E-2</v>
      </c>
      <c r="L1008" s="550">
        <v>3.4926391012048449E-3</v>
      </c>
      <c r="M1008" s="550">
        <v>1.3700276247306032E-3</v>
      </c>
      <c r="N1008" s="550">
        <v>4.3952344565804061E-2</v>
      </c>
      <c r="O1008" s="550">
        <v>2.7941129905247213E-2</v>
      </c>
      <c r="P1008" s="550">
        <v>9.1335672226890655E-3</v>
      </c>
      <c r="Q1008" s="551">
        <v>992.03242406099946</v>
      </c>
      <c r="R1008" s="551">
        <v>124.53675457037997</v>
      </c>
      <c r="S1008" s="551">
        <v>127.20424389199997</v>
      </c>
      <c r="T1008" s="551">
        <v>3.3073751559</v>
      </c>
      <c r="U1008" s="551">
        <v>0.23249381899999996</v>
      </c>
      <c r="V1008" s="551">
        <v>9.1198358999999979E-2</v>
      </c>
      <c r="W1008" s="551">
        <v>2.9257670620999989</v>
      </c>
      <c r="X1008" s="551">
        <v>1.8599516899999997</v>
      </c>
      <c r="Y1008" s="551">
        <v>0.60799237000000006</v>
      </c>
      <c r="AA1008" s="547" t="s">
        <v>1119</v>
      </c>
      <c r="AB1008" s="547" t="s">
        <v>1551</v>
      </c>
      <c r="AC1008">
        <v>5</v>
      </c>
      <c r="AD1008" s="547" t="s">
        <v>533</v>
      </c>
      <c r="AE1008">
        <v>32</v>
      </c>
      <c r="AF1008" s="216">
        <v>2000</v>
      </c>
      <c r="AG1008" s="549">
        <v>66.566802999999993</v>
      </c>
      <c r="AH1008" s="550">
        <v>14.902810099818067</v>
      </c>
      <c r="AI1008" s="550">
        <v>1.8708537733197128</v>
      </c>
      <c r="AJ1008" s="550">
        <v>1.9109261397456625</v>
      </c>
      <c r="AK1008" s="550">
        <v>4.9685053312534783E-2</v>
      </c>
      <c r="AL1008" s="550">
        <v>3.4926391012048449E-3</v>
      </c>
      <c r="AM1008" s="550">
        <v>1.3700276247306032E-3</v>
      </c>
      <c r="AN1008" s="550">
        <v>4.3952344565804061E-2</v>
      </c>
      <c r="AO1008" s="550">
        <v>2.7941129905247213E-2</v>
      </c>
      <c r="AP1008" s="550">
        <v>9.1335672226890655E-3</v>
      </c>
      <c r="AQ1008" s="551">
        <v>992.03242406099946</v>
      </c>
      <c r="AR1008" s="551">
        <v>124.53675457037997</v>
      </c>
      <c r="AS1008" s="551">
        <v>127.20424389199997</v>
      </c>
      <c r="AT1008" s="551">
        <v>3.3073751559</v>
      </c>
      <c r="AU1008" s="551">
        <v>0.23249381899999996</v>
      </c>
      <c r="AV1008" s="551">
        <v>9.1198358999999979E-2</v>
      </c>
      <c r="AW1008" s="551">
        <v>2.9257670620999989</v>
      </c>
      <c r="AX1008" s="551">
        <v>1.8599516899999997</v>
      </c>
      <c r="AY1008" s="551">
        <v>0.60799237000000006</v>
      </c>
    </row>
    <row r="1009" spans="1:51" customFormat="1" x14ac:dyDescent="0.35">
      <c r="A1009" s="547" t="s">
        <v>1120</v>
      </c>
      <c r="B1009" s="547" t="s">
        <v>1551</v>
      </c>
      <c r="C1009">
        <v>5</v>
      </c>
      <c r="D1009" s="547" t="s">
        <v>533</v>
      </c>
      <c r="E1009">
        <v>32</v>
      </c>
      <c r="F1009" s="216">
        <v>2001</v>
      </c>
      <c r="G1009" s="549">
        <v>7.7693155999999997</v>
      </c>
      <c r="H1009" s="550">
        <v>11.164986541041021</v>
      </c>
      <c r="I1009" s="550">
        <v>0.58449007222930938</v>
      </c>
      <c r="J1009" s="550">
        <v>1.5491672245622246</v>
      </c>
      <c r="K1009" s="550">
        <v>3.2542961001609985E-2</v>
      </c>
      <c r="L1009" s="550">
        <v>3.4926374982115543E-3</v>
      </c>
      <c r="M1009" s="550">
        <v>1.3700280627034897E-3</v>
      </c>
      <c r="N1009" s="550">
        <v>2.8788127568147706E-2</v>
      </c>
      <c r="O1009" s="550">
        <v>2.79411182627206E-2</v>
      </c>
      <c r="P1009" s="550">
        <v>9.1335727177822464E-3</v>
      </c>
      <c r="Q1009" s="551">
        <v>86.744304107100035</v>
      </c>
      <c r="R1009" s="551">
        <v>4.5410878362162999</v>
      </c>
      <c r="S1009" s="551">
        <v>12.035969084799994</v>
      </c>
      <c r="T1009" s="551">
        <v>0.25283653458000005</v>
      </c>
      <c r="U1009" s="551">
        <v>2.7135402999999999E-2</v>
      </c>
      <c r="V1009" s="551">
        <v>1.06441804E-2</v>
      </c>
      <c r="W1009" s="551">
        <v>0.22366404861000003</v>
      </c>
      <c r="X1009" s="551">
        <v>0.21708336600000006</v>
      </c>
      <c r="Y1009" s="551">
        <v>7.0961608999999995E-2</v>
      </c>
      <c r="AA1009" s="547" t="s">
        <v>1120</v>
      </c>
      <c r="AB1009" s="547" t="s">
        <v>1551</v>
      </c>
      <c r="AC1009">
        <v>5</v>
      </c>
      <c r="AD1009" s="547" t="s">
        <v>533</v>
      </c>
      <c r="AE1009">
        <v>32</v>
      </c>
      <c r="AF1009" s="216">
        <v>2001</v>
      </c>
      <c r="AG1009" s="549">
        <v>7.7693155999999997</v>
      </c>
      <c r="AH1009" s="550">
        <v>11.164986541041021</v>
      </c>
      <c r="AI1009" s="550">
        <v>0.58449007222930938</v>
      </c>
      <c r="AJ1009" s="550">
        <v>1.5491672245622246</v>
      </c>
      <c r="AK1009" s="550">
        <v>3.2542961001609985E-2</v>
      </c>
      <c r="AL1009" s="550">
        <v>3.4926374982115543E-3</v>
      </c>
      <c r="AM1009" s="550">
        <v>1.3700280627034897E-3</v>
      </c>
      <c r="AN1009" s="550">
        <v>2.8788127568147706E-2</v>
      </c>
      <c r="AO1009" s="550">
        <v>2.79411182627206E-2</v>
      </c>
      <c r="AP1009" s="550">
        <v>9.1335727177822464E-3</v>
      </c>
      <c r="AQ1009" s="551">
        <v>86.744304107100035</v>
      </c>
      <c r="AR1009" s="551">
        <v>4.5410878362162999</v>
      </c>
      <c r="AS1009" s="551">
        <v>12.035969084799994</v>
      </c>
      <c r="AT1009" s="551">
        <v>0.25283653458000005</v>
      </c>
      <c r="AU1009" s="551">
        <v>2.7135402999999999E-2</v>
      </c>
      <c r="AV1009" s="551">
        <v>1.06441804E-2</v>
      </c>
      <c r="AW1009" s="551">
        <v>0.22366404861000003</v>
      </c>
      <c r="AX1009" s="551">
        <v>0.21708336600000006</v>
      </c>
      <c r="AY1009" s="551">
        <v>7.0961608999999995E-2</v>
      </c>
    </row>
    <row r="1010" spans="1:51" customFormat="1" x14ac:dyDescent="0.35">
      <c r="A1010" s="547" t="s">
        <v>1121</v>
      </c>
      <c r="B1010" s="547" t="s">
        <v>1551</v>
      </c>
      <c r="C1010">
        <v>5</v>
      </c>
      <c r="D1010" s="547" t="s">
        <v>533</v>
      </c>
      <c r="E1010">
        <v>32</v>
      </c>
      <c r="F1010" s="216">
        <v>2002</v>
      </c>
      <c r="G1010" s="549">
        <v>8.7319972000000003</v>
      </c>
      <c r="H1010" s="550">
        <v>11.14825146355979</v>
      </c>
      <c r="I1010" s="550">
        <v>0.58570477058971115</v>
      </c>
      <c r="J1010" s="550">
        <v>1.4822571805107776</v>
      </c>
      <c r="K1010" s="550">
        <v>3.1955473977934842E-2</v>
      </c>
      <c r="L1010" s="550">
        <v>3.4926380874240322E-3</v>
      </c>
      <c r="M1010" s="550">
        <v>1.3700284855794503E-3</v>
      </c>
      <c r="N1010" s="550">
        <v>2.8268433146084834E-2</v>
      </c>
      <c r="O1010" s="550">
        <v>2.7941124969669023E-2</v>
      </c>
      <c r="P1010" s="550">
        <v>9.1335690075576275E-3</v>
      </c>
      <c r="Q1010" s="551">
        <v>97.346500564699994</v>
      </c>
      <c r="R1010" s="551">
        <v>5.1143724168160007</v>
      </c>
      <c r="S1010" s="551">
        <v>12.943065549900005</v>
      </c>
      <c r="T1010" s="551">
        <v>0.27903510929999992</v>
      </c>
      <c r="U1010" s="551">
        <v>3.0497706000000006E-2</v>
      </c>
      <c r="V1010" s="551">
        <v>1.19630849E-2</v>
      </c>
      <c r="W1010" s="551">
        <v>0.24683987907999996</v>
      </c>
      <c r="X1010" s="551">
        <v>0.24398182500000001</v>
      </c>
      <c r="Y1010" s="551">
        <v>7.9754298999999987E-2</v>
      </c>
      <c r="AA1010" s="547" t="s">
        <v>1121</v>
      </c>
      <c r="AB1010" s="547" t="s">
        <v>1551</v>
      </c>
      <c r="AC1010">
        <v>5</v>
      </c>
      <c r="AD1010" s="547" t="s">
        <v>533</v>
      </c>
      <c r="AE1010">
        <v>32</v>
      </c>
      <c r="AF1010" s="216">
        <v>2002</v>
      </c>
      <c r="AG1010" s="549">
        <v>8.7319972000000003</v>
      </c>
      <c r="AH1010" s="550">
        <v>11.14825146355979</v>
      </c>
      <c r="AI1010" s="550">
        <v>0.58570477058971115</v>
      </c>
      <c r="AJ1010" s="550">
        <v>1.4822571805107776</v>
      </c>
      <c r="AK1010" s="550">
        <v>3.1955473977934842E-2</v>
      </c>
      <c r="AL1010" s="550">
        <v>3.4926380874240322E-3</v>
      </c>
      <c r="AM1010" s="550">
        <v>1.3700284855794503E-3</v>
      </c>
      <c r="AN1010" s="550">
        <v>2.8268433146084834E-2</v>
      </c>
      <c r="AO1010" s="550">
        <v>2.7941124969669023E-2</v>
      </c>
      <c r="AP1010" s="550">
        <v>9.1335690075576275E-3</v>
      </c>
      <c r="AQ1010" s="551">
        <v>97.346500564699994</v>
      </c>
      <c r="AR1010" s="551">
        <v>5.1143724168160007</v>
      </c>
      <c r="AS1010" s="551">
        <v>12.943065549900005</v>
      </c>
      <c r="AT1010" s="551">
        <v>0.27903510929999992</v>
      </c>
      <c r="AU1010" s="551">
        <v>3.0497706000000006E-2</v>
      </c>
      <c r="AV1010" s="551">
        <v>1.19630849E-2</v>
      </c>
      <c r="AW1010" s="551">
        <v>0.24683987907999996</v>
      </c>
      <c r="AX1010" s="551">
        <v>0.24398182500000001</v>
      </c>
      <c r="AY1010" s="551">
        <v>7.9754298999999987E-2</v>
      </c>
    </row>
    <row r="1011" spans="1:51" customFormat="1" x14ac:dyDescent="0.35">
      <c r="A1011" s="547" t="s">
        <v>1122</v>
      </c>
      <c r="B1011" s="547" t="s">
        <v>1551</v>
      </c>
      <c r="C1011">
        <v>5</v>
      </c>
      <c r="D1011" s="547" t="s">
        <v>533</v>
      </c>
      <c r="E1011">
        <v>32</v>
      </c>
      <c r="F1011" s="216">
        <v>2003</v>
      </c>
      <c r="G1011" s="549">
        <v>10.222411599999997</v>
      </c>
      <c r="H1011" s="550">
        <v>10.414176111300392</v>
      </c>
      <c r="I1011" s="550">
        <v>0.45755032140957791</v>
      </c>
      <c r="J1011" s="550">
        <v>1.4474346692418458</v>
      </c>
      <c r="K1011" s="550">
        <v>3.1013839115028401E-2</v>
      </c>
      <c r="L1011" s="550">
        <v>3.492638762461885E-3</v>
      </c>
      <c r="M1011" s="550">
        <v>1.3700284676465193E-3</v>
      </c>
      <c r="N1011" s="550">
        <v>2.7435419604900292E-2</v>
      </c>
      <c r="O1011" s="550">
        <v>2.7941111273586377E-2</v>
      </c>
      <c r="P1011" s="550">
        <v>9.1335676602965262E-3</v>
      </c>
      <c r="Q1011" s="551">
        <v>106.4579946846</v>
      </c>
      <c r="R1011" s="551">
        <v>4.6772677131609965</v>
      </c>
      <c r="S1011" s="551">
        <v>14.796272953100004</v>
      </c>
      <c r="T1011" s="551">
        <v>0.31703622872999998</v>
      </c>
      <c r="U1011" s="551">
        <v>3.5703191000000009E-2</v>
      </c>
      <c r="V1011" s="551">
        <v>1.40049949E-2</v>
      </c>
      <c r="W1011" s="551">
        <v>0.28045615162000009</v>
      </c>
      <c r="X1011" s="551">
        <v>0.28562554000000007</v>
      </c>
      <c r="Y1011" s="551">
        <v>9.3367088000000042E-2</v>
      </c>
      <c r="AA1011" s="547" t="s">
        <v>1122</v>
      </c>
      <c r="AB1011" s="547" t="s">
        <v>1551</v>
      </c>
      <c r="AC1011">
        <v>5</v>
      </c>
      <c r="AD1011" s="547" t="s">
        <v>533</v>
      </c>
      <c r="AE1011">
        <v>32</v>
      </c>
      <c r="AF1011" s="216">
        <v>2003</v>
      </c>
      <c r="AG1011" s="549">
        <v>10.222411599999997</v>
      </c>
      <c r="AH1011" s="550">
        <v>10.414176111300392</v>
      </c>
      <c r="AI1011" s="550">
        <v>0.45755032140957791</v>
      </c>
      <c r="AJ1011" s="550">
        <v>1.4474346692418458</v>
      </c>
      <c r="AK1011" s="550">
        <v>3.1013839115028401E-2</v>
      </c>
      <c r="AL1011" s="550">
        <v>3.492638762461885E-3</v>
      </c>
      <c r="AM1011" s="550">
        <v>1.3700284676465193E-3</v>
      </c>
      <c r="AN1011" s="550">
        <v>2.7435419604900292E-2</v>
      </c>
      <c r="AO1011" s="550">
        <v>2.7941111273586377E-2</v>
      </c>
      <c r="AP1011" s="550">
        <v>9.1335676602965262E-3</v>
      </c>
      <c r="AQ1011" s="551">
        <v>106.4579946846</v>
      </c>
      <c r="AR1011" s="551">
        <v>4.6772677131609965</v>
      </c>
      <c r="AS1011" s="551">
        <v>14.796272953100004</v>
      </c>
      <c r="AT1011" s="551">
        <v>0.31703622872999998</v>
      </c>
      <c r="AU1011" s="551">
        <v>3.5703191000000009E-2</v>
      </c>
      <c r="AV1011" s="551">
        <v>1.40049949E-2</v>
      </c>
      <c r="AW1011" s="551">
        <v>0.28045615162000009</v>
      </c>
      <c r="AX1011" s="551">
        <v>0.28562554000000007</v>
      </c>
      <c r="AY1011" s="551">
        <v>9.3367088000000042E-2</v>
      </c>
    </row>
    <row r="1012" spans="1:51" customFormat="1" x14ac:dyDescent="0.35">
      <c r="A1012" s="547" t="s">
        <v>1123</v>
      </c>
      <c r="B1012" s="547" t="s">
        <v>1551</v>
      </c>
      <c r="C1012">
        <v>5</v>
      </c>
      <c r="D1012" s="547" t="s">
        <v>533</v>
      </c>
      <c r="E1012">
        <v>32</v>
      </c>
      <c r="F1012" s="216">
        <v>2004</v>
      </c>
      <c r="G1012" s="549">
        <v>13.354798300000001</v>
      </c>
      <c r="H1012" s="550">
        <v>8.8974977198120637</v>
      </c>
      <c r="I1012" s="550">
        <v>0.30725829219839279</v>
      </c>
      <c r="J1012" s="550">
        <v>1.3666780969279033</v>
      </c>
      <c r="K1012" s="550">
        <v>1.3507426002083465E-2</v>
      </c>
      <c r="L1012" s="550">
        <v>3.4926371744603574E-3</v>
      </c>
      <c r="M1012" s="550">
        <v>1.3700274679550946E-3</v>
      </c>
      <c r="N1012" s="550">
        <v>1.1948924401201922E-2</v>
      </c>
      <c r="O1012" s="550">
        <v>2.7941105632422764E-2</v>
      </c>
      <c r="P1012" s="550">
        <v>9.133565948352811E-3</v>
      </c>
      <c r="Q1012" s="551">
        <v>118.82428742280003</v>
      </c>
      <c r="R1012" s="551">
        <v>4.1033725183119998</v>
      </c>
      <c r="S1012" s="551">
        <v>18.251710325499999</v>
      </c>
      <c r="T1012" s="551">
        <v>0.18038894981000006</v>
      </c>
      <c r="U1012" s="551">
        <v>4.6643464999999988E-2</v>
      </c>
      <c r="V1012" s="551">
        <v>1.8296440500000004E-2</v>
      </c>
      <c r="W1012" s="551">
        <v>0.15957547527999996</v>
      </c>
      <c r="X1012" s="551">
        <v>0.37314782999999996</v>
      </c>
      <c r="Y1012" s="551">
        <v>0.12197693100000001</v>
      </c>
      <c r="AA1012" s="547" t="s">
        <v>1123</v>
      </c>
      <c r="AB1012" s="547" t="s">
        <v>1551</v>
      </c>
      <c r="AC1012">
        <v>5</v>
      </c>
      <c r="AD1012" s="547" t="s">
        <v>533</v>
      </c>
      <c r="AE1012">
        <v>32</v>
      </c>
      <c r="AF1012" s="216">
        <v>2004</v>
      </c>
      <c r="AG1012" s="549">
        <v>13.354798300000001</v>
      </c>
      <c r="AH1012" s="550">
        <v>8.8974977198120637</v>
      </c>
      <c r="AI1012" s="550">
        <v>0.30725829219839279</v>
      </c>
      <c r="AJ1012" s="550">
        <v>1.3666780969279033</v>
      </c>
      <c r="AK1012" s="550">
        <v>1.3507426002083465E-2</v>
      </c>
      <c r="AL1012" s="550">
        <v>3.4926371744603574E-3</v>
      </c>
      <c r="AM1012" s="550">
        <v>1.3700274679550946E-3</v>
      </c>
      <c r="AN1012" s="550">
        <v>1.1948924401201922E-2</v>
      </c>
      <c r="AO1012" s="550">
        <v>2.7941105632422764E-2</v>
      </c>
      <c r="AP1012" s="550">
        <v>9.133565948352811E-3</v>
      </c>
      <c r="AQ1012" s="551">
        <v>118.82428742280003</v>
      </c>
      <c r="AR1012" s="551">
        <v>4.1033725183119998</v>
      </c>
      <c r="AS1012" s="551">
        <v>18.251710325499999</v>
      </c>
      <c r="AT1012" s="551">
        <v>0.18038894981000006</v>
      </c>
      <c r="AU1012" s="551">
        <v>4.6643464999999988E-2</v>
      </c>
      <c r="AV1012" s="551">
        <v>1.8296440500000004E-2</v>
      </c>
      <c r="AW1012" s="551">
        <v>0.15957547527999996</v>
      </c>
      <c r="AX1012" s="551">
        <v>0.37314782999999996</v>
      </c>
      <c r="AY1012" s="551">
        <v>0.12197693100000001</v>
      </c>
    </row>
    <row r="1013" spans="1:51" customFormat="1" x14ac:dyDescent="0.35">
      <c r="A1013" s="547" t="s">
        <v>1124</v>
      </c>
      <c r="B1013" s="547" t="s">
        <v>1551</v>
      </c>
      <c r="C1013">
        <v>5</v>
      </c>
      <c r="D1013" s="547" t="s">
        <v>533</v>
      </c>
      <c r="E1013">
        <v>32</v>
      </c>
      <c r="F1013" s="216">
        <v>2005</v>
      </c>
      <c r="G1013" s="549">
        <v>14.911455699999998</v>
      </c>
      <c r="H1013" s="550">
        <v>8.8129620116901108</v>
      </c>
      <c r="I1013" s="550">
        <v>0.24590161872921629</v>
      </c>
      <c r="J1013" s="550">
        <v>1.3235792346551394</v>
      </c>
      <c r="K1013" s="550">
        <v>1.3507439806161916E-2</v>
      </c>
      <c r="L1013" s="550">
        <v>3.4926418350959523E-3</v>
      </c>
      <c r="M1013" s="550">
        <v>1.3700304591992318E-3</v>
      </c>
      <c r="N1013" s="550">
        <v>1.1948935983493551E-2</v>
      </c>
      <c r="O1013" s="550">
        <v>2.7941126499138519E-2</v>
      </c>
      <c r="P1013" s="550">
        <v>9.1335741955763574E-3</v>
      </c>
      <c r="Q1013" s="551">
        <v>131.41409262309995</v>
      </c>
      <c r="R1013" s="551">
        <v>3.6667510942389985</v>
      </c>
      <c r="S1013" s="551">
        <v>19.736493123000013</v>
      </c>
      <c r="T1013" s="551">
        <v>0.20141559028999997</v>
      </c>
      <c r="U1013" s="551">
        <v>5.2080373999999992E-2</v>
      </c>
      <c r="V1013" s="551">
        <v>2.0429148499999997E-2</v>
      </c>
      <c r="W1013" s="551">
        <v>0.17817602958000001</v>
      </c>
      <c r="X1013" s="551">
        <v>0.41664287000000005</v>
      </c>
      <c r="Y1013" s="551">
        <v>0.13619488699999996</v>
      </c>
      <c r="AA1013" s="547" t="s">
        <v>1124</v>
      </c>
      <c r="AB1013" s="547" t="s">
        <v>1551</v>
      </c>
      <c r="AC1013">
        <v>5</v>
      </c>
      <c r="AD1013" s="547" t="s">
        <v>533</v>
      </c>
      <c r="AE1013">
        <v>32</v>
      </c>
      <c r="AF1013" s="216">
        <v>2005</v>
      </c>
      <c r="AG1013" s="549">
        <v>14.911455699999998</v>
      </c>
      <c r="AH1013" s="550">
        <v>8.8129620116901108</v>
      </c>
      <c r="AI1013" s="550">
        <v>0.24590161872921629</v>
      </c>
      <c r="AJ1013" s="550">
        <v>1.3235792346551394</v>
      </c>
      <c r="AK1013" s="550">
        <v>1.3507439806161916E-2</v>
      </c>
      <c r="AL1013" s="550">
        <v>3.4926418350959523E-3</v>
      </c>
      <c r="AM1013" s="550">
        <v>1.3700304591992318E-3</v>
      </c>
      <c r="AN1013" s="550">
        <v>1.1948935983493551E-2</v>
      </c>
      <c r="AO1013" s="550">
        <v>2.7941126499138519E-2</v>
      </c>
      <c r="AP1013" s="550">
        <v>9.1335741955763574E-3</v>
      </c>
      <c r="AQ1013" s="551">
        <v>131.41409262309995</v>
      </c>
      <c r="AR1013" s="551">
        <v>3.6667510942389985</v>
      </c>
      <c r="AS1013" s="551">
        <v>19.736493123000013</v>
      </c>
      <c r="AT1013" s="551">
        <v>0.20141559028999997</v>
      </c>
      <c r="AU1013" s="551">
        <v>5.2080373999999992E-2</v>
      </c>
      <c r="AV1013" s="551">
        <v>2.0429148499999997E-2</v>
      </c>
      <c r="AW1013" s="551">
        <v>0.17817602958000001</v>
      </c>
      <c r="AX1013" s="551">
        <v>0.41664287000000005</v>
      </c>
      <c r="AY1013" s="551">
        <v>0.13619488699999996</v>
      </c>
    </row>
    <row r="1014" spans="1:51" customFormat="1" x14ac:dyDescent="0.35">
      <c r="A1014" s="547" t="s">
        <v>1125</v>
      </c>
      <c r="B1014" s="547" t="s">
        <v>1551</v>
      </c>
      <c r="C1014">
        <v>5</v>
      </c>
      <c r="D1014" s="547" t="s">
        <v>533</v>
      </c>
      <c r="E1014">
        <v>32</v>
      </c>
      <c r="F1014" s="216">
        <v>2006</v>
      </c>
      <c r="G1014" s="549">
        <v>19.850541700000001</v>
      </c>
      <c r="H1014" s="550">
        <v>8.717706624862533</v>
      </c>
      <c r="I1014" s="550">
        <v>0.19628485948189522</v>
      </c>
      <c r="J1014" s="550">
        <v>1.1221511173521272</v>
      </c>
      <c r="K1014" s="550">
        <v>1.3507443764620288E-2</v>
      </c>
      <c r="L1014" s="550">
        <v>3.4926409086357578E-3</v>
      </c>
      <c r="M1014" s="550">
        <v>1.3700294637299494E-3</v>
      </c>
      <c r="N1014" s="550">
        <v>1.1948939878048775E-2</v>
      </c>
      <c r="O1014" s="550">
        <v>2.7941140266212479E-2</v>
      </c>
      <c r="P1014" s="550">
        <v>9.1335715538684772E-3</v>
      </c>
      <c r="Q1014" s="551">
        <v>173.05119888519997</v>
      </c>
      <c r="R1014" s="551">
        <v>3.8963607882240017</v>
      </c>
      <c r="S1014" s="551">
        <v>22.275307548699995</v>
      </c>
      <c r="T1014" s="551">
        <v>0.26813007571000003</v>
      </c>
      <c r="U1014" s="551">
        <v>6.9330814000000004E-2</v>
      </c>
      <c r="V1014" s="551">
        <v>2.7195827000000002E-2</v>
      </c>
      <c r="W1014" s="551">
        <v>0.23719292932000013</v>
      </c>
      <c r="X1014" s="551">
        <v>0.55464676999999996</v>
      </c>
      <c r="Y1014" s="551">
        <v>0.18130634300000001</v>
      </c>
      <c r="AA1014" s="547" t="s">
        <v>1125</v>
      </c>
      <c r="AB1014" s="547" t="s">
        <v>1551</v>
      </c>
      <c r="AC1014">
        <v>5</v>
      </c>
      <c r="AD1014" s="547" t="s">
        <v>533</v>
      </c>
      <c r="AE1014">
        <v>32</v>
      </c>
      <c r="AF1014" s="216">
        <v>2006</v>
      </c>
      <c r="AG1014" s="549">
        <v>19.850541700000001</v>
      </c>
      <c r="AH1014" s="550">
        <v>8.717706624862533</v>
      </c>
      <c r="AI1014" s="550">
        <v>0.19628485948189522</v>
      </c>
      <c r="AJ1014" s="550">
        <v>1.1221511173521272</v>
      </c>
      <c r="AK1014" s="550">
        <v>1.3507443764620288E-2</v>
      </c>
      <c r="AL1014" s="550">
        <v>3.4926409086357578E-3</v>
      </c>
      <c r="AM1014" s="550">
        <v>1.3700294637299494E-3</v>
      </c>
      <c r="AN1014" s="550">
        <v>1.1948939878048775E-2</v>
      </c>
      <c r="AO1014" s="550">
        <v>2.7941140266212479E-2</v>
      </c>
      <c r="AP1014" s="550">
        <v>9.1335715538684772E-3</v>
      </c>
      <c r="AQ1014" s="551">
        <v>173.05119888519997</v>
      </c>
      <c r="AR1014" s="551">
        <v>3.8963607882240017</v>
      </c>
      <c r="AS1014" s="551">
        <v>22.275307548699995</v>
      </c>
      <c r="AT1014" s="551">
        <v>0.26813007571000003</v>
      </c>
      <c r="AU1014" s="551">
        <v>6.9330814000000004E-2</v>
      </c>
      <c r="AV1014" s="551">
        <v>2.7195827000000002E-2</v>
      </c>
      <c r="AW1014" s="551">
        <v>0.23719292932000013</v>
      </c>
      <c r="AX1014" s="551">
        <v>0.55464676999999996</v>
      </c>
      <c r="AY1014" s="551">
        <v>0.18130634300000001</v>
      </c>
    </row>
    <row r="1015" spans="1:51" customFormat="1" x14ac:dyDescent="0.35">
      <c r="A1015" s="547" t="s">
        <v>1126</v>
      </c>
      <c r="B1015" s="547" t="s">
        <v>1551</v>
      </c>
      <c r="C1015">
        <v>5</v>
      </c>
      <c r="D1015" s="547" t="s">
        <v>533</v>
      </c>
      <c r="E1015">
        <v>32</v>
      </c>
      <c r="F1015" s="216">
        <v>2007</v>
      </c>
      <c r="G1015" s="549">
        <v>21.941423999999998</v>
      </c>
      <c r="H1015" s="550">
        <v>8.6872643803018406</v>
      </c>
      <c r="I1015" s="550">
        <v>0.1837848670897568</v>
      </c>
      <c r="J1015" s="550">
        <v>1.1083579333228333</v>
      </c>
      <c r="K1015" s="550">
        <v>1.3507444128056595E-2</v>
      </c>
      <c r="L1015" s="550">
        <v>3.4926413162609683E-3</v>
      </c>
      <c r="M1015" s="550">
        <v>1.3700288094336997E-3</v>
      </c>
      <c r="N1015" s="550">
        <v>1.1948937179282438E-2</v>
      </c>
      <c r="O1015" s="550">
        <v>2.79411226910341E-2</v>
      </c>
      <c r="P1015" s="550">
        <v>9.1335672652786797E-3</v>
      </c>
      <c r="Q1015" s="551">
        <v>190.61095116829992</v>
      </c>
      <c r="R1015" s="551">
        <v>4.0325016935999995</v>
      </c>
      <c r="S1015" s="551">
        <v>24.31895135880001</v>
      </c>
      <c r="T1015" s="551">
        <v>0.29637255877000002</v>
      </c>
      <c r="U1015" s="551">
        <v>7.6633523999999995E-2</v>
      </c>
      <c r="V1015" s="551">
        <v>3.0060383E-2</v>
      </c>
      <c r="W1015" s="551">
        <v>0.26217669699999996</v>
      </c>
      <c r="X1015" s="551">
        <v>0.61306802000000016</v>
      </c>
      <c r="Y1015" s="551">
        <v>0.20040347199999997</v>
      </c>
      <c r="AA1015" s="547" t="s">
        <v>1126</v>
      </c>
      <c r="AB1015" s="547" t="s">
        <v>1551</v>
      </c>
      <c r="AC1015">
        <v>5</v>
      </c>
      <c r="AD1015" s="547" t="s">
        <v>533</v>
      </c>
      <c r="AE1015">
        <v>32</v>
      </c>
      <c r="AF1015" s="216">
        <v>2007</v>
      </c>
      <c r="AG1015" s="549">
        <v>21.941423999999998</v>
      </c>
      <c r="AH1015" s="550">
        <v>8.6872643803018406</v>
      </c>
      <c r="AI1015" s="550">
        <v>0.1837848670897568</v>
      </c>
      <c r="AJ1015" s="550">
        <v>1.1083579333228333</v>
      </c>
      <c r="AK1015" s="550">
        <v>1.3507444128056595E-2</v>
      </c>
      <c r="AL1015" s="550">
        <v>3.4926413162609683E-3</v>
      </c>
      <c r="AM1015" s="550">
        <v>1.3700288094336997E-3</v>
      </c>
      <c r="AN1015" s="550">
        <v>1.1948937179282438E-2</v>
      </c>
      <c r="AO1015" s="550">
        <v>2.79411226910341E-2</v>
      </c>
      <c r="AP1015" s="550">
        <v>9.1335672652786797E-3</v>
      </c>
      <c r="AQ1015" s="551">
        <v>190.61095116829992</v>
      </c>
      <c r="AR1015" s="551">
        <v>4.0325016935999995</v>
      </c>
      <c r="AS1015" s="551">
        <v>24.31895135880001</v>
      </c>
      <c r="AT1015" s="551">
        <v>0.29637255877000002</v>
      </c>
      <c r="AU1015" s="551">
        <v>7.6633523999999995E-2</v>
      </c>
      <c r="AV1015" s="551">
        <v>3.0060383E-2</v>
      </c>
      <c r="AW1015" s="551">
        <v>0.26217669699999996</v>
      </c>
      <c r="AX1015" s="551">
        <v>0.61306802000000016</v>
      </c>
      <c r="AY1015" s="551">
        <v>0.20040347199999997</v>
      </c>
    </row>
    <row r="1016" spans="1:51" customFormat="1" x14ac:dyDescent="0.35">
      <c r="A1016" s="547" t="s">
        <v>1127</v>
      </c>
      <c r="B1016" s="547" t="s">
        <v>1551</v>
      </c>
      <c r="C1016">
        <v>5</v>
      </c>
      <c r="D1016" s="547" t="s">
        <v>533</v>
      </c>
      <c r="E1016">
        <v>32</v>
      </c>
      <c r="F1016" s="216">
        <v>2008</v>
      </c>
      <c r="G1016" s="549">
        <v>24.357113000000002</v>
      </c>
      <c r="H1016" s="550">
        <v>8.1071298175773148</v>
      </c>
      <c r="I1016" s="550">
        <v>0.15182325643872491</v>
      </c>
      <c r="J1016" s="550">
        <v>1.0864984677822871</v>
      </c>
      <c r="K1016" s="550">
        <v>1.4453235816576452E-2</v>
      </c>
      <c r="L1016" s="550">
        <v>3.4926390906836941E-3</v>
      </c>
      <c r="M1016" s="550">
        <v>1.3700286236714503E-3</v>
      </c>
      <c r="N1016" s="550">
        <v>1.2785617924833695E-2</v>
      </c>
      <c r="O1016" s="550">
        <v>2.7941093839815911E-2</v>
      </c>
      <c r="P1016" s="550">
        <v>9.1335734657879992E-3</v>
      </c>
      <c r="Q1016" s="551">
        <v>197.46627707240006</v>
      </c>
      <c r="R1016" s="551">
        <v>3.6979762131060001</v>
      </c>
      <c r="S1016" s="551">
        <v>26.463965954100026</v>
      </c>
      <c r="T1016" s="551">
        <v>0.35203909799999994</v>
      </c>
      <c r="U1016" s="551">
        <v>8.5070604999999994E-2</v>
      </c>
      <c r="V1016" s="551">
        <v>3.3369941999999993E-2</v>
      </c>
      <c r="W1016" s="551">
        <v>0.31142074056999985</v>
      </c>
      <c r="X1016" s="551">
        <v>0.68056438000000008</v>
      </c>
      <c r="Y1016" s="551">
        <v>0.22246748099999994</v>
      </c>
      <c r="AA1016" s="547" t="s">
        <v>1127</v>
      </c>
      <c r="AB1016" s="547" t="s">
        <v>1551</v>
      </c>
      <c r="AC1016">
        <v>5</v>
      </c>
      <c r="AD1016" s="547" t="s">
        <v>533</v>
      </c>
      <c r="AE1016">
        <v>32</v>
      </c>
      <c r="AF1016" s="216">
        <v>2008</v>
      </c>
      <c r="AG1016" s="549">
        <v>24.357113000000002</v>
      </c>
      <c r="AH1016" s="550">
        <v>8.1071298175773148</v>
      </c>
      <c r="AI1016" s="550">
        <v>0.15182325643872491</v>
      </c>
      <c r="AJ1016" s="550">
        <v>1.0864984677822871</v>
      </c>
      <c r="AK1016" s="550">
        <v>1.4453235816576452E-2</v>
      </c>
      <c r="AL1016" s="550">
        <v>3.4926390906836941E-3</v>
      </c>
      <c r="AM1016" s="550">
        <v>1.3700286236714503E-3</v>
      </c>
      <c r="AN1016" s="550">
        <v>1.2785617924833695E-2</v>
      </c>
      <c r="AO1016" s="550">
        <v>2.7941093839815911E-2</v>
      </c>
      <c r="AP1016" s="550">
        <v>9.1335734657879992E-3</v>
      </c>
      <c r="AQ1016" s="551">
        <v>197.46627707240006</v>
      </c>
      <c r="AR1016" s="551">
        <v>3.6979762131060001</v>
      </c>
      <c r="AS1016" s="551">
        <v>26.463965954100026</v>
      </c>
      <c r="AT1016" s="551">
        <v>0.35203909799999994</v>
      </c>
      <c r="AU1016" s="551">
        <v>8.5070604999999994E-2</v>
      </c>
      <c r="AV1016" s="551">
        <v>3.3369941999999993E-2</v>
      </c>
      <c r="AW1016" s="551">
        <v>0.31142074056999985</v>
      </c>
      <c r="AX1016" s="551">
        <v>0.68056438000000008</v>
      </c>
      <c r="AY1016" s="551">
        <v>0.22246748099999994</v>
      </c>
    </row>
    <row r="1017" spans="1:51" customFormat="1" x14ac:dyDescent="0.35">
      <c r="A1017" s="547" t="s">
        <v>1128</v>
      </c>
      <c r="B1017" s="547" t="s">
        <v>1551</v>
      </c>
      <c r="C1017">
        <v>5</v>
      </c>
      <c r="D1017" s="547" t="s">
        <v>533</v>
      </c>
      <c r="E1017">
        <v>32</v>
      </c>
      <c r="F1017" s="216">
        <v>2009</v>
      </c>
      <c r="G1017" s="549">
        <v>14.878182499999999</v>
      </c>
      <c r="H1017" s="550">
        <v>8.0504200589890544</v>
      </c>
      <c r="I1017" s="550">
        <v>0.13436227371600662</v>
      </c>
      <c r="J1017" s="550">
        <v>1.0667026421943677</v>
      </c>
      <c r="K1017" s="550">
        <v>1.7135858625205065E-2</v>
      </c>
      <c r="L1017" s="550">
        <v>3.4926401124599719E-3</v>
      </c>
      <c r="M1017" s="550">
        <v>1.3700290408455466E-3</v>
      </c>
      <c r="N1017" s="550">
        <v>1.5158710686604359E-2</v>
      </c>
      <c r="O1017" s="550">
        <v>2.7941125873405574E-2</v>
      </c>
      <c r="P1017" s="550">
        <v>9.1335757576572266E-3</v>
      </c>
      <c r="Q1017" s="551">
        <v>119.77561883929992</v>
      </c>
      <c r="R1017" s="551">
        <v>1.9990664294616998</v>
      </c>
      <c r="S1017" s="551">
        <v>15.870596583800003</v>
      </c>
      <c r="T1017" s="551">
        <v>0.25495043192000005</v>
      </c>
      <c r="U1017" s="551">
        <v>5.1964136999999987E-2</v>
      </c>
      <c r="V1017" s="551">
        <v>2.0383542099999995E-2</v>
      </c>
      <c r="W1017" s="551">
        <v>0.22553406405999996</v>
      </c>
      <c r="X1017" s="551">
        <v>0.41571317000000002</v>
      </c>
      <c r="Y1017" s="551">
        <v>0.13589100699999998</v>
      </c>
      <c r="AA1017" s="547" t="s">
        <v>1128</v>
      </c>
      <c r="AB1017" s="547" t="s">
        <v>1551</v>
      </c>
      <c r="AC1017">
        <v>5</v>
      </c>
      <c r="AD1017" s="547" t="s">
        <v>533</v>
      </c>
      <c r="AE1017">
        <v>32</v>
      </c>
      <c r="AF1017" s="216">
        <v>2009</v>
      </c>
      <c r="AG1017" s="549">
        <v>14.878182499999999</v>
      </c>
      <c r="AH1017" s="550">
        <v>8.0504200589890544</v>
      </c>
      <c r="AI1017" s="550">
        <v>0.13436227371600662</v>
      </c>
      <c r="AJ1017" s="550">
        <v>1.0667026421943677</v>
      </c>
      <c r="AK1017" s="550">
        <v>1.7135858625205065E-2</v>
      </c>
      <c r="AL1017" s="550">
        <v>3.4926401124599719E-3</v>
      </c>
      <c r="AM1017" s="550">
        <v>1.3700290408455466E-3</v>
      </c>
      <c r="AN1017" s="550">
        <v>1.5158710686604359E-2</v>
      </c>
      <c r="AO1017" s="550">
        <v>2.7941125873405574E-2</v>
      </c>
      <c r="AP1017" s="550">
        <v>9.1335757576572266E-3</v>
      </c>
      <c r="AQ1017" s="551">
        <v>119.77561883929992</v>
      </c>
      <c r="AR1017" s="551">
        <v>1.9990664294616998</v>
      </c>
      <c r="AS1017" s="551">
        <v>15.870596583800003</v>
      </c>
      <c r="AT1017" s="551">
        <v>0.25495043192000005</v>
      </c>
      <c r="AU1017" s="551">
        <v>5.1964136999999987E-2</v>
      </c>
      <c r="AV1017" s="551">
        <v>2.0383542099999995E-2</v>
      </c>
      <c r="AW1017" s="551">
        <v>0.22553406405999996</v>
      </c>
      <c r="AX1017" s="551">
        <v>0.41571317000000002</v>
      </c>
      <c r="AY1017" s="551">
        <v>0.13589100699999998</v>
      </c>
    </row>
    <row r="1018" spans="1:51" customFormat="1" x14ac:dyDescent="0.35">
      <c r="A1018" s="547" t="s">
        <v>1129</v>
      </c>
      <c r="B1018" s="547" t="s">
        <v>1551</v>
      </c>
      <c r="C1018">
        <v>5</v>
      </c>
      <c r="D1018" s="547" t="s">
        <v>533</v>
      </c>
      <c r="E1018">
        <v>32</v>
      </c>
      <c r="F1018" s="216">
        <v>2010</v>
      </c>
      <c r="G1018" s="549">
        <v>22.730620999999992</v>
      </c>
      <c r="H1018" s="550">
        <v>7.7765729211313701</v>
      </c>
      <c r="I1018" s="550">
        <v>0.12994461058591411</v>
      </c>
      <c r="J1018" s="550">
        <v>1.0127556769918435</v>
      </c>
      <c r="K1018" s="550">
        <v>1.8188951231908709E-2</v>
      </c>
      <c r="L1018" s="550">
        <v>3.4926396863508486E-3</v>
      </c>
      <c r="M1018" s="550">
        <v>1.3700295737630751E-3</v>
      </c>
      <c r="N1018" s="550">
        <v>1.6090297549723787E-2</v>
      </c>
      <c r="O1018" s="550">
        <v>2.7941112123597515E-2</v>
      </c>
      <c r="P1018" s="550">
        <v>9.1335701299141807E-3</v>
      </c>
      <c r="Q1018" s="551">
        <v>176.7663317491</v>
      </c>
      <c r="R1018" s="551">
        <v>2.9537216942210005</v>
      </c>
      <c r="S1018" s="551">
        <v>23.020565459300009</v>
      </c>
      <c r="T1018" s="551">
        <v>0.41344615683999986</v>
      </c>
      <c r="U1018" s="551">
        <v>7.9389868999999988E-2</v>
      </c>
      <c r="V1018" s="551">
        <v>3.1141622999999993E-2</v>
      </c>
      <c r="W1018" s="551">
        <v>0.36574245537999994</v>
      </c>
      <c r="X1018" s="551">
        <v>0.63511883000000002</v>
      </c>
      <c r="Y1018" s="551">
        <v>0.20761172099999992</v>
      </c>
      <c r="AA1018" s="547" t="s">
        <v>1129</v>
      </c>
      <c r="AB1018" s="547" t="s">
        <v>1551</v>
      </c>
      <c r="AC1018">
        <v>5</v>
      </c>
      <c r="AD1018" s="547" t="s">
        <v>533</v>
      </c>
      <c r="AE1018">
        <v>32</v>
      </c>
      <c r="AF1018" s="216">
        <v>2010</v>
      </c>
      <c r="AG1018" s="549">
        <v>22.730620999999992</v>
      </c>
      <c r="AH1018" s="550">
        <v>7.7765729211313701</v>
      </c>
      <c r="AI1018" s="550">
        <v>0.12994461058591411</v>
      </c>
      <c r="AJ1018" s="550">
        <v>1.0127556769918435</v>
      </c>
      <c r="AK1018" s="550">
        <v>1.8188951231908709E-2</v>
      </c>
      <c r="AL1018" s="550">
        <v>3.4926396863508486E-3</v>
      </c>
      <c r="AM1018" s="550">
        <v>1.3700295737630751E-3</v>
      </c>
      <c r="AN1018" s="550">
        <v>1.6090297549723787E-2</v>
      </c>
      <c r="AO1018" s="550">
        <v>2.7941112123597515E-2</v>
      </c>
      <c r="AP1018" s="550">
        <v>9.1335701299141807E-3</v>
      </c>
      <c r="AQ1018" s="551">
        <v>176.7663317491</v>
      </c>
      <c r="AR1018" s="551">
        <v>2.9537216942210005</v>
      </c>
      <c r="AS1018" s="551">
        <v>23.020565459300009</v>
      </c>
      <c r="AT1018" s="551">
        <v>0.41344615683999986</v>
      </c>
      <c r="AU1018" s="551">
        <v>7.9389868999999988E-2</v>
      </c>
      <c r="AV1018" s="551">
        <v>3.1141622999999993E-2</v>
      </c>
      <c r="AW1018" s="551">
        <v>0.36574245537999994</v>
      </c>
      <c r="AX1018" s="551">
        <v>0.63511883000000002</v>
      </c>
      <c r="AY1018" s="551">
        <v>0.20761172099999992</v>
      </c>
    </row>
    <row r="1019" spans="1:51" customFormat="1" x14ac:dyDescent="0.35">
      <c r="A1019" s="547" t="s">
        <v>1130</v>
      </c>
      <c r="B1019" s="547" t="s">
        <v>1551</v>
      </c>
      <c r="C1019">
        <v>5</v>
      </c>
      <c r="D1019" s="547" t="s">
        <v>533</v>
      </c>
      <c r="E1019">
        <v>32</v>
      </c>
      <c r="F1019" s="216">
        <v>2011</v>
      </c>
      <c r="G1019" s="549">
        <v>36.916561000000002</v>
      </c>
      <c r="H1019" s="550">
        <v>6.951104068854085</v>
      </c>
      <c r="I1019" s="550">
        <v>0.13953924647092669</v>
      </c>
      <c r="J1019" s="550">
        <v>0.49787520305588595</v>
      </c>
      <c r="K1019" s="550">
        <v>1.538904293170754E-2</v>
      </c>
      <c r="L1019" s="550">
        <v>3.49263635364085E-3</v>
      </c>
      <c r="M1019" s="550">
        <v>1.3700285625196777E-3</v>
      </c>
      <c r="N1019" s="550">
        <v>1.3613445999750626E-2</v>
      </c>
      <c r="O1019" s="550">
        <v>2.7941109953335028E-2</v>
      </c>
      <c r="P1019" s="550">
        <v>9.1335595967349179E-3</v>
      </c>
      <c r="Q1019" s="551">
        <v>256.61085737520006</v>
      </c>
      <c r="R1019" s="551">
        <v>5.1513091042379999</v>
      </c>
      <c r="S1019" s="551">
        <v>18.379840304000002</v>
      </c>
      <c r="T1019" s="551">
        <v>0.56811054212000023</v>
      </c>
      <c r="U1019" s="551">
        <v>0.12893612300000001</v>
      </c>
      <c r="V1019" s="551">
        <v>5.0576743E-2</v>
      </c>
      <c r="W1019" s="551">
        <v>0.50256160966999996</v>
      </c>
      <c r="X1019" s="551">
        <v>1.0314896899999997</v>
      </c>
      <c r="Y1019" s="551">
        <v>0.33717961000000002</v>
      </c>
      <c r="AA1019" s="547" t="s">
        <v>1130</v>
      </c>
      <c r="AB1019" s="547" t="s">
        <v>1551</v>
      </c>
      <c r="AC1019">
        <v>5</v>
      </c>
      <c r="AD1019" s="547" t="s">
        <v>533</v>
      </c>
      <c r="AE1019">
        <v>32</v>
      </c>
      <c r="AF1019" s="216">
        <v>2011</v>
      </c>
      <c r="AG1019" s="549">
        <v>36.916561000000002</v>
      </c>
      <c r="AH1019" s="550">
        <v>6.951104068854085</v>
      </c>
      <c r="AI1019" s="550">
        <v>0.13953924647092669</v>
      </c>
      <c r="AJ1019" s="550">
        <v>0.49787520305588595</v>
      </c>
      <c r="AK1019" s="550">
        <v>1.538904293170754E-2</v>
      </c>
      <c r="AL1019" s="550">
        <v>3.49263635364085E-3</v>
      </c>
      <c r="AM1019" s="550">
        <v>1.3700285625196777E-3</v>
      </c>
      <c r="AN1019" s="550">
        <v>1.3613445999750626E-2</v>
      </c>
      <c r="AO1019" s="550">
        <v>2.7941109953335028E-2</v>
      </c>
      <c r="AP1019" s="550">
        <v>9.1335595967349179E-3</v>
      </c>
      <c r="AQ1019" s="551">
        <v>256.61085737520006</v>
      </c>
      <c r="AR1019" s="551">
        <v>5.1513091042379999</v>
      </c>
      <c r="AS1019" s="551">
        <v>18.379840304000002</v>
      </c>
      <c r="AT1019" s="551">
        <v>0.56811054212000023</v>
      </c>
      <c r="AU1019" s="551">
        <v>0.12893612300000001</v>
      </c>
      <c r="AV1019" s="551">
        <v>5.0576743E-2</v>
      </c>
      <c r="AW1019" s="551">
        <v>0.50256160966999996</v>
      </c>
      <c r="AX1019" s="551">
        <v>1.0314896899999997</v>
      </c>
      <c r="AY1019" s="551">
        <v>0.33717961000000002</v>
      </c>
    </row>
    <row r="1020" spans="1:51" customFormat="1" x14ac:dyDescent="0.35">
      <c r="A1020" s="547" t="s">
        <v>1131</v>
      </c>
      <c r="B1020" s="547" t="s">
        <v>1551</v>
      </c>
      <c r="C1020">
        <v>5</v>
      </c>
      <c r="D1020" s="547" t="s">
        <v>533</v>
      </c>
      <c r="E1020">
        <v>32</v>
      </c>
      <c r="F1020" s="216">
        <v>2012</v>
      </c>
      <c r="G1020" s="549">
        <v>47.60913200000001</v>
      </c>
      <c r="H1020" s="550">
        <v>6.6743295776217879</v>
      </c>
      <c r="I1020" s="550">
        <v>0.13953925064651457</v>
      </c>
      <c r="J1020" s="550">
        <v>0.46445364171520703</v>
      </c>
      <c r="K1020" s="550">
        <v>1.5391829263343844E-2</v>
      </c>
      <c r="L1020" s="550">
        <v>3.4926367277605475E-3</v>
      </c>
      <c r="M1020" s="550">
        <v>1.3700281702258294E-3</v>
      </c>
      <c r="N1020" s="550">
        <v>1.3615907204525378E-2</v>
      </c>
      <c r="O1020" s="550">
        <v>2.7941119993534009E-2</v>
      </c>
      <c r="P1020" s="550">
        <v>9.1335691648400559E-3</v>
      </c>
      <c r="Q1020" s="551">
        <v>317.75903787250002</v>
      </c>
      <c r="R1020" s="551">
        <v>6.643342603210999</v>
      </c>
      <c r="S1020" s="551">
        <v>22.112234736300003</v>
      </c>
      <c r="T1020" s="551">
        <v>0.73279163112000001</v>
      </c>
      <c r="U1020" s="551">
        <v>0.16628140299999999</v>
      </c>
      <c r="V1020" s="551">
        <v>6.5225852000000001E-2</v>
      </c>
      <c r="W1020" s="551">
        <v>0.64824152339999985</v>
      </c>
      <c r="X1020" s="551">
        <v>1.33025247</v>
      </c>
      <c r="Y1020" s="551">
        <v>0.4348413000000001</v>
      </c>
      <c r="AA1020" s="547" t="s">
        <v>1131</v>
      </c>
      <c r="AB1020" s="547" t="s">
        <v>1551</v>
      </c>
      <c r="AC1020">
        <v>5</v>
      </c>
      <c r="AD1020" s="547" t="s">
        <v>533</v>
      </c>
      <c r="AE1020">
        <v>32</v>
      </c>
      <c r="AF1020" s="216">
        <v>2012</v>
      </c>
      <c r="AG1020" s="549">
        <v>47.60913200000001</v>
      </c>
      <c r="AH1020" s="550">
        <v>6.6743295776217879</v>
      </c>
      <c r="AI1020" s="550">
        <v>0.13953925064651457</v>
      </c>
      <c r="AJ1020" s="550">
        <v>0.46445364171520703</v>
      </c>
      <c r="AK1020" s="550">
        <v>1.5391829263343844E-2</v>
      </c>
      <c r="AL1020" s="550">
        <v>3.4926367277605475E-3</v>
      </c>
      <c r="AM1020" s="550">
        <v>1.3700281702258294E-3</v>
      </c>
      <c r="AN1020" s="550">
        <v>1.3615907204525378E-2</v>
      </c>
      <c r="AO1020" s="550">
        <v>2.7941119993534009E-2</v>
      </c>
      <c r="AP1020" s="550">
        <v>9.1335691648400559E-3</v>
      </c>
      <c r="AQ1020" s="551">
        <v>317.75903787250002</v>
      </c>
      <c r="AR1020" s="551">
        <v>6.643342603210999</v>
      </c>
      <c r="AS1020" s="551">
        <v>22.112234736300003</v>
      </c>
      <c r="AT1020" s="551">
        <v>0.73279163112000001</v>
      </c>
      <c r="AU1020" s="551">
        <v>0.16628140299999999</v>
      </c>
      <c r="AV1020" s="551">
        <v>6.5225852000000001E-2</v>
      </c>
      <c r="AW1020" s="551">
        <v>0.64824152339999985</v>
      </c>
      <c r="AX1020" s="551">
        <v>1.33025247</v>
      </c>
      <c r="AY1020" s="551">
        <v>0.4348413000000001</v>
      </c>
    </row>
    <row r="1021" spans="1:51" customFormat="1" x14ac:dyDescent="0.35">
      <c r="A1021" s="547" t="s">
        <v>1132</v>
      </c>
      <c r="B1021" s="547" t="s">
        <v>1551</v>
      </c>
      <c r="C1021">
        <v>5</v>
      </c>
      <c r="D1021" s="547" t="s">
        <v>533</v>
      </c>
      <c r="E1021">
        <v>32</v>
      </c>
      <c r="F1021" s="216">
        <v>2013</v>
      </c>
      <c r="G1021" s="549">
        <v>70.103116</v>
      </c>
      <c r="H1021" s="550">
        <v>6.397554975273855</v>
      </c>
      <c r="I1021" s="550">
        <v>0.13953939137491408</v>
      </c>
      <c r="J1021" s="550">
        <v>0.43470594096416487</v>
      </c>
      <c r="K1021" s="550">
        <v>1.6379377901832495E-2</v>
      </c>
      <c r="L1021" s="550">
        <v>3.4926412971429117E-3</v>
      </c>
      <c r="M1021" s="550">
        <v>1.3700300996606198E-3</v>
      </c>
      <c r="N1021" s="550">
        <v>1.4489508079355558E-2</v>
      </c>
      <c r="O1021" s="550">
        <v>2.7941157993604738E-2</v>
      </c>
      <c r="P1021" s="550">
        <v>9.13358230752539E-3</v>
      </c>
      <c r="Q1021" s="551">
        <v>448.48853854800018</v>
      </c>
      <c r="R1021" s="551">
        <v>9.7821461401250023</v>
      </c>
      <c r="S1021" s="551">
        <v>30.474241005300001</v>
      </c>
      <c r="T1021" s="551">
        <v>1.1482454290599999</v>
      </c>
      <c r="U1021" s="551">
        <v>0.24484503800000001</v>
      </c>
      <c r="V1021" s="551">
        <v>9.6043378999999984E-2</v>
      </c>
      <c r="W1021" s="551">
        <v>1.0157596656699999</v>
      </c>
      <c r="X1021" s="551">
        <v>1.9587622400000002</v>
      </c>
      <c r="Y1021" s="551">
        <v>0.64029258000000011</v>
      </c>
      <c r="AA1021" s="547" t="s">
        <v>1132</v>
      </c>
      <c r="AB1021" s="547" t="s">
        <v>1551</v>
      </c>
      <c r="AC1021">
        <v>5</v>
      </c>
      <c r="AD1021" s="547" t="s">
        <v>533</v>
      </c>
      <c r="AE1021">
        <v>32</v>
      </c>
      <c r="AF1021" s="216">
        <v>2013</v>
      </c>
      <c r="AG1021" s="549">
        <v>70.103116</v>
      </c>
      <c r="AH1021" s="550">
        <v>6.397554975273855</v>
      </c>
      <c r="AI1021" s="550">
        <v>0.13953939137491408</v>
      </c>
      <c r="AJ1021" s="550">
        <v>0.43470594096416487</v>
      </c>
      <c r="AK1021" s="550">
        <v>1.6379377901832495E-2</v>
      </c>
      <c r="AL1021" s="550">
        <v>3.4926412971429117E-3</v>
      </c>
      <c r="AM1021" s="550">
        <v>1.3700300996606198E-3</v>
      </c>
      <c r="AN1021" s="550">
        <v>1.4489508079355558E-2</v>
      </c>
      <c r="AO1021" s="550">
        <v>2.7941157993604738E-2</v>
      </c>
      <c r="AP1021" s="550">
        <v>9.13358230752539E-3</v>
      </c>
      <c r="AQ1021" s="551">
        <v>448.48853854800018</v>
      </c>
      <c r="AR1021" s="551">
        <v>9.7821461401250023</v>
      </c>
      <c r="AS1021" s="551">
        <v>30.474241005300001</v>
      </c>
      <c r="AT1021" s="551">
        <v>1.1482454290599999</v>
      </c>
      <c r="AU1021" s="551">
        <v>0.24484503800000001</v>
      </c>
      <c r="AV1021" s="551">
        <v>9.6043378999999984E-2</v>
      </c>
      <c r="AW1021" s="551">
        <v>1.0157596656699999</v>
      </c>
      <c r="AX1021" s="551">
        <v>1.9587622400000002</v>
      </c>
      <c r="AY1021" s="551">
        <v>0.64029258000000011</v>
      </c>
    </row>
    <row r="1022" spans="1:51" customFormat="1" x14ac:dyDescent="0.35">
      <c r="A1022" s="547" t="s">
        <v>1133</v>
      </c>
      <c r="B1022" s="547" t="s">
        <v>1551</v>
      </c>
      <c r="C1022">
        <v>5</v>
      </c>
      <c r="D1022" s="547" t="s">
        <v>533</v>
      </c>
      <c r="E1022">
        <v>32</v>
      </c>
      <c r="F1022" s="216">
        <v>2014</v>
      </c>
      <c r="G1022" s="549">
        <v>129.06417500000001</v>
      </c>
      <c r="H1022" s="550">
        <v>6.3975491016697736</v>
      </c>
      <c r="I1022" s="550">
        <v>0.13953928076726169</v>
      </c>
      <c r="J1022" s="550">
        <v>0.42677785573727184</v>
      </c>
      <c r="K1022" s="550">
        <v>2.1531148050959917E-2</v>
      </c>
      <c r="L1022" s="550">
        <v>3.4926399986673295E-3</v>
      </c>
      <c r="M1022" s="550">
        <v>1.3700294214099302E-3</v>
      </c>
      <c r="N1022" s="550">
        <v>1.9046878174365574E-2</v>
      </c>
      <c r="O1022" s="550">
        <v>2.794111921453029E-2</v>
      </c>
      <c r="P1022" s="550">
        <v>9.1335735884880524E-3</v>
      </c>
      <c r="Q1022" s="551">
        <v>825.69439682900054</v>
      </c>
      <c r="R1022" s="551">
        <v>18.009522152319999</v>
      </c>
      <c r="S1022" s="551">
        <v>55.081731859000008</v>
      </c>
      <c r="T1022" s="551">
        <v>2.7788998599999997</v>
      </c>
      <c r="U1022" s="551">
        <v>0.45077469999999997</v>
      </c>
      <c r="V1022" s="551">
        <v>0.17682171699999999</v>
      </c>
      <c r="W1022" s="551">
        <v>2.4582696178999992</v>
      </c>
      <c r="X1022" s="551">
        <v>3.6061974999999999</v>
      </c>
      <c r="Y1022" s="551">
        <v>1.17881714</v>
      </c>
      <c r="AA1022" s="547" t="s">
        <v>1133</v>
      </c>
      <c r="AB1022" s="547" t="s">
        <v>1551</v>
      </c>
      <c r="AC1022">
        <v>5</v>
      </c>
      <c r="AD1022" s="547" t="s">
        <v>533</v>
      </c>
      <c r="AE1022">
        <v>32</v>
      </c>
      <c r="AF1022" s="216">
        <v>2014</v>
      </c>
      <c r="AG1022" s="549">
        <v>129.06417500000001</v>
      </c>
      <c r="AH1022" s="550">
        <v>6.3975491016697736</v>
      </c>
      <c r="AI1022" s="550">
        <v>0.13953928076726169</v>
      </c>
      <c r="AJ1022" s="550">
        <v>0.42677785573727184</v>
      </c>
      <c r="AK1022" s="550">
        <v>2.1531148050959917E-2</v>
      </c>
      <c r="AL1022" s="550">
        <v>3.4926399986673295E-3</v>
      </c>
      <c r="AM1022" s="550">
        <v>1.3700294214099302E-3</v>
      </c>
      <c r="AN1022" s="550">
        <v>1.9046878174365574E-2</v>
      </c>
      <c r="AO1022" s="550">
        <v>2.794111921453029E-2</v>
      </c>
      <c r="AP1022" s="550">
        <v>9.1335735884880524E-3</v>
      </c>
      <c r="AQ1022" s="551">
        <v>825.69439682900054</v>
      </c>
      <c r="AR1022" s="551">
        <v>18.009522152319999</v>
      </c>
      <c r="AS1022" s="551">
        <v>55.081731859000008</v>
      </c>
      <c r="AT1022" s="551">
        <v>2.7788998599999997</v>
      </c>
      <c r="AU1022" s="551">
        <v>0.45077469999999997</v>
      </c>
      <c r="AV1022" s="551">
        <v>0.17682171699999999</v>
      </c>
      <c r="AW1022" s="551">
        <v>2.4582696178999992</v>
      </c>
      <c r="AX1022" s="551">
        <v>3.6061974999999999</v>
      </c>
      <c r="AY1022" s="551">
        <v>1.17881714</v>
      </c>
    </row>
    <row r="1023" spans="1:51" customFormat="1" x14ac:dyDescent="0.35">
      <c r="A1023" s="547" t="s">
        <v>1134</v>
      </c>
      <c r="B1023" s="547" t="s">
        <v>1551</v>
      </c>
      <c r="C1023">
        <v>5</v>
      </c>
      <c r="D1023" s="547" t="s">
        <v>533</v>
      </c>
      <c r="E1023">
        <v>32</v>
      </c>
      <c r="F1023" s="216">
        <v>2015</v>
      </c>
      <c r="G1023" s="549">
        <v>179.40908000000002</v>
      </c>
      <c r="H1023" s="550">
        <v>6.3975576663678355</v>
      </c>
      <c r="I1023" s="550">
        <v>0.13953963058358018</v>
      </c>
      <c r="J1023" s="550">
        <v>0.41891934616129806</v>
      </c>
      <c r="K1023" s="550">
        <v>2.582585250813392E-2</v>
      </c>
      <c r="L1023" s="550">
        <v>3.4926437391017214E-3</v>
      </c>
      <c r="M1023" s="550">
        <v>1.3700352289861806E-3</v>
      </c>
      <c r="N1023" s="550">
        <v>2.2846044892488149E-2</v>
      </c>
      <c r="O1023" s="550">
        <v>2.7941150470199162E-2</v>
      </c>
      <c r="P1023" s="550">
        <v>9.1336164256569409E-3</v>
      </c>
      <c r="Q1023" s="551">
        <v>1147.7799351700005</v>
      </c>
      <c r="R1023" s="551">
        <v>25.034676746539986</v>
      </c>
      <c r="S1023" s="551">
        <v>75.157934489000027</v>
      </c>
      <c r="T1023" s="551">
        <v>4.6333924386999996</v>
      </c>
      <c r="U1023" s="551">
        <v>0.62661199999999995</v>
      </c>
      <c r="V1023" s="551">
        <v>0.24579676000000003</v>
      </c>
      <c r="W1023" s="551">
        <v>4.0987878957999984</v>
      </c>
      <c r="X1023" s="551">
        <v>5.0128960999999999</v>
      </c>
      <c r="Y1023" s="551">
        <v>1.6386537200000002</v>
      </c>
      <c r="AA1023" s="547" t="s">
        <v>1134</v>
      </c>
      <c r="AB1023" s="547" t="s">
        <v>1551</v>
      </c>
      <c r="AC1023">
        <v>5</v>
      </c>
      <c r="AD1023" s="547" t="s">
        <v>533</v>
      </c>
      <c r="AE1023">
        <v>32</v>
      </c>
      <c r="AF1023" s="216">
        <v>2015</v>
      </c>
      <c r="AG1023" s="549">
        <v>179.40908000000002</v>
      </c>
      <c r="AH1023" s="550">
        <v>6.3975576663678355</v>
      </c>
      <c r="AI1023" s="550">
        <v>0.13953963058358018</v>
      </c>
      <c r="AJ1023" s="550">
        <v>0.41891934616129806</v>
      </c>
      <c r="AK1023" s="550">
        <v>2.582585250813392E-2</v>
      </c>
      <c r="AL1023" s="550">
        <v>3.4926437391017214E-3</v>
      </c>
      <c r="AM1023" s="550">
        <v>1.3700352289861806E-3</v>
      </c>
      <c r="AN1023" s="550">
        <v>2.2846044892488149E-2</v>
      </c>
      <c r="AO1023" s="550">
        <v>2.7941150470199162E-2</v>
      </c>
      <c r="AP1023" s="550">
        <v>9.1336164256569409E-3</v>
      </c>
      <c r="AQ1023" s="551">
        <v>1147.7799351700005</v>
      </c>
      <c r="AR1023" s="551">
        <v>25.034676746539986</v>
      </c>
      <c r="AS1023" s="551">
        <v>75.157934489000027</v>
      </c>
      <c r="AT1023" s="551">
        <v>4.6333924386999996</v>
      </c>
      <c r="AU1023" s="551">
        <v>0.62661199999999995</v>
      </c>
      <c r="AV1023" s="551">
        <v>0.24579676000000003</v>
      </c>
      <c r="AW1023" s="551">
        <v>4.0987878957999984</v>
      </c>
      <c r="AX1023" s="551">
        <v>5.0128960999999999</v>
      </c>
      <c r="AY1023" s="551">
        <v>1.6386537200000002</v>
      </c>
    </row>
    <row r="1024" spans="1:51" customFormat="1" x14ac:dyDescent="0.35">
      <c r="A1024" s="547" t="s">
        <v>1135</v>
      </c>
      <c r="B1024" s="547" t="s">
        <v>1551</v>
      </c>
      <c r="C1024">
        <v>5</v>
      </c>
      <c r="D1024" s="547" t="s">
        <v>533</v>
      </c>
      <c r="E1024">
        <v>32</v>
      </c>
      <c r="F1024" s="216">
        <v>2016</v>
      </c>
      <c r="G1024" s="549">
        <v>183.53936500000003</v>
      </c>
      <c r="H1024" s="550">
        <v>5.4094923626274936</v>
      </c>
      <c r="I1024" s="550">
        <v>0.13805286503546521</v>
      </c>
      <c r="J1024" s="550">
        <v>0.2762120085356074</v>
      </c>
      <c r="K1024" s="550">
        <v>2.1205436007147565E-2</v>
      </c>
      <c r="L1024" s="550">
        <v>3.4926517262386728E-3</v>
      </c>
      <c r="M1024" s="550">
        <v>1.3700363407054392E-3</v>
      </c>
      <c r="N1024" s="550">
        <v>1.8758738383997345E-2</v>
      </c>
      <c r="O1024" s="550">
        <v>2.7941236475346846E-2</v>
      </c>
      <c r="P1024" s="550">
        <v>9.1336146335692057E-3</v>
      </c>
      <c r="Q1024" s="551">
        <v>992.85479320900004</v>
      </c>
      <c r="R1024" s="551">
        <v>25.338135185039992</v>
      </c>
      <c r="S1024" s="551">
        <v>50.695776651999971</v>
      </c>
      <c r="T1024" s="551">
        <v>3.8920322593000001</v>
      </c>
      <c r="U1024" s="551">
        <v>0.64103907999999998</v>
      </c>
      <c r="V1024" s="551">
        <v>0.2514556</v>
      </c>
      <c r="W1024" s="551">
        <v>3.4429669311999995</v>
      </c>
      <c r="X1024" s="551">
        <v>5.1283167999999995</v>
      </c>
      <c r="Y1024" s="551">
        <v>1.6763778300000001</v>
      </c>
      <c r="AA1024" s="547" t="s">
        <v>1135</v>
      </c>
      <c r="AB1024" s="547" t="s">
        <v>1551</v>
      </c>
      <c r="AC1024">
        <v>5</v>
      </c>
      <c r="AD1024" s="547" t="s">
        <v>533</v>
      </c>
      <c r="AE1024">
        <v>32</v>
      </c>
      <c r="AF1024" s="216">
        <v>2016</v>
      </c>
      <c r="AG1024" s="549">
        <v>183.53936500000003</v>
      </c>
      <c r="AH1024" s="550">
        <v>5.4094923626274936</v>
      </c>
      <c r="AI1024" s="550">
        <v>0.13805286503546521</v>
      </c>
      <c r="AJ1024" s="550">
        <v>0.2762120085356074</v>
      </c>
      <c r="AK1024" s="550">
        <v>2.1205436007147565E-2</v>
      </c>
      <c r="AL1024" s="550">
        <v>3.4926517262386728E-3</v>
      </c>
      <c r="AM1024" s="550">
        <v>1.3700363407054392E-3</v>
      </c>
      <c r="AN1024" s="550">
        <v>1.8758738383997345E-2</v>
      </c>
      <c r="AO1024" s="550">
        <v>2.7941236475346846E-2</v>
      </c>
      <c r="AP1024" s="550">
        <v>9.1336146335692057E-3</v>
      </c>
      <c r="AQ1024" s="551">
        <v>992.85479320900004</v>
      </c>
      <c r="AR1024" s="551">
        <v>25.338135185039992</v>
      </c>
      <c r="AS1024" s="551">
        <v>50.695776651999971</v>
      </c>
      <c r="AT1024" s="551">
        <v>3.8920322593000001</v>
      </c>
      <c r="AU1024" s="551">
        <v>0.64103907999999998</v>
      </c>
      <c r="AV1024" s="551">
        <v>0.2514556</v>
      </c>
      <c r="AW1024" s="551">
        <v>3.4429669311999995</v>
      </c>
      <c r="AX1024" s="551">
        <v>5.1283167999999995</v>
      </c>
      <c r="AY1024" s="551">
        <v>1.6763778300000001</v>
      </c>
    </row>
    <row r="1025" spans="1:51" customFormat="1" x14ac:dyDescent="0.35">
      <c r="A1025" s="547" t="s">
        <v>1136</v>
      </c>
      <c r="B1025" s="547" t="s">
        <v>1551</v>
      </c>
      <c r="C1025">
        <v>5</v>
      </c>
      <c r="D1025" s="547" t="s">
        <v>533</v>
      </c>
      <c r="E1025">
        <v>32</v>
      </c>
      <c r="F1025" s="216">
        <v>2017</v>
      </c>
      <c r="G1025" s="549">
        <v>238.46044000000001</v>
      </c>
      <c r="H1025" s="550">
        <v>4.5910348215997612</v>
      </c>
      <c r="I1025" s="550">
        <v>0.11893740332450951</v>
      </c>
      <c r="J1025" s="550">
        <v>0.26160394487655897</v>
      </c>
      <c r="K1025" s="550">
        <v>2.1105319829989415E-2</v>
      </c>
      <c r="L1025" s="550">
        <v>3.4926460758019236E-3</v>
      </c>
      <c r="M1025" s="550">
        <v>1.3700325722790748E-3</v>
      </c>
      <c r="N1025" s="550">
        <v>1.8670178666952062E-2</v>
      </c>
      <c r="O1025" s="550">
        <v>2.7941172548369024E-2</v>
      </c>
      <c r="P1025" s="550">
        <v>9.1336025380142696E-3</v>
      </c>
      <c r="Q1025" s="551">
        <v>1094.7801836140006</v>
      </c>
      <c r="R1025" s="551">
        <v>28.361865529220001</v>
      </c>
      <c r="S1025" s="551">
        <v>62.382191800999998</v>
      </c>
      <c r="T1025" s="551">
        <v>5.0327838530000015</v>
      </c>
      <c r="U1025" s="551">
        <v>0.83285792000000003</v>
      </c>
      <c r="V1025" s="551">
        <v>0.32669856999999997</v>
      </c>
      <c r="W1025" s="551">
        <v>4.4520990198000021</v>
      </c>
      <c r="X1025" s="551">
        <v>6.662864299999999</v>
      </c>
      <c r="Y1025" s="551">
        <v>2.1780028799999993</v>
      </c>
      <c r="AA1025" s="547" t="s">
        <v>1136</v>
      </c>
      <c r="AB1025" s="547" t="s">
        <v>1551</v>
      </c>
      <c r="AC1025">
        <v>5</v>
      </c>
      <c r="AD1025" s="547" t="s">
        <v>533</v>
      </c>
      <c r="AE1025">
        <v>32</v>
      </c>
      <c r="AF1025" s="216">
        <v>2017</v>
      </c>
      <c r="AG1025" s="549">
        <v>238.46044000000001</v>
      </c>
      <c r="AH1025" s="550">
        <v>4.5910348215997612</v>
      </c>
      <c r="AI1025" s="550">
        <v>0.11893740332450951</v>
      </c>
      <c r="AJ1025" s="550">
        <v>0.26160394487655897</v>
      </c>
      <c r="AK1025" s="550">
        <v>2.1105319829989415E-2</v>
      </c>
      <c r="AL1025" s="550">
        <v>3.4926460758019236E-3</v>
      </c>
      <c r="AM1025" s="550">
        <v>1.3700325722790748E-3</v>
      </c>
      <c r="AN1025" s="550">
        <v>1.8670178666952062E-2</v>
      </c>
      <c r="AO1025" s="550">
        <v>2.7941172548369024E-2</v>
      </c>
      <c r="AP1025" s="550">
        <v>9.1336025380142696E-3</v>
      </c>
      <c r="AQ1025" s="551">
        <v>1094.7801836140006</v>
      </c>
      <c r="AR1025" s="551">
        <v>28.361865529220001</v>
      </c>
      <c r="AS1025" s="551">
        <v>62.382191800999998</v>
      </c>
      <c r="AT1025" s="551">
        <v>5.0327838530000015</v>
      </c>
      <c r="AU1025" s="551">
        <v>0.83285792000000003</v>
      </c>
      <c r="AV1025" s="551">
        <v>0.32669856999999997</v>
      </c>
      <c r="AW1025" s="551">
        <v>4.4520990198000021</v>
      </c>
      <c r="AX1025" s="551">
        <v>6.662864299999999</v>
      </c>
      <c r="AY1025" s="551">
        <v>2.1780028799999993</v>
      </c>
    </row>
    <row r="1026" spans="1:51" customFormat="1" x14ac:dyDescent="0.35">
      <c r="A1026" s="547" t="s">
        <v>1137</v>
      </c>
      <c r="B1026" s="547" t="s">
        <v>1551</v>
      </c>
      <c r="C1026">
        <v>5</v>
      </c>
      <c r="D1026" s="547" t="s">
        <v>533</v>
      </c>
      <c r="E1026">
        <v>32</v>
      </c>
      <c r="F1026" s="216">
        <v>2018</v>
      </c>
      <c r="G1026" s="549">
        <v>259.96895000000001</v>
      </c>
      <c r="H1026" s="550">
        <v>3.6390265687883105</v>
      </c>
      <c r="I1026" s="550">
        <v>0.10849087371968845</v>
      </c>
      <c r="J1026" s="550">
        <v>0.25563122800242094</v>
      </c>
      <c r="K1026" s="550">
        <v>2.2650966106144595E-2</v>
      </c>
      <c r="L1026" s="550">
        <v>3.4926442561698237E-3</v>
      </c>
      <c r="M1026" s="550">
        <v>1.3700341521554785E-3</v>
      </c>
      <c r="N1026" s="550">
        <v>2.0037483709496848E-2</v>
      </c>
      <c r="O1026" s="550">
        <v>2.7941152587645565E-2</v>
      </c>
      <c r="P1026" s="550">
        <v>9.1335942234639922E-3</v>
      </c>
      <c r="Q1026" s="551">
        <v>946.03391610999984</v>
      </c>
      <c r="R1026" s="551">
        <v>28.204258525490001</v>
      </c>
      <c r="S1026" s="551">
        <v>66.456181930999975</v>
      </c>
      <c r="T1026" s="551">
        <v>5.8885478750999987</v>
      </c>
      <c r="U1026" s="551">
        <v>0.90797906000000006</v>
      </c>
      <c r="V1026" s="551">
        <v>0.35616634000000003</v>
      </c>
      <c r="W1026" s="551">
        <v>5.2091236006000008</v>
      </c>
      <c r="X1026" s="551">
        <v>7.2638321000000001</v>
      </c>
      <c r="Y1026" s="551">
        <v>2.3744508999999994</v>
      </c>
      <c r="AA1026" s="547" t="s">
        <v>1137</v>
      </c>
      <c r="AB1026" s="547" t="s">
        <v>1551</v>
      </c>
      <c r="AC1026">
        <v>5</v>
      </c>
      <c r="AD1026" s="547" t="s">
        <v>533</v>
      </c>
      <c r="AE1026">
        <v>32</v>
      </c>
      <c r="AF1026" s="216">
        <v>2018</v>
      </c>
      <c r="AG1026" s="549">
        <v>259.96895000000001</v>
      </c>
      <c r="AH1026" s="550">
        <v>3.6390265687883105</v>
      </c>
      <c r="AI1026" s="550">
        <v>0.10849087371968845</v>
      </c>
      <c r="AJ1026" s="550">
        <v>0.25563122800242094</v>
      </c>
      <c r="AK1026" s="550">
        <v>2.2650966106144595E-2</v>
      </c>
      <c r="AL1026" s="550">
        <v>3.4926442561698237E-3</v>
      </c>
      <c r="AM1026" s="550">
        <v>1.3700341521554785E-3</v>
      </c>
      <c r="AN1026" s="550">
        <v>2.0037483709496848E-2</v>
      </c>
      <c r="AO1026" s="550">
        <v>2.7941152587645565E-2</v>
      </c>
      <c r="AP1026" s="550">
        <v>9.1335942234639922E-3</v>
      </c>
      <c r="AQ1026" s="551">
        <v>946.03391610999984</v>
      </c>
      <c r="AR1026" s="551">
        <v>28.204258525490001</v>
      </c>
      <c r="AS1026" s="551">
        <v>66.456181930999975</v>
      </c>
      <c r="AT1026" s="551">
        <v>5.8885478750999987</v>
      </c>
      <c r="AU1026" s="551">
        <v>0.90797906000000006</v>
      </c>
      <c r="AV1026" s="551">
        <v>0.35616634000000003</v>
      </c>
      <c r="AW1026" s="551">
        <v>5.2091236006000008</v>
      </c>
      <c r="AX1026" s="551">
        <v>7.2638321000000001</v>
      </c>
      <c r="AY1026" s="551">
        <v>2.3744508999999994</v>
      </c>
    </row>
    <row r="1027" spans="1:51" customFormat="1" x14ac:dyDescent="0.35">
      <c r="A1027" s="547" t="s">
        <v>1138</v>
      </c>
      <c r="B1027" s="547" t="s">
        <v>1551</v>
      </c>
      <c r="C1027">
        <v>5</v>
      </c>
      <c r="D1027" s="547" t="s">
        <v>533</v>
      </c>
      <c r="E1027">
        <v>32</v>
      </c>
      <c r="F1027" s="216">
        <v>2019</v>
      </c>
      <c r="G1027" s="549">
        <v>453.75730000000004</v>
      </c>
      <c r="H1027" s="550">
        <v>3.4604364032468453</v>
      </c>
      <c r="I1027" s="550">
        <v>0.10049445712511944</v>
      </c>
      <c r="J1027" s="550">
        <v>0.25012391620586588</v>
      </c>
      <c r="K1027" s="550">
        <v>2.2113531817559741E-2</v>
      </c>
      <c r="L1027" s="550">
        <v>3.4926439971323881E-3</v>
      </c>
      <c r="M1027" s="550">
        <v>1.3700338484912528E-3</v>
      </c>
      <c r="N1027" s="550">
        <v>1.9562052098335378E-2</v>
      </c>
      <c r="O1027" s="550">
        <v>2.7941200505203993E-2</v>
      </c>
      <c r="P1027" s="550">
        <v>9.1336086493815066E-3</v>
      </c>
      <c r="Q1027" s="551">
        <v>1570.1982791589999</v>
      </c>
      <c r="R1027" s="551">
        <v>45.600093530059965</v>
      </c>
      <c r="S1027" s="551">
        <v>113.49555288299996</v>
      </c>
      <c r="T1027" s="551">
        <v>10.034176491000002</v>
      </c>
      <c r="U1027" s="551">
        <v>1.5848127100000002</v>
      </c>
      <c r="V1027" s="551">
        <v>0.62166286000000004</v>
      </c>
      <c r="W1027" s="551">
        <v>8.8764239425999971</v>
      </c>
      <c r="X1027" s="551">
        <v>12.678523700000001</v>
      </c>
      <c r="Y1027" s="551">
        <v>4.1444415999999995</v>
      </c>
      <c r="AA1027" s="547" t="s">
        <v>1138</v>
      </c>
      <c r="AB1027" s="547" t="s">
        <v>1551</v>
      </c>
      <c r="AC1027">
        <v>5</v>
      </c>
      <c r="AD1027" s="547" t="s">
        <v>533</v>
      </c>
      <c r="AE1027">
        <v>32</v>
      </c>
      <c r="AF1027" s="216">
        <v>2019</v>
      </c>
      <c r="AG1027" s="549">
        <v>453.75730000000004</v>
      </c>
      <c r="AH1027" s="550">
        <v>3.4604364032468453</v>
      </c>
      <c r="AI1027" s="550">
        <v>0.10049445712511944</v>
      </c>
      <c r="AJ1027" s="550">
        <v>0.25012391620586588</v>
      </c>
      <c r="AK1027" s="550">
        <v>2.2113531817559741E-2</v>
      </c>
      <c r="AL1027" s="550">
        <v>3.4926439971323881E-3</v>
      </c>
      <c r="AM1027" s="550">
        <v>1.3700338484912528E-3</v>
      </c>
      <c r="AN1027" s="550">
        <v>1.9562052098335378E-2</v>
      </c>
      <c r="AO1027" s="550">
        <v>2.7941200505203993E-2</v>
      </c>
      <c r="AP1027" s="550">
        <v>9.1336086493815066E-3</v>
      </c>
      <c r="AQ1027" s="551">
        <v>1570.1982791589999</v>
      </c>
      <c r="AR1027" s="551">
        <v>45.600093530059965</v>
      </c>
      <c r="AS1027" s="551">
        <v>113.49555288299996</v>
      </c>
      <c r="AT1027" s="551">
        <v>10.034176491000002</v>
      </c>
      <c r="AU1027" s="551">
        <v>1.5848127100000002</v>
      </c>
      <c r="AV1027" s="551">
        <v>0.62166286000000004</v>
      </c>
      <c r="AW1027" s="551">
        <v>8.8764239425999971</v>
      </c>
      <c r="AX1027" s="551">
        <v>12.678523700000001</v>
      </c>
      <c r="AY1027" s="551">
        <v>4.1444415999999995</v>
      </c>
    </row>
    <row r="1028" spans="1:51" customFormat="1" x14ac:dyDescent="0.35">
      <c r="A1028" s="547" t="s">
        <v>1139</v>
      </c>
      <c r="B1028" s="547" t="s">
        <v>1551</v>
      </c>
      <c r="C1028">
        <v>5</v>
      </c>
      <c r="D1028" s="547" t="s">
        <v>533</v>
      </c>
      <c r="E1028">
        <v>32</v>
      </c>
      <c r="F1028" s="216">
        <v>2020</v>
      </c>
      <c r="G1028" s="549">
        <v>265.18529000000001</v>
      </c>
      <c r="H1028" s="550">
        <v>3.281829088012385</v>
      </c>
      <c r="I1028" s="550">
        <v>9.2497771361639211E-2</v>
      </c>
      <c r="J1028" s="550">
        <v>0.24038652600225296</v>
      </c>
      <c r="K1028" s="550">
        <v>1.8986311138902159E-2</v>
      </c>
      <c r="L1028" s="550">
        <v>3.4926471223196425E-3</v>
      </c>
      <c r="M1028" s="550">
        <v>1.3700330436880565E-3</v>
      </c>
      <c r="N1028" s="550">
        <v>1.6795659209076032E-2</v>
      </c>
      <c r="O1028" s="550">
        <v>2.7941174263474415E-2</v>
      </c>
      <c r="P1028" s="550">
        <v>9.1335990016640813E-3</v>
      </c>
      <c r="Q1028" s="551">
        <v>870.2927984349999</v>
      </c>
      <c r="R1028" s="551">
        <v>24.529048322889992</v>
      </c>
      <c r="S1028" s="551">
        <v>63.746970609999998</v>
      </c>
      <c r="T1028" s="551">
        <v>5.0348904253999995</v>
      </c>
      <c r="U1028" s="551">
        <v>0.92619863999999985</v>
      </c>
      <c r="V1028" s="551">
        <v>0.36331260999999998</v>
      </c>
      <c r="W1028" s="551">
        <v>4.4539617580999984</v>
      </c>
      <c r="X1028" s="551">
        <v>7.4095883999999996</v>
      </c>
      <c r="Y1028" s="551">
        <v>2.4220961000000001</v>
      </c>
      <c r="AA1028" s="547" t="s">
        <v>1139</v>
      </c>
      <c r="AB1028" s="547" t="s">
        <v>1551</v>
      </c>
      <c r="AC1028">
        <v>5</v>
      </c>
      <c r="AD1028" s="547" t="s">
        <v>533</v>
      </c>
      <c r="AE1028">
        <v>32</v>
      </c>
      <c r="AF1028" s="216">
        <v>2020</v>
      </c>
      <c r="AG1028" s="549">
        <v>265.18529000000001</v>
      </c>
      <c r="AH1028" s="550">
        <v>3.281829088012385</v>
      </c>
      <c r="AI1028" s="550">
        <v>9.2497771361639211E-2</v>
      </c>
      <c r="AJ1028" s="550">
        <v>0.24038652600225296</v>
      </c>
      <c r="AK1028" s="550">
        <v>1.8986311138902159E-2</v>
      </c>
      <c r="AL1028" s="550">
        <v>3.4926471223196425E-3</v>
      </c>
      <c r="AM1028" s="550">
        <v>1.3700330436880565E-3</v>
      </c>
      <c r="AN1028" s="550">
        <v>1.6795659209076032E-2</v>
      </c>
      <c r="AO1028" s="550">
        <v>2.7941174263474415E-2</v>
      </c>
      <c r="AP1028" s="550">
        <v>9.1335990016640813E-3</v>
      </c>
      <c r="AQ1028" s="551">
        <v>870.2927984349999</v>
      </c>
      <c r="AR1028" s="551">
        <v>24.529048322889992</v>
      </c>
      <c r="AS1028" s="551">
        <v>63.746970609999998</v>
      </c>
      <c r="AT1028" s="551">
        <v>5.0348904253999995</v>
      </c>
      <c r="AU1028" s="551">
        <v>0.92619863999999985</v>
      </c>
      <c r="AV1028" s="551">
        <v>0.36331260999999998</v>
      </c>
      <c r="AW1028" s="551">
        <v>4.4539617580999984</v>
      </c>
      <c r="AX1028" s="551">
        <v>7.4095883999999996</v>
      </c>
      <c r="AY1028" s="551">
        <v>2.4220961000000001</v>
      </c>
    </row>
    <row r="1029" spans="1:51" customFormat="1" x14ac:dyDescent="0.35">
      <c r="A1029" s="547" t="s">
        <v>1140</v>
      </c>
      <c r="B1029" s="547" t="s">
        <v>1551</v>
      </c>
      <c r="C1029">
        <v>5</v>
      </c>
      <c r="D1029" s="547" t="s">
        <v>533</v>
      </c>
      <c r="E1029">
        <v>32</v>
      </c>
      <c r="F1029" s="216">
        <v>2021</v>
      </c>
      <c r="G1029" s="549">
        <v>298.87922000000003</v>
      </c>
      <c r="H1029" s="550">
        <v>2.559734955447889</v>
      </c>
      <c r="I1029" s="550">
        <v>7.6591750107518328E-2</v>
      </c>
      <c r="J1029" s="550">
        <v>0.20265295496287772</v>
      </c>
      <c r="K1029" s="550">
        <v>1.2823003947882357E-2</v>
      </c>
      <c r="L1029" s="550">
        <v>3.4926456580019177E-3</v>
      </c>
      <c r="M1029" s="550">
        <v>1.370033788230577E-3</v>
      </c>
      <c r="N1029" s="550">
        <v>1.1343477197243755E-2</v>
      </c>
      <c r="O1029" s="550">
        <v>2.7941180721764457E-2</v>
      </c>
      <c r="P1029" s="550">
        <v>9.133605875978933E-3</v>
      </c>
      <c r="Q1029" s="551">
        <v>765.05158689099994</v>
      </c>
      <c r="R1029" s="551">
        <v>22.891682530569998</v>
      </c>
      <c r="S1029" s="551">
        <v>60.568757110000028</v>
      </c>
      <c r="T1029" s="551">
        <v>3.832529418</v>
      </c>
      <c r="U1029" s="551">
        <v>1.0438792100000001</v>
      </c>
      <c r="V1029" s="551">
        <v>0.40947463000000006</v>
      </c>
      <c r="W1029" s="551">
        <v>3.3903296168000003</v>
      </c>
      <c r="X1029" s="551">
        <v>8.351038299999999</v>
      </c>
      <c r="Y1029" s="551">
        <v>2.7298450000000005</v>
      </c>
      <c r="AA1029" s="547" t="s">
        <v>1140</v>
      </c>
      <c r="AB1029" s="547" t="s">
        <v>1551</v>
      </c>
      <c r="AC1029">
        <v>5</v>
      </c>
      <c r="AD1029" s="547" t="s">
        <v>533</v>
      </c>
      <c r="AE1029">
        <v>32</v>
      </c>
      <c r="AF1029" s="216">
        <v>2021</v>
      </c>
      <c r="AG1029" s="549">
        <v>298.87922000000003</v>
      </c>
      <c r="AH1029" s="550">
        <v>2.559734955447889</v>
      </c>
      <c r="AI1029" s="550">
        <v>7.6591750107518328E-2</v>
      </c>
      <c r="AJ1029" s="550">
        <v>0.20265295496287772</v>
      </c>
      <c r="AK1029" s="550">
        <v>1.2823003947882357E-2</v>
      </c>
      <c r="AL1029" s="550">
        <v>3.4926456580019177E-3</v>
      </c>
      <c r="AM1029" s="550">
        <v>1.370033788230577E-3</v>
      </c>
      <c r="AN1029" s="550">
        <v>1.1343477197243755E-2</v>
      </c>
      <c r="AO1029" s="550">
        <v>2.7941180721764457E-2</v>
      </c>
      <c r="AP1029" s="550">
        <v>9.133605875978933E-3</v>
      </c>
      <c r="AQ1029" s="551">
        <v>765.05158689099994</v>
      </c>
      <c r="AR1029" s="551">
        <v>22.891682530569998</v>
      </c>
      <c r="AS1029" s="551">
        <v>60.568757110000028</v>
      </c>
      <c r="AT1029" s="551">
        <v>3.832529418</v>
      </c>
      <c r="AU1029" s="551">
        <v>1.0438792100000001</v>
      </c>
      <c r="AV1029" s="551">
        <v>0.40947463000000006</v>
      </c>
      <c r="AW1029" s="551">
        <v>3.3903296168000003</v>
      </c>
      <c r="AX1029" s="551">
        <v>8.351038299999999</v>
      </c>
      <c r="AY1029" s="551">
        <v>2.7298450000000005</v>
      </c>
    </row>
    <row r="1030" spans="1:51" customFormat="1" x14ac:dyDescent="0.35">
      <c r="A1030" s="547" t="s">
        <v>1141</v>
      </c>
      <c r="B1030" s="547" t="s">
        <v>1551</v>
      </c>
      <c r="C1030">
        <v>5</v>
      </c>
      <c r="D1030" s="547" t="s">
        <v>533</v>
      </c>
      <c r="E1030">
        <v>32</v>
      </c>
      <c r="F1030" s="216">
        <v>2022</v>
      </c>
      <c r="G1030" s="549">
        <v>332.28265999999996</v>
      </c>
      <c r="H1030" s="550">
        <v>2.4282847071436109</v>
      </c>
      <c r="I1030" s="550">
        <v>6.9929328286134462E-2</v>
      </c>
      <c r="J1030" s="550">
        <v>0.19664644741016593</v>
      </c>
      <c r="K1030" s="550">
        <v>1.2888661526906041E-2</v>
      </c>
      <c r="L1030" s="550">
        <v>3.492643311570938E-3</v>
      </c>
      <c r="M1030" s="550">
        <v>1.3700323393342287E-3</v>
      </c>
      <c r="N1030" s="550">
        <v>1.1401561409794904E-2</v>
      </c>
      <c r="O1030" s="550">
        <v>2.7941144747065643E-2</v>
      </c>
      <c r="P1030" s="550">
        <v>9.1335867481017532E-3</v>
      </c>
      <c r="Q1030" s="551">
        <v>806.8769017269999</v>
      </c>
      <c r="R1030" s="551">
        <v>23.236303214929997</v>
      </c>
      <c r="S1030" s="551">
        <v>65.342204625000036</v>
      </c>
      <c r="T1030" s="551">
        <v>4.2826787360000003</v>
      </c>
      <c r="U1030" s="551">
        <v>1.16054481</v>
      </c>
      <c r="V1030" s="551">
        <v>0.45523799000000009</v>
      </c>
      <c r="W1030" s="551">
        <v>3.7885411534000002</v>
      </c>
      <c r="X1030" s="551">
        <v>9.2843578999999981</v>
      </c>
      <c r="Y1030" s="551">
        <v>3.0349325</v>
      </c>
      <c r="AA1030" s="547" t="s">
        <v>1141</v>
      </c>
      <c r="AB1030" s="547" t="s">
        <v>1551</v>
      </c>
      <c r="AC1030">
        <v>5</v>
      </c>
      <c r="AD1030" s="547" t="s">
        <v>533</v>
      </c>
      <c r="AE1030">
        <v>32</v>
      </c>
      <c r="AF1030" s="216">
        <v>2022</v>
      </c>
      <c r="AG1030" s="549">
        <v>332.28265999999996</v>
      </c>
      <c r="AH1030" s="550">
        <v>2.4282847071436109</v>
      </c>
      <c r="AI1030" s="550">
        <v>6.9929328286134462E-2</v>
      </c>
      <c r="AJ1030" s="550">
        <v>0.19664644741016593</v>
      </c>
      <c r="AK1030" s="550">
        <v>1.2888661526906041E-2</v>
      </c>
      <c r="AL1030" s="550">
        <v>3.492643311570938E-3</v>
      </c>
      <c r="AM1030" s="550">
        <v>1.3700323393342287E-3</v>
      </c>
      <c r="AN1030" s="550">
        <v>1.1401561409794904E-2</v>
      </c>
      <c r="AO1030" s="550">
        <v>2.7941144747065643E-2</v>
      </c>
      <c r="AP1030" s="550">
        <v>9.1335867481017532E-3</v>
      </c>
      <c r="AQ1030" s="551">
        <v>806.8769017269999</v>
      </c>
      <c r="AR1030" s="551">
        <v>23.236303214929997</v>
      </c>
      <c r="AS1030" s="551">
        <v>65.342204625000036</v>
      </c>
      <c r="AT1030" s="551">
        <v>4.2826787360000003</v>
      </c>
      <c r="AU1030" s="551">
        <v>1.16054481</v>
      </c>
      <c r="AV1030" s="551">
        <v>0.45523799000000009</v>
      </c>
      <c r="AW1030" s="551">
        <v>3.7885411534000002</v>
      </c>
      <c r="AX1030" s="551">
        <v>9.2843578999999981</v>
      </c>
      <c r="AY1030" s="551">
        <v>3.0349325</v>
      </c>
    </row>
    <row r="1031" spans="1:51" customFormat="1" x14ac:dyDescent="0.35">
      <c r="A1031" s="547" t="s">
        <v>1142</v>
      </c>
      <c r="B1031" s="547" t="s">
        <v>1551</v>
      </c>
      <c r="C1031">
        <v>5</v>
      </c>
      <c r="D1031" s="547" t="s">
        <v>533</v>
      </c>
      <c r="E1031">
        <v>32</v>
      </c>
      <c r="F1031" s="216">
        <v>2023</v>
      </c>
      <c r="G1031" s="549">
        <v>365.28882999999996</v>
      </c>
      <c r="H1031" s="550">
        <v>2.1512926938526968</v>
      </c>
      <c r="I1031" s="550">
        <v>6.0577597724274825E-2</v>
      </c>
      <c r="J1031" s="550">
        <v>0.19066382925533193</v>
      </c>
      <c r="K1031" s="550">
        <v>1.1906102742588649E-2</v>
      </c>
      <c r="L1031" s="550">
        <v>3.4926509797740062E-3</v>
      </c>
      <c r="M1031" s="550">
        <v>1.3700344464406429E-3</v>
      </c>
      <c r="N1031" s="550">
        <v>1.0532366681729631E-2</v>
      </c>
      <c r="O1031" s="550">
        <v>2.7941168362580371E-2</v>
      </c>
      <c r="P1031" s="550">
        <v>9.1336061384630889E-3</v>
      </c>
      <c r="Q1031" s="551">
        <v>785.84319112499975</v>
      </c>
      <c r="R1031" s="551">
        <v>22.128319796911011</v>
      </c>
      <c r="S1031" s="551">
        <v>69.647367111999969</v>
      </c>
      <c r="T1031" s="551">
        <v>4.3491663406999983</v>
      </c>
      <c r="U1031" s="551">
        <v>1.2758263900000002</v>
      </c>
      <c r="V1031" s="551">
        <v>0.50045828000000003</v>
      </c>
      <c r="W1031" s="551">
        <v>3.847355902299999</v>
      </c>
      <c r="X1031" s="551">
        <v>10.206596699999999</v>
      </c>
      <c r="Y1031" s="551">
        <v>3.3364042999999994</v>
      </c>
      <c r="AA1031" s="547" t="s">
        <v>1142</v>
      </c>
      <c r="AB1031" s="547" t="s">
        <v>1551</v>
      </c>
      <c r="AC1031">
        <v>5</v>
      </c>
      <c r="AD1031" s="547" t="s">
        <v>533</v>
      </c>
      <c r="AE1031">
        <v>32</v>
      </c>
      <c r="AF1031" s="216">
        <v>2023</v>
      </c>
      <c r="AG1031" s="549">
        <v>365.28882999999996</v>
      </c>
      <c r="AH1031" s="550">
        <v>2.1512926938526968</v>
      </c>
      <c r="AI1031" s="550">
        <v>6.0577597724274825E-2</v>
      </c>
      <c r="AJ1031" s="550">
        <v>0.19066382925533193</v>
      </c>
      <c r="AK1031" s="550">
        <v>1.1906102742588649E-2</v>
      </c>
      <c r="AL1031" s="550">
        <v>3.4926509797740062E-3</v>
      </c>
      <c r="AM1031" s="550">
        <v>1.3700344464406429E-3</v>
      </c>
      <c r="AN1031" s="550">
        <v>1.0532366681729631E-2</v>
      </c>
      <c r="AO1031" s="550">
        <v>2.7941168362580371E-2</v>
      </c>
      <c r="AP1031" s="550">
        <v>9.1336061384630889E-3</v>
      </c>
      <c r="AQ1031" s="551">
        <v>785.84319112499975</v>
      </c>
      <c r="AR1031" s="551">
        <v>22.128319796911011</v>
      </c>
      <c r="AS1031" s="551">
        <v>69.647367111999969</v>
      </c>
      <c r="AT1031" s="551">
        <v>4.3491663406999983</v>
      </c>
      <c r="AU1031" s="551">
        <v>1.2758263900000002</v>
      </c>
      <c r="AV1031" s="551">
        <v>0.50045828000000003</v>
      </c>
      <c r="AW1031" s="551">
        <v>3.847355902299999</v>
      </c>
      <c r="AX1031" s="551">
        <v>10.206596699999999</v>
      </c>
      <c r="AY1031" s="551">
        <v>3.3364042999999994</v>
      </c>
    </row>
    <row r="1032" spans="1:51" customFormat="1" x14ac:dyDescent="0.35">
      <c r="A1032" s="547" t="s">
        <v>1143</v>
      </c>
      <c r="B1032" s="547" t="s">
        <v>1551</v>
      </c>
      <c r="C1032">
        <v>5</v>
      </c>
      <c r="D1032" s="547" t="s">
        <v>533</v>
      </c>
      <c r="E1032">
        <v>32</v>
      </c>
      <c r="F1032" s="216">
        <v>2024</v>
      </c>
      <c r="G1032" s="549">
        <v>398.79993000000007</v>
      </c>
      <c r="H1032" s="550">
        <v>2.0362374084493937</v>
      </c>
      <c r="I1032" s="550">
        <v>5.4629567050560907E-2</v>
      </c>
      <c r="J1032" s="550">
        <v>0.18705330620795252</v>
      </c>
      <c r="K1032" s="550">
        <v>1.1932905562195048E-2</v>
      </c>
      <c r="L1032" s="550">
        <v>3.4926426892803114E-3</v>
      </c>
      <c r="M1032" s="550">
        <v>1.370033013797169E-3</v>
      </c>
      <c r="N1032" s="550">
        <v>1.0556080139983976E-2</v>
      </c>
      <c r="O1032" s="550">
        <v>2.79411586155494E-2</v>
      </c>
      <c r="P1032" s="550">
        <v>9.1335966382942949E-3</v>
      </c>
      <c r="Q1032" s="551">
        <v>812.05133595299981</v>
      </c>
      <c r="R1032" s="551">
        <v>21.786267515694</v>
      </c>
      <c r="S1032" s="551">
        <v>74.596845422000044</v>
      </c>
      <c r="T1032" s="551">
        <v>4.7588419028999969</v>
      </c>
      <c r="U1032" s="551">
        <v>1.3928656600000002</v>
      </c>
      <c r="V1032" s="551">
        <v>0.54636907000000012</v>
      </c>
      <c r="W1032" s="551">
        <v>4.2097640209000007</v>
      </c>
      <c r="X1032" s="551">
        <v>11.142932099999999</v>
      </c>
      <c r="Y1032" s="551">
        <v>3.642477700000001</v>
      </c>
      <c r="AA1032" s="547" t="s">
        <v>1143</v>
      </c>
      <c r="AB1032" s="547" t="s">
        <v>1551</v>
      </c>
      <c r="AC1032">
        <v>5</v>
      </c>
      <c r="AD1032" s="547" t="s">
        <v>533</v>
      </c>
      <c r="AE1032">
        <v>32</v>
      </c>
      <c r="AF1032" s="216">
        <v>2024</v>
      </c>
      <c r="AG1032" s="549">
        <v>398.79993000000007</v>
      </c>
      <c r="AH1032" s="550">
        <v>2.0362374084493937</v>
      </c>
      <c r="AI1032" s="550">
        <v>5.4629567050560907E-2</v>
      </c>
      <c r="AJ1032" s="550">
        <v>0.18705330620795252</v>
      </c>
      <c r="AK1032" s="550">
        <v>1.1932905562195048E-2</v>
      </c>
      <c r="AL1032" s="550">
        <v>3.4926426892803114E-3</v>
      </c>
      <c r="AM1032" s="550">
        <v>1.370033013797169E-3</v>
      </c>
      <c r="AN1032" s="550">
        <v>1.0556080139983976E-2</v>
      </c>
      <c r="AO1032" s="550">
        <v>2.79411586155494E-2</v>
      </c>
      <c r="AP1032" s="550">
        <v>9.1335966382942949E-3</v>
      </c>
      <c r="AQ1032" s="551">
        <v>812.05133595299981</v>
      </c>
      <c r="AR1032" s="551">
        <v>21.786267515694</v>
      </c>
      <c r="AS1032" s="551">
        <v>74.596845422000044</v>
      </c>
      <c r="AT1032" s="551">
        <v>4.7588419028999969</v>
      </c>
      <c r="AU1032" s="551">
        <v>1.3928656600000002</v>
      </c>
      <c r="AV1032" s="551">
        <v>0.54636907000000012</v>
      </c>
      <c r="AW1032" s="551">
        <v>4.2097640209000007</v>
      </c>
      <c r="AX1032" s="551">
        <v>11.142932099999999</v>
      </c>
      <c r="AY1032" s="551">
        <v>3.642477700000001</v>
      </c>
    </row>
    <row r="1033" spans="1:51" customFormat="1" x14ac:dyDescent="0.35">
      <c r="A1033" s="547" t="s">
        <v>1144</v>
      </c>
      <c r="B1033" s="547" t="s">
        <v>1551</v>
      </c>
      <c r="C1033">
        <v>5</v>
      </c>
      <c r="D1033" s="547" t="s">
        <v>533</v>
      </c>
      <c r="E1033">
        <v>32</v>
      </c>
      <c r="F1033" s="216">
        <v>2025</v>
      </c>
      <c r="G1033" s="549">
        <v>435.27233000000001</v>
      </c>
      <c r="H1033" s="550">
        <v>1.7910852414671061</v>
      </c>
      <c r="I1033" s="550">
        <v>4.6433194227609206E-2</v>
      </c>
      <c r="J1033" s="550">
        <v>0.1797684179074743</v>
      </c>
      <c r="K1033" s="550">
        <v>1.1028143299621181E-2</v>
      </c>
      <c r="L1033" s="550">
        <v>3.4926433756999899E-3</v>
      </c>
      <c r="M1033" s="550">
        <v>1.3700322738180947E-3</v>
      </c>
      <c r="N1033" s="550">
        <v>9.7557080577577657E-3</v>
      </c>
      <c r="O1033" s="550">
        <v>2.7941185234540401E-2</v>
      </c>
      <c r="P1033" s="550">
        <v>9.1336030939527003E-3</v>
      </c>
      <c r="Q1033" s="551">
        <v>779.60984628199992</v>
      </c>
      <c r="R1033" s="551">
        <v>20.211084640794009</v>
      </c>
      <c r="S1033" s="551">
        <v>78.248218123000072</v>
      </c>
      <c r="T1033" s="551">
        <v>4.8002456296</v>
      </c>
      <c r="U1033" s="551">
        <v>1.5202510200000001</v>
      </c>
      <c r="V1033" s="551">
        <v>0.59633714000000004</v>
      </c>
      <c r="W1033" s="551">
        <v>4.2463897770999974</v>
      </c>
      <c r="X1033" s="551">
        <v>12.162024799999998</v>
      </c>
      <c r="Y1033" s="551">
        <v>3.9756047000000008</v>
      </c>
      <c r="AA1033" s="547" t="s">
        <v>1144</v>
      </c>
      <c r="AB1033" s="547" t="s">
        <v>1551</v>
      </c>
      <c r="AC1033">
        <v>5</v>
      </c>
      <c r="AD1033" s="547" t="s">
        <v>533</v>
      </c>
      <c r="AE1033">
        <v>32</v>
      </c>
      <c r="AF1033" s="216">
        <v>2025</v>
      </c>
      <c r="AG1033" s="549">
        <v>435.27233000000001</v>
      </c>
      <c r="AH1033" s="550">
        <v>1.7910852414671061</v>
      </c>
      <c r="AI1033" s="550">
        <v>4.6433194227609206E-2</v>
      </c>
      <c r="AJ1033" s="550">
        <v>0.1797684179074743</v>
      </c>
      <c r="AK1033" s="550">
        <v>1.1028143299621181E-2</v>
      </c>
      <c r="AL1033" s="550">
        <v>3.4926433756999899E-3</v>
      </c>
      <c r="AM1033" s="550">
        <v>1.3700322738180947E-3</v>
      </c>
      <c r="AN1033" s="550">
        <v>9.7557080577577657E-3</v>
      </c>
      <c r="AO1033" s="550">
        <v>2.7941185234540401E-2</v>
      </c>
      <c r="AP1033" s="550">
        <v>9.1336030939527003E-3</v>
      </c>
      <c r="AQ1033" s="551">
        <v>779.60984628199992</v>
      </c>
      <c r="AR1033" s="551">
        <v>20.211084640794009</v>
      </c>
      <c r="AS1033" s="551">
        <v>78.248218123000072</v>
      </c>
      <c r="AT1033" s="551">
        <v>4.8002456296</v>
      </c>
      <c r="AU1033" s="551">
        <v>1.5202510200000001</v>
      </c>
      <c r="AV1033" s="551">
        <v>0.59633714000000004</v>
      </c>
      <c r="AW1033" s="551">
        <v>4.2463897770999974</v>
      </c>
      <c r="AX1033" s="551">
        <v>12.162024799999998</v>
      </c>
      <c r="AY1033" s="551">
        <v>3.9756047000000008</v>
      </c>
    </row>
    <row r="1034" spans="1:51" customFormat="1" x14ac:dyDescent="0.35">
      <c r="A1034" s="547" t="s">
        <v>1145</v>
      </c>
      <c r="B1034" s="547" t="s">
        <v>1551</v>
      </c>
      <c r="C1034">
        <v>5</v>
      </c>
      <c r="D1034" s="547" t="s">
        <v>533</v>
      </c>
      <c r="E1034">
        <v>32</v>
      </c>
      <c r="F1034" s="216">
        <v>2026</v>
      </c>
      <c r="G1034" s="549">
        <v>474.59789999999981</v>
      </c>
      <c r="H1034" s="550">
        <v>1.7910838698169556</v>
      </c>
      <c r="I1034" s="550">
        <v>4.6433152038881792E-2</v>
      </c>
      <c r="J1034" s="550">
        <v>0.17925285383900788</v>
      </c>
      <c r="K1034" s="550">
        <v>1.1038930843773232E-2</v>
      </c>
      <c r="L1034" s="550">
        <v>3.4926429299413269E-3</v>
      </c>
      <c r="M1034" s="550">
        <v>1.3700327161161063E-3</v>
      </c>
      <c r="N1034" s="550">
        <v>9.7652464220764641E-3</v>
      </c>
      <c r="O1034" s="550">
        <v>2.7941148285738321E-2</v>
      </c>
      <c r="P1034" s="550">
        <v>9.1335882438586449E-3</v>
      </c>
      <c r="Q1034" s="551">
        <v>850.04464333900012</v>
      </c>
      <c r="R1034" s="551">
        <v>22.037076448034007</v>
      </c>
      <c r="S1034" s="551">
        <v>85.07302800100004</v>
      </c>
      <c r="T1034" s="551">
        <v>5.2390533967000019</v>
      </c>
      <c r="U1034" s="551">
        <v>1.6576010000000001</v>
      </c>
      <c r="V1034" s="551">
        <v>0.65021464999999989</v>
      </c>
      <c r="W1034" s="551">
        <v>4.6345654449000016</v>
      </c>
      <c r="X1034" s="551">
        <v>13.260810300000001</v>
      </c>
      <c r="Y1034" s="551">
        <v>4.3347817999999991</v>
      </c>
      <c r="AA1034" s="547" t="s">
        <v>1145</v>
      </c>
      <c r="AB1034" s="547" t="s">
        <v>1551</v>
      </c>
      <c r="AC1034">
        <v>5</v>
      </c>
      <c r="AD1034" s="547" t="s">
        <v>533</v>
      </c>
      <c r="AE1034">
        <v>32</v>
      </c>
      <c r="AF1034" s="216">
        <v>2026</v>
      </c>
      <c r="AG1034" s="549">
        <v>474.59789999999981</v>
      </c>
      <c r="AH1034" s="550">
        <v>1.7910838698169556</v>
      </c>
      <c r="AI1034" s="550">
        <v>4.6433152038881792E-2</v>
      </c>
      <c r="AJ1034" s="550">
        <v>0.17925285383900788</v>
      </c>
      <c r="AK1034" s="550">
        <v>1.1038930843773232E-2</v>
      </c>
      <c r="AL1034" s="550">
        <v>3.4926429299413269E-3</v>
      </c>
      <c r="AM1034" s="550">
        <v>1.3700327161161063E-3</v>
      </c>
      <c r="AN1034" s="550">
        <v>9.7652464220764641E-3</v>
      </c>
      <c r="AO1034" s="550">
        <v>2.7941148285738321E-2</v>
      </c>
      <c r="AP1034" s="550">
        <v>9.1335882438586449E-3</v>
      </c>
      <c r="AQ1034" s="551">
        <v>850.04464333900012</v>
      </c>
      <c r="AR1034" s="551">
        <v>22.037076448034007</v>
      </c>
      <c r="AS1034" s="551">
        <v>85.07302800100004</v>
      </c>
      <c r="AT1034" s="551">
        <v>5.2390533967000019</v>
      </c>
      <c r="AU1034" s="551">
        <v>1.6576010000000001</v>
      </c>
      <c r="AV1034" s="551">
        <v>0.65021464999999989</v>
      </c>
      <c r="AW1034" s="551">
        <v>4.6345654449000016</v>
      </c>
      <c r="AX1034" s="551">
        <v>13.260810300000001</v>
      </c>
      <c r="AY1034" s="551">
        <v>4.3347817999999991</v>
      </c>
    </row>
    <row r="1035" spans="1:51" customFormat="1" x14ac:dyDescent="0.35">
      <c r="A1035" s="547" t="s">
        <v>1465</v>
      </c>
      <c r="B1035" s="547" t="s">
        <v>1551</v>
      </c>
      <c r="C1035">
        <v>5</v>
      </c>
      <c r="D1035" s="547" t="s">
        <v>533</v>
      </c>
      <c r="E1035">
        <v>32</v>
      </c>
      <c r="F1035" s="216">
        <v>2027</v>
      </c>
      <c r="G1035" s="549">
        <v>502.61097999999998</v>
      </c>
      <c r="H1035" s="550">
        <v>1.6234956359867019</v>
      </c>
      <c r="I1035" s="550">
        <v>4.2727832178431513E-2</v>
      </c>
      <c r="J1035" s="550">
        <v>0.17412863772872608</v>
      </c>
      <c r="K1035" s="550">
        <v>7.3819160592154178E-3</v>
      </c>
      <c r="L1035" s="550">
        <v>3.4926467583338504E-3</v>
      </c>
      <c r="M1035" s="550">
        <v>1.370033639137768E-3</v>
      </c>
      <c r="N1035" s="550">
        <v>6.5301791926630822E-3</v>
      </c>
      <c r="O1035" s="550">
        <v>2.7941164556333404E-2</v>
      </c>
      <c r="P1035" s="550">
        <v>9.1336102526053033E-3</v>
      </c>
      <c r="Q1035" s="551">
        <v>815.98673262899945</v>
      </c>
      <c r="R1035" s="551">
        <v>21.475477604476996</v>
      </c>
      <c r="S1035" s="551">
        <v>87.518965254899982</v>
      </c>
      <c r="T1035" s="551">
        <v>3.7102320647999991</v>
      </c>
      <c r="U1035" s="551">
        <v>1.7554426099999996</v>
      </c>
      <c r="V1035" s="551">
        <v>0.6885939499999999</v>
      </c>
      <c r="W1035" s="551">
        <v>3.2821397636000005</v>
      </c>
      <c r="X1035" s="551">
        <v>14.043536099999997</v>
      </c>
      <c r="Y1035" s="551">
        <v>4.5906527999999991</v>
      </c>
      <c r="AA1035" s="547" t="s">
        <v>1465</v>
      </c>
      <c r="AB1035" s="547" t="s">
        <v>1551</v>
      </c>
      <c r="AC1035">
        <v>5</v>
      </c>
      <c r="AD1035" s="547" t="s">
        <v>533</v>
      </c>
      <c r="AE1035">
        <v>32</v>
      </c>
      <c r="AF1035" s="216">
        <v>2027</v>
      </c>
      <c r="AG1035" s="549">
        <v>502.61097999999998</v>
      </c>
      <c r="AH1035" s="550">
        <v>1.6234956359867019</v>
      </c>
      <c r="AI1035" s="550">
        <v>4.2727832178431513E-2</v>
      </c>
      <c r="AJ1035" s="550">
        <v>0.17412863772872608</v>
      </c>
      <c r="AK1035" s="550">
        <v>7.3819160592154178E-3</v>
      </c>
      <c r="AL1035" s="550">
        <v>3.4926467583338504E-3</v>
      </c>
      <c r="AM1035" s="550">
        <v>1.370033639137768E-3</v>
      </c>
      <c r="AN1035" s="550">
        <v>6.5301791926630822E-3</v>
      </c>
      <c r="AO1035" s="550">
        <v>2.7941164556333404E-2</v>
      </c>
      <c r="AP1035" s="550">
        <v>9.1336102526053033E-3</v>
      </c>
      <c r="AQ1035" s="551">
        <v>815.98673262899945</v>
      </c>
      <c r="AR1035" s="551">
        <v>21.475477604476996</v>
      </c>
      <c r="AS1035" s="551">
        <v>87.518965254899982</v>
      </c>
      <c r="AT1035" s="551">
        <v>3.7102320647999991</v>
      </c>
      <c r="AU1035" s="551">
        <v>1.7554426099999996</v>
      </c>
      <c r="AV1035" s="551">
        <v>0.6885939499999999</v>
      </c>
      <c r="AW1035" s="551">
        <v>3.2821397636000005</v>
      </c>
      <c r="AX1035" s="551">
        <v>14.043536099999997</v>
      </c>
      <c r="AY1035" s="551">
        <v>4.5906527999999991</v>
      </c>
    </row>
    <row r="1036" spans="1:51" customFormat="1" x14ac:dyDescent="0.35">
      <c r="A1036" s="547" t="s">
        <v>1466</v>
      </c>
      <c r="B1036" s="547" t="s">
        <v>1551</v>
      </c>
      <c r="C1036">
        <v>5</v>
      </c>
      <c r="D1036" s="547" t="s">
        <v>533</v>
      </c>
      <c r="E1036">
        <v>32</v>
      </c>
      <c r="F1036" s="216">
        <v>2028</v>
      </c>
      <c r="G1036" s="549">
        <v>528.32119000000012</v>
      </c>
      <c r="H1036" s="550">
        <v>1.6234938934344081</v>
      </c>
      <c r="I1036" s="550">
        <v>4.2727776892240499E-2</v>
      </c>
      <c r="J1036" s="550">
        <v>0.17391217332963674</v>
      </c>
      <c r="K1036" s="550">
        <v>7.3850659773839443E-3</v>
      </c>
      <c r="L1036" s="550">
        <v>3.4926427236431682E-3</v>
      </c>
      <c r="M1036" s="550">
        <v>1.3700328393036817E-3</v>
      </c>
      <c r="N1036" s="550">
        <v>6.5329714429966353E-3</v>
      </c>
      <c r="O1036" s="550">
        <v>2.7941149019595445E-2</v>
      </c>
      <c r="P1036" s="550">
        <v>9.1335942819177843E-3</v>
      </c>
      <c r="Q1036" s="551">
        <v>857.72622573699982</v>
      </c>
      <c r="R1036" s="551">
        <v>22.573989933763006</v>
      </c>
      <c r="S1036" s="551">
        <v>91.881486368999958</v>
      </c>
      <c r="T1036" s="551">
        <v>3.9016868453999995</v>
      </c>
      <c r="U1036" s="551">
        <v>1.8452371600000002</v>
      </c>
      <c r="V1036" s="551">
        <v>0.72381738000000007</v>
      </c>
      <c r="W1036" s="551">
        <v>3.4515072470000003</v>
      </c>
      <c r="X1036" s="551">
        <v>14.761901100000003</v>
      </c>
      <c r="Y1036" s="551">
        <v>4.8254714000000005</v>
      </c>
      <c r="AA1036" s="547" t="s">
        <v>1466</v>
      </c>
      <c r="AB1036" s="547" t="s">
        <v>1551</v>
      </c>
      <c r="AC1036">
        <v>5</v>
      </c>
      <c r="AD1036" s="547" t="s">
        <v>533</v>
      </c>
      <c r="AE1036">
        <v>32</v>
      </c>
      <c r="AF1036" s="216">
        <v>2028</v>
      </c>
      <c r="AG1036" s="549">
        <v>528.32119000000012</v>
      </c>
      <c r="AH1036" s="550">
        <v>1.6234938934344081</v>
      </c>
      <c r="AI1036" s="550">
        <v>4.2727776892240499E-2</v>
      </c>
      <c r="AJ1036" s="550">
        <v>0.17391217332963674</v>
      </c>
      <c r="AK1036" s="550">
        <v>7.3850659773839443E-3</v>
      </c>
      <c r="AL1036" s="550">
        <v>3.4926427236431682E-3</v>
      </c>
      <c r="AM1036" s="550">
        <v>1.3700328393036817E-3</v>
      </c>
      <c r="AN1036" s="550">
        <v>6.5329714429966353E-3</v>
      </c>
      <c r="AO1036" s="550">
        <v>2.7941149019595445E-2</v>
      </c>
      <c r="AP1036" s="550">
        <v>9.1335942819177843E-3</v>
      </c>
      <c r="AQ1036" s="551">
        <v>857.72622573699982</v>
      </c>
      <c r="AR1036" s="551">
        <v>22.573989933763006</v>
      </c>
      <c r="AS1036" s="551">
        <v>91.881486368999958</v>
      </c>
      <c r="AT1036" s="551">
        <v>3.9016868453999995</v>
      </c>
      <c r="AU1036" s="551">
        <v>1.8452371600000002</v>
      </c>
      <c r="AV1036" s="551">
        <v>0.72381738000000007</v>
      </c>
      <c r="AW1036" s="551">
        <v>3.4515072470000003</v>
      </c>
      <c r="AX1036" s="551">
        <v>14.761901100000003</v>
      </c>
      <c r="AY1036" s="551">
        <v>4.8254714000000005</v>
      </c>
    </row>
    <row r="1037" spans="1:51" customFormat="1" x14ac:dyDescent="0.35">
      <c r="A1037" s="547" t="s">
        <v>1556</v>
      </c>
      <c r="B1037" s="547" t="s">
        <v>1551</v>
      </c>
      <c r="C1037">
        <v>5</v>
      </c>
      <c r="D1037" s="547" t="s">
        <v>533</v>
      </c>
      <c r="E1037">
        <v>32</v>
      </c>
      <c r="F1037" s="216">
        <v>2029</v>
      </c>
      <c r="G1037" s="549">
        <v>551.2940000000001</v>
      </c>
      <c r="H1037" s="550">
        <v>1.6234939246209825</v>
      </c>
      <c r="I1037" s="550">
        <v>4.2727763543497645E-2</v>
      </c>
      <c r="J1037" s="550">
        <v>0.1737234286188494</v>
      </c>
      <c r="K1037" s="550">
        <v>7.387107622974308E-3</v>
      </c>
      <c r="L1037" s="550">
        <v>3.4926429817846729E-3</v>
      </c>
      <c r="M1037" s="550">
        <v>1.3700323239505593E-3</v>
      </c>
      <c r="N1037" s="550">
        <v>6.534779814763087E-3</v>
      </c>
      <c r="O1037" s="550">
        <v>2.7941179116768914E-2</v>
      </c>
      <c r="P1037" s="550">
        <v>9.133595141612277E-3</v>
      </c>
      <c r="Q1037" s="551">
        <v>895.02245968000011</v>
      </c>
      <c r="R1037" s="551">
        <v>23.555559674948995</v>
      </c>
      <c r="S1037" s="551">
        <v>95.772683856999976</v>
      </c>
      <c r="T1037" s="551">
        <v>4.0724681098999991</v>
      </c>
      <c r="U1037" s="551">
        <v>1.9254731199999997</v>
      </c>
      <c r="V1037" s="551">
        <v>0.75529059999999981</v>
      </c>
      <c r="W1037" s="551">
        <v>3.6025849032000017</v>
      </c>
      <c r="X1037" s="551">
        <v>15.403804400000004</v>
      </c>
      <c r="Y1037" s="551">
        <v>5.0352961999999994</v>
      </c>
      <c r="AA1037" s="547" t="s">
        <v>1556</v>
      </c>
      <c r="AB1037" s="547" t="s">
        <v>1551</v>
      </c>
      <c r="AC1037">
        <v>5</v>
      </c>
      <c r="AD1037" s="547" t="s">
        <v>533</v>
      </c>
      <c r="AE1037">
        <v>32</v>
      </c>
      <c r="AF1037" s="216">
        <v>2029</v>
      </c>
      <c r="AG1037" s="549">
        <v>551.2940000000001</v>
      </c>
      <c r="AH1037" s="550">
        <v>1.6234939246209825</v>
      </c>
      <c r="AI1037" s="550">
        <v>4.2727763543497645E-2</v>
      </c>
      <c r="AJ1037" s="550">
        <v>0.1737234286188494</v>
      </c>
      <c r="AK1037" s="550">
        <v>7.387107622974308E-3</v>
      </c>
      <c r="AL1037" s="550">
        <v>3.4926429817846729E-3</v>
      </c>
      <c r="AM1037" s="550">
        <v>1.3700323239505593E-3</v>
      </c>
      <c r="AN1037" s="550">
        <v>6.534779814763087E-3</v>
      </c>
      <c r="AO1037" s="550">
        <v>2.7941179116768914E-2</v>
      </c>
      <c r="AP1037" s="550">
        <v>9.133595141612277E-3</v>
      </c>
      <c r="AQ1037" s="551">
        <v>895.02245968000011</v>
      </c>
      <c r="AR1037" s="551">
        <v>23.555559674948995</v>
      </c>
      <c r="AS1037" s="551">
        <v>95.772683856999976</v>
      </c>
      <c r="AT1037" s="551">
        <v>4.0724681098999991</v>
      </c>
      <c r="AU1037" s="551">
        <v>1.9254731199999997</v>
      </c>
      <c r="AV1037" s="551">
        <v>0.75529059999999981</v>
      </c>
      <c r="AW1037" s="551">
        <v>3.6025849032000017</v>
      </c>
      <c r="AX1037" s="551">
        <v>15.403804400000004</v>
      </c>
      <c r="AY1037" s="551">
        <v>5.0352961999999994</v>
      </c>
    </row>
    <row r="1038" spans="1:51" customFormat="1" x14ac:dyDescent="0.35">
      <c r="A1038" s="547" t="s">
        <v>1557</v>
      </c>
      <c r="B1038" s="547" t="s">
        <v>1551</v>
      </c>
      <c r="C1038">
        <v>5</v>
      </c>
      <c r="D1038" s="547" t="s">
        <v>533</v>
      </c>
      <c r="E1038">
        <v>32</v>
      </c>
      <c r="F1038" s="216">
        <v>2030</v>
      </c>
      <c r="G1038" s="549">
        <v>574.54717000000005</v>
      </c>
      <c r="H1038" s="550">
        <v>1.6234944824425808</v>
      </c>
      <c r="I1038" s="550">
        <v>4.2727768907078571E-2</v>
      </c>
      <c r="J1038" s="550">
        <v>0.17356275597528398</v>
      </c>
      <c r="K1038" s="550">
        <v>7.3884712015899407E-3</v>
      </c>
      <c r="L1038" s="550">
        <v>3.4926487062846364E-3</v>
      </c>
      <c r="M1038" s="550">
        <v>1.370033325549232E-3</v>
      </c>
      <c r="N1038" s="550">
        <v>6.5359874690532373E-3</v>
      </c>
      <c r="O1038" s="550">
        <v>2.7941190973057955E-2</v>
      </c>
      <c r="P1038" s="550">
        <v>9.1336032514092794E-3</v>
      </c>
      <c r="Q1038" s="551">
        <v>932.77416039799959</v>
      </c>
      <c r="R1038" s="551">
        <v>24.549118705975989</v>
      </c>
      <c r="S1038" s="551">
        <v>99.719990263000014</v>
      </c>
      <c r="T1038" s="551">
        <v>4.2450252195000004</v>
      </c>
      <c r="U1038" s="551">
        <v>2.0066914299999992</v>
      </c>
      <c r="V1038" s="551">
        <v>0.78714876999999994</v>
      </c>
      <c r="W1038" s="551">
        <v>3.7552331035000006</v>
      </c>
      <c r="X1038" s="551">
        <v>16.053532199999996</v>
      </c>
      <c r="Y1038" s="551">
        <v>5.2476859000000005</v>
      </c>
      <c r="AA1038" s="547" t="s">
        <v>1557</v>
      </c>
      <c r="AB1038" s="547" t="s">
        <v>1551</v>
      </c>
      <c r="AC1038">
        <v>5</v>
      </c>
      <c r="AD1038" s="547" t="s">
        <v>533</v>
      </c>
      <c r="AE1038">
        <v>32</v>
      </c>
      <c r="AF1038" s="216">
        <v>2030</v>
      </c>
      <c r="AG1038" s="549">
        <v>574.54717000000005</v>
      </c>
      <c r="AH1038" s="550">
        <v>1.6234944824425808</v>
      </c>
      <c r="AI1038" s="550">
        <v>4.2727768907078571E-2</v>
      </c>
      <c r="AJ1038" s="550">
        <v>0.17356275597528398</v>
      </c>
      <c r="AK1038" s="550">
        <v>7.3884712015899407E-3</v>
      </c>
      <c r="AL1038" s="550">
        <v>3.4926487062846364E-3</v>
      </c>
      <c r="AM1038" s="550">
        <v>1.370033325549232E-3</v>
      </c>
      <c r="AN1038" s="550">
        <v>6.5359874690532373E-3</v>
      </c>
      <c r="AO1038" s="550">
        <v>2.7941190973057955E-2</v>
      </c>
      <c r="AP1038" s="550">
        <v>9.1336032514092794E-3</v>
      </c>
      <c r="AQ1038" s="551">
        <v>932.77416039799959</v>
      </c>
      <c r="AR1038" s="551">
        <v>24.549118705975989</v>
      </c>
      <c r="AS1038" s="551">
        <v>99.719990263000014</v>
      </c>
      <c r="AT1038" s="551">
        <v>4.2450252195000004</v>
      </c>
      <c r="AU1038" s="551">
        <v>2.0066914299999992</v>
      </c>
      <c r="AV1038" s="551">
        <v>0.78714876999999994</v>
      </c>
      <c r="AW1038" s="551">
        <v>3.7552331035000006</v>
      </c>
      <c r="AX1038" s="551">
        <v>16.053532199999996</v>
      </c>
      <c r="AY1038" s="551">
        <v>5.2476859000000005</v>
      </c>
    </row>
    <row r="1039" spans="1:51" customFormat="1" x14ac:dyDescent="0.35">
      <c r="A1039" s="547" t="s">
        <v>1467</v>
      </c>
      <c r="B1039" s="547" t="s">
        <v>1146</v>
      </c>
      <c r="C1039">
        <v>9</v>
      </c>
      <c r="D1039" s="547" t="s">
        <v>533</v>
      </c>
      <c r="E1039">
        <v>32</v>
      </c>
      <c r="F1039" s="216">
        <v>9</v>
      </c>
      <c r="G1039" s="549">
        <v>63227.515832399986</v>
      </c>
      <c r="H1039" s="550">
        <v>0</v>
      </c>
      <c r="I1039" s="550">
        <v>0</v>
      </c>
      <c r="J1039" s="550">
        <v>0</v>
      </c>
      <c r="K1039" s="550">
        <v>0</v>
      </c>
      <c r="L1039" s="550">
        <v>3.1517863142771487E-3</v>
      </c>
      <c r="M1039" s="550">
        <v>1.3700311730057092E-3</v>
      </c>
      <c r="N1039" s="550">
        <v>0</v>
      </c>
      <c r="O1039" s="550">
        <v>2.5214286452941076E-2</v>
      </c>
      <c r="P1039" s="550">
        <v>9.1335869057672502E-3</v>
      </c>
      <c r="Q1039" s="551">
        <v>0</v>
      </c>
      <c r="R1039" s="551">
        <v>0</v>
      </c>
      <c r="S1039" s="551">
        <v>0</v>
      </c>
      <c r="T1039" s="551">
        <v>0</v>
      </c>
      <c r="U1039" s="551">
        <v>199.27961908630002</v>
      </c>
      <c r="V1039" s="551">
        <v>86.623667682100006</v>
      </c>
      <c r="W1039" s="551">
        <v>0</v>
      </c>
      <c r="X1039" s="551">
        <v>1594.2366959060003</v>
      </c>
      <c r="Y1039" s="551">
        <v>577.49401069099997</v>
      </c>
      <c r="AA1039" s="547" t="s">
        <v>1467</v>
      </c>
      <c r="AB1039" s="547" t="s">
        <v>1146</v>
      </c>
      <c r="AC1039">
        <v>9</v>
      </c>
      <c r="AD1039" s="547" t="s">
        <v>533</v>
      </c>
      <c r="AE1039">
        <v>32</v>
      </c>
      <c r="AF1039" s="216">
        <v>9</v>
      </c>
      <c r="AG1039" s="549">
        <v>63227.515832399986</v>
      </c>
      <c r="AH1039" s="550">
        <v>0</v>
      </c>
      <c r="AI1039" s="550">
        <v>0</v>
      </c>
      <c r="AJ1039" s="550">
        <v>0</v>
      </c>
      <c r="AK1039" s="550">
        <v>0</v>
      </c>
      <c r="AL1039" s="550">
        <v>3.1517863142771487E-3</v>
      </c>
      <c r="AM1039" s="550">
        <v>1.3700311730057092E-3</v>
      </c>
      <c r="AN1039" s="550">
        <v>0</v>
      </c>
      <c r="AO1039" s="550">
        <v>2.5214286452941076E-2</v>
      </c>
      <c r="AP1039" s="550">
        <v>9.1335869057672502E-3</v>
      </c>
      <c r="AQ1039" s="551">
        <v>0</v>
      </c>
      <c r="AR1039" s="551">
        <v>0</v>
      </c>
      <c r="AS1039" s="551">
        <v>0</v>
      </c>
      <c r="AT1039" s="551">
        <v>0</v>
      </c>
      <c r="AU1039" s="551">
        <v>199.27961908630002</v>
      </c>
      <c r="AV1039" s="551">
        <v>86.623667682100006</v>
      </c>
      <c r="AW1039" s="551">
        <v>0</v>
      </c>
      <c r="AX1039" s="551">
        <v>1594.2366959060003</v>
      </c>
      <c r="AY1039" s="551">
        <v>577.49401069099997</v>
      </c>
    </row>
    <row r="1040" spans="1:51" customFormat="1" x14ac:dyDescent="0.35">
      <c r="A1040" s="547" t="s">
        <v>1468</v>
      </c>
      <c r="B1040" s="547" t="s">
        <v>1146</v>
      </c>
      <c r="C1040">
        <v>9</v>
      </c>
      <c r="D1040" s="547" t="s">
        <v>475</v>
      </c>
      <c r="E1040">
        <v>21</v>
      </c>
      <c r="F1040" s="216">
        <v>21</v>
      </c>
      <c r="G1040" s="549">
        <v>57761.595345399997</v>
      </c>
      <c r="H1040" s="550">
        <v>0</v>
      </c>
      <c r="I1040" s="550">
        <v>0</v>
      </c>
      <c r="J1040" s="550">
        <v>0</v>
      </c>
      <c r="K1040" s="550">
        <v>0</v>
      </c>
      <c r="L1040" s="550">
        <v>3.1212731617645297E-3</v>
      </c>
      <c r="M1040" s="550">
        <v>1.3700312081737223E-3</v>
      </c>
      <c r="N1040" s="550">
        <v>0</v>
      </c>
      <c r="O1040" s="550">
        <v>2.4970180153981201E-2</v>
      </c>
      <c r="P1040" s="550">
        <v>9.1335869952389494E-3</v>
      </c>
      <c r="Q1040" s="551">
        <v>0</v>
      </c>
      <c r="R1040" s="551">
        <v>0</v>
      </c>
      <c r="S1040" s="551">
        <v>0</v>
      </c>
      <c r="T1040" s="551">
        <v>0</v>
      </c>
      <c r="U1040" s="551">
        <v>180.2897173323</v>
      </c>
      <c r="V1040" s="551">
        <v>79.135188257100012</v>
      </c>
      <c r="W1040" s="551">
        <v>0</v>
      </c>
      <c r="X1040" s="551">
        <v>1442.3174417559999</v>
      </c>
      <c r="Y1040" s="551">
        <v>527.57055607100006</v>
      </c>
      <c r="AA1040" s="547" t="s">
        <v>1468</v>
      </c>
      <c r="AB1040" s="547" t="s">
        <v>1146</v>
      </c>
      <c r="AC1040">
        <v>9</v>
      </c>
      <c r="AD1040" s="547" t="s">
        <v>475</v>
      </c>
      <c r="AE1040">
        <v>21</v>
      </c>
      <c r="AF1040" s="216">
        <v>21</v>
      </c>
      <c r="AG1040" s="549">
        <v>57761.595345399997</v>
      </c>
      <c r="AH1040" s="550">
        <v>0</v>
      </c>
      <c r="AI1040" s="550">
        <v>0</v>
      </c>
      <c r="AJ1040" s="550">
        <v>0</v>
      </c>
      <c r="AK1040" s="550">
        <v>0</v>
      </c>
      <c r="AL1040" s="550">
        <v>3.1212731617645297E-3</v>
      </c>
      <c r="AM1040" s="550">
        <v>1.3700312081737223E-3</v>
      </c>
      <c r="AN1040" s="550">
        <v>0</v>
      </c>
      <c r="AO1040" s="550">
        <v>2.4970180153981201E-2</v>
      </c>
      <c r="AP1040" s="550">
        <v>9.1335869952389494E-3</v>
      </c>
      <c r="AQ1040" s="551">
        <v>0</v>
      </c>
      <c r="AR1040" s="551">
        <v>0</v>
      </c>
      <c r="AS1040" s="551">
        <v>0</v>
      </c>
      <c r="AT1040" s="551">
        <v>0</v>
      </c>
      <c r="AU1040" s="551">
        <v>180.2897173323</v>
      </c>
      <c r="AV1040" s="551">
        <v>79.135188257100012</v>
      </c>
      <c r="AW1040" s="551">
        <v>0</v>
      </c>
      <c r="AX1040" s="551">
        <v>1442.3174417559999</v>
      </c>
      <c r="AY1040" s="551">
        <v>527.57055607100006</v>
      </c>
    </row>
    <row r="1041" spans="1:51" customFormat="1" x14ac:dyDescent="0.35">
      <c r="A1041" s="547" t="s">
        <v>1147</v>
      </c>
      <c r="B1041" s="547" t="s">
        <v>1146</v>
      </c>
      <c r="C1041">
        <v>9</v>
      </c>
      <c r="D1041" s="547" t="s">
        <v>475</v>
      </c>
      <c r="E1041">
        <v>21</v>
      </c>
      <c r="F1041" s="216">
        <v>2000</v>
      </c>
      <c r="G1041" s="549">
        <v>153.62487099999996</v>
      </c>
      <c r="H1041" s="550">
        <v>0</v>
      </c>
      <c r="I1041" s="550">
        <v>0</v>
      </c>
      <c r="J1041" s="550">
        <v>0</v>
      </c>
      <c r="K1041" s="550">
        <v>0</v>
      </c>
      <c r="L1041" s="550">
        <v>3.1212690814887661E-3</v>
      </c>
      <c r="M1041" s="550">
        <v>1.3700324929809056E-3</v>
      </c>
      <c r="N1041" s="550">
        <v>0</v>
      </c>
      <c r="O1041" s="550">
        <v>2.497017686673925E-2</v>
      </c>
      <c r="P1041" s="550">
        <v>9.1335829990705133E-3</v>
      </c>
      <c r="Q1041" s="551">
        <v>0</v>
      </c>
      <c r="R1041" s="551">
        <v>0</v>
      </c>
      <c r="S1041" s="551">
        <v>0</v>
      </c>
      <c r="T1041" s="551">
        <v>0</v>
      </c>
      <c r="U1041" s="551">
        <v>0.47950456000000002</v>
      </c>
      <c r="V1041" s="551">
        <v>0.21047106499999998</v>
      </c>
      <c r="W1041" s="551">
        <v>0</v>
      </c>
      <c r="X1041" s="551">
        <v>3.8360402000000002</v>
      </c>
      <c r="Y1041" s="551">
        <v>1.4031455100000003</v>
      </c>
      <c r="AA1041" s="547" t="s">
        <v>1147</v>
      </c>
      <c r="AB1041" s="547" t="s">
        <v>1146</v>
      </c>
      <c r="AC1041">
        <v>9</v>
      </c>
      <c r="AD1041" s="547" t="s">
        <v>475</v>
      </c>
      <c r="AE1041">
        <v>21</v>
      </c>
      <c r="AF1041" s="216">
        <v>2000</v>
      </c>
      <c r="AG1041" s="549">
        <v>153.62487099999996</v>
      </c>
      <c r="AH1041" s="550">
        <v>0</v>
      </c>
      <c r="AI1041" s="550">
        <v>0</v>
      </c>
      <c r="AJ1041" s="550">
        <v>0</v>
      </c>
      <c r="AK1041" s="550">
        <v>0</v>
      </c>
      <c r="AL1041" s="550">
        <v>3.1212690814887661E-3</v>
      </c>
      <c r="AM1041" s="550">
        <v>1.3700324929809056E-3</v>
      </c>
      <c r="AN1041" s="550">
        <v>0</v>
      </c>
      <c r="AO1041" s="550">
        <v>2.497017686673925E-2</v>
      </c>
      <c r="AP1041" s="550">
        <v>9.1335829990705133E-3</v>
      </c>
      <c r="AQ1041" s="551">
        <v>0</v>
      </c>
      <c r="AR1041" s="551">
        <v>0</v>
      </c>
      <c r="AS1041" s="551">
        <v>0</v>
      </c>
      <c r="AT1041" s="551">
        <v>0</v>
      </c>
      <c r="AU1041" s="551">
        <v>0.47950456000000002</v>
      </c>
      <c r="AV1041" s="551">
        <v>0.21047106499999998</v>
      </c>
      <c r="AW1041" s="551">
        <v>0</v>
      </c>
      <c r="AX1041" s="551">
        <v>3.8360402000000002</v>
      </c>
      <c r="AY1041" s="551">
        <v>1.4031455100000003</v>
      </c>
    </row>
    <row r="1042" spans="1:51" customFormat="1" x14ac:dyDescent="0.35">
      <c r="A1042" s="547" t="s">
        <v>1148</v>
      </c>
      <c r="B1042" s="547" t="s">
        <v>1146</v>
      </c>
      <c r="C1042">
        <v>9</v>
      </c>
      <c r="D1042" s="547" t="s">
        <v>475</v>
      </c>
      <c r="E1042">
        <v>21</v>
      </c>
      <c r="F1042" s="216">
        <v>2001</v>
      </c>
      <c r="G1042" s="549">
        <v>7.3821704000000006</v>
      </c>
      <c r="H1042" s="550">
        <v>0</v>
      </c>
      <c r="I1042" s="550">
        <v>0</v>
      </c>
      <c r="J1042" s="550">
        <v>0</v>
      </c>
      <c r="K1042" s="550">
        <v>0</v>
      </c>
      <c r="L1042" s="550">
        <v>3.1212685499646549E-3</v>
      </c>
      <c r="M1042" s="550">
        <v>1.370030756808323E-3</v>
      </c>
      <c r="N1042" s="550">
        <v>0</v>
      </c>
      <c r="O1042" s="550">
        <v>2.4970168393837124E-2</v>
      </c>
      <c r="P1042" s="550">
        <v>9.1335809587922787E-3</v>
      </c>
      <c r="Q1042" s="551">
        <v>0</v>
      </c>
      <c r="R1042" s="551">
        <v>0</v>
      </c>
      <c r="S1042" s="551">
        <v>0</v>
      </c>
      <c r="T1042" s="551">
        <v>0</v>
      </c>
      <c r="U1042" s="551">
        <v>2.3041736299999997E-2</v>
      </c>
      <c r="V1042" s="551">
        <v>1.0113800500000001E-2</v>
      </c>
      <c r="W1042" s="551">
        <v>0</v>
      </c>
      <c r="X1042" s="551">
        <v>0.18433403799999998</v>
      </c>
      <c r="Y1042" s="551">
        <v>6.7425650999999989E-2</v>
      </c>
      <c r="AA1042" s="547" t="s">
        <v>1148</v>
      </c>
      <c r="AB1042" s="547" t="s">
        <v>1146</v>
      </c>
      <c r="AC1042">
        <v>9</v>
      </c>
      <c r="AD1042" s="547" t="s">
        <v>475</v>
      </c>
      <c r="AE1042">
        <v>21</v>
      </c>
      <c r="AF1042" s="216">
        <v>2001</v>
      </c>
      <c r="AG1042" s="549">
        <v>7.3821704000000006</v>
      </c>
      <c r="AH1042" s="550">
        <v>0</v>
      </c>
      <c r="AI1042" s="550">
        <v>0</v>
      </c>
      <c r="AJ1042" s="550">
        <v>0</v>
      </c>
      <c r="AK1042" s="550">
        <v>0</v>
      </c>
      <c r="AL1042" s="550">
        <v>3.1212685499646549E-3</v>
      </c>
      <c r="AM1042" s="550">
        <v>1.370030756808323E-3</v>
      </c>
      <c r="AN1042" s="550">
        <v>0</v>
      </c>
      <c r="AO1042" s="550">
        <v>2.4970168393837124E-2</v>
      </c>
      <c r="AP1042" s="550">
        <v>9.1335809587922787E-3</v>
      </c>
      <c r="AQ1042" s="551">
        <v>0</v>
      </c>
      <c r="AR1042" s="551">
        <v>0</v>
      </c>
      <c r="AS1042" s="551">
        <v>0</v>
      </c>
      <c r="AT1042" s="551">
        <v>0</v>
      </c>
      <c r="AU1042" s="551">
        <v>2.3041736299999997E-2</v>
      </c>
      <c r="AV1042" s="551">
        <v>1.0113800500000001E-2</v>
      </c>
      <c r="AW1042" s="551">
        <v>0</v>
      </c>
      <c r="AX1042" s="551">
        <v>0.18433403799999998</v>
      </c>
      <c r="AY1042" s="551">
        <v>6.7425650999999989E-2</v>
      </c>
    </row>
    <row r="1043" spans="1:51" customFormat="1" x14ac:dyDescent="0.35">
      <c r="A1043" s="547" t="s">
        <v>1149</v>
      </c>
      <c r="B1043" s="547" t="s">
        <v>1146</v>
      </c>
      <c r="C1043">
        <v>9</v>
      </c>
      <c r="D1043" s="547" t="s">
        <v>475</v>
      </c>
      <c r="E1043">
        <v>21</v>
      </c>
      <c r="F1043" s="216">
        <v>2002</v>
      </c>
      <c r="G1043" s="549">
        <v>9.3809571000000016</v>
      </c>
      <c r="H1043" s="550">
        <v>0</v>
      </c>
      <c r="I1043" s="550">
        <v>0</v>
      </c>
      <c r="J1043" s="550">
        <v>0</v>
      </c>
      <c r="K1043" s="550">
        <v>0</v>
      </c>
      <c r="L1043" s="550">
        <v>3.1212718156444822E-3</v>
      </c>
      <c r="M1043" s="550">
        <v>1.3700321580193554E-3</v>
      </c>
      <c r="N1043" s="550">
        <v>0</v>
      </c>
      <c r="O1043" s="550">
        <v>2.4970215245947554E-2</v>
      </c>
      <c r="P1043" s="550">
        <v>9.1335858470134139E-3</v>
      </c>
      <c r="Q1043" s="551">
        <v>0</v>
      </c>
      <c r="R1043" s="551">
        <v>0</v>
      </c>
      <c r="S1043" s="551">
        <v>0</v>
      </c>
      <c r="T1043" s="551">
        <v>0</v>
      </c>
      <c r="U1043" s="551">
        <v>2.9280517000000002E-2</v>
      </c>
      <c r="V1043" s="551">
        <v>1.2852212899999996E-2</v>
      </c>
      <c r="W1043" s="551">
        <v>0</v>
      </c>
      <c r="X1043" s="551">
        <v>0.23424451799999998</v>
      </c>
      <c r="Y1043" s="551">
        <v>8.5681777000000015E-2</v>
      </c>
      <c r="AA1043" s="547" t="s">
        <v>1149</v>
      </c>
      <c r="AB1043" s="547" t="s">
        <v>1146</v>
      </c>
      <c r="AC1043">
        <v>9</v>
      </c>
      <c r="AD1043" s="547" t="s">
        <v>475</v>
      </c>
      <c r="AE1043">
        <v>21</v>
      </c>
      <c r="AF1043" s="216">
        <v>2002</v>
      </c>
      <c r="AG1043" s="549">
        <v>9.3809571000000016</v>
      </c>
      <c r="AH1043" s="550">
        <v>0</v>
      </c>
      <c r="AI1043" s="550">
        <v>0</v>
      </c>
      <c r="AJ1043" s="550">
        <v>0</v>
      </c>
      <c r="AK1043" s="550">
        <v>0</v>
      </c>
      <c r="AL1043" s="550">
        <v>3.1212718156444822E-3</v>
      </c>
      <c r="AM1043" s="550">
        <v>1.3700321580193554E-3</v>
      </c>
      <c r="AN1043" s="550">
        <v>0</v>
      </c>
      <c r="AO1043" s="550">
        <v>2.4970215245947554E-2</v>
      </c>
      <c r="AP1043" s="550">
        <v>9.1335858470134139E-3</v>
      </c>
      <c r="AQ1043" s="551">
        <v>0</v>
      </c>
      <c r="AR1043" s="551">
        <v>0</v>
      </c>
      <c r="AS1043" s="551">
        <v>0</v>
      </c>
      <c r="AT1043" s="551">
        <v>0</v>
      </c>
      <c r="AU1043" s="551">
        <v>2.9280517000000002E-2</v>
      </c>
      <c r="AV1043" s="551">
        <v>1.2852212899999996E-2</v>
      </c>
      <c r="AW1043" s="551">
        <v>0</v>
      </c>
      <c r="AX1043" s="551">
        <v>0.23424451799999998</v>
      </c>
      <c r="AY1043" s="551">
        <v>8.5681777000000015E-2</v>
      </c>
    </row>
    <row r="1044" spans="1:51" customFormat="1" x14ac:dyDescent="0.35">
      <c r="A1044" s="547" t="s">
        <v>1150</v>
      </c>
      <c r="B1044" s="547" t="s">
        <v>1146</v>
      </c>
      <c r="C1044">
        <v>9</v>
      </c>
      <c r="D1044" s="547" t="s">
        <v>475</v>
      </c>
      <c r="E1044">
        <v>21</v>
      </c>
      <c r="F1044" s="216">
        <v>2003</v>
      </c>
      <c r="G1044" s="549">
        <v>12.096560399999998</v>
      </c>
      <c r="H1044" s="550">
        <v>0</v>
      </c>
      <c r="I1044" s="550">
        <v>0</v>
      </c>
      <c r="J1044" s="550">
        <v>0</v>
      </c>
      <c r="K1044" s="550">
        <v>0</v>
      </c>
      <c r="L1044" s="550">
        <v>3.1212718121094991E-3</v>
      </c>
      <c r="M1044" s="550">
        <v>1.3700306163064338E-3</v>
      </c>
      <c r="N1044" s="550">
        <v>0</v>
      </c>
      <c r="O1044" s="550">
        <v>2.4970170032797095E-2</v>
      </c>
      <c r="P1044" s="550">
        <v>9.1335843699833896E-3</v>
      </c>
      <c r="Q1044" s="551">
        <v>0</v>
      </c>
      <c r="R1044" s="551">
        <v>0</v>
      </c>
      <c r="S1044" s="551">
        <v>0</v>
      </c>
      <c r="T1044" s="551">
        <v>0</v>
      </c>
      <c r="U1044" s="551">
        <v>3.7756653000000001E-2</v>
      </c>
      <c r="V1044" s="551">
        <v>1.6572658099999998E-2</v>
      </c>
      <c r="W1044" s="551">
        <v>0</v>
      </c>
      <c r="X1044" s="551">
        <v>0.30205316999999998</v>
      </c>
      <c r="Y1044" s="551">
        <v>0.110484955</v>
      </c>
      <c r="AA1044" s="547" t="s">
        <v>1150</v>
      </c>
      <c r="AB1044" s="547" t="s">
        <v>1146</v>
      </c>
      <c r="AC1044">
        <v>9</v>
      </c>
      <c r="AD1044" s="547" t="s">
        <v>475</v>
      </c>
      <c r="AE1044">
        <v>21</v>
      </c>
      <c r="AF1044" s="216">
        <v>2003</v>
      </c>
      <c r="AG1044" s="549">
        <v>12.096560399999998</v>
      </c>
      <c r="AH1044" s="550">
        <v>0</v>
      </c>
      <c r="AI1044" s="550">
        <v>0</v>
      </c>
      <c r="AJ1044" s="550">
        <v>0</v>
      </c>
      <c r="AK1044" s="550">
        <v>0</v>
      </c>
      <c r="AL1044" s="550">
        <v>3.1212718121094991E-3</v>
      </c>
      <c r="AM1044" s="550">
        <v>1.3700306163064338E-3</v>
      </c>
      <c r="AN1044" s="550">
        <v>0</v>
      </c>
      <c r="AO1044" s="550">
        <v>2.4970170032797095E-2</v>
      </c>
      <c r="AP1044" s="550">
        <v>9.1335843699833896E-3</v>
      </c>
      <c r="AQ1044" s="551">
        <v>0</v>
      </c>
      <c r="AR1044" s="551">
        <v>0</v>
      </c>
      <c r="AS1044" s="551">
        <v>0</v>
      </c>
      <c r="AT1044" s="551">
        <v>0</v>
      </c>
      <c r="AU1044" s="551">
        <v>3.7756653000000001E-2</v>
      </c>
      <c r="AV1044" s="551">
        <v>1.6572658099999998E-2</v>
      </c>
      <c r="AW1044" s="551">
        <v>0</v>
      </c>
      <c r="AX1044" s="551">
        <v>0.30205316999999998</v>
      </c>
      <c r="AY1044" s="551">
        <v>0.110484955</v>
      </c>
    </row>
    <row r="1045" spans="1:51" customFormat="1" x14ac:dyDescent="0.35">
      <c r="A1045" s="547" t="s">
        <v>1151</v>
      </c>
      <c r="B1045" s="547" t="s">
        <v>1146</v>
      </c>
      <c r="C1045">
        <v>9</v>
      </c>
      <c r="D1045" s="547" t="s">
        <v>475</v>
      </c>
      <c r="E1045">
        <v>21</v>
      </c>
      <c r="F1045" s="216">
        <v>2004</v>
      </c>
      <c r="G1045" s="549">
        <v>15.2721783</v>
      </c>
      <c r="H1045" s="550">
        <v>0</v>
      </c>
      <c r="I1045" s="550">
        <v>0</v>
      </c>
      <c r="J1045" s="550">
        <v>0</v>
      </c>
      <c r="K1045" s="550">
        <v>0</v>
      </c>
      <c r="L1045" s="550">
        <v>3.1212731454294236E-3</v>
      </c>
      <c r="M1045" s="550">
        <v>1.3700320405504959E-3</v>
      </c>
      <c r="N1045" s="550">
        <v>0</v>
      </c>
      <c r="O1045" s="550">
        <v>2.4970177960795547E-2</v>
      </c>
      <c r="P1045" s="550">
        <v>9.1335905893660252E-3</v>
      </c>
      <c r="Q1045" s="551">
        <v>0</v>
      </c>
      <c r="R1045" s="551">
        <v>0</v>
      </c>
      <c r="S1045" s="551">
        <v>0</v>
      </c>
      <c r="T1045" s="551">
        <v>0</v>
      </c>
      <c r="U1045" s="551">
        <v>4.7668639999999991E-2</v>
      </c>
      <c r="V1045" s="551">
        <v>2.0923373600000003E-2</v>
      </c>
      <c r="W1045" s="551">
        <v>0</v>
      </c>
      <c r="X1045" s="551">
        <v>0.38134900999999999</v>
      </c>
      <c r="Y1045" s="551">
        <v>0.13948982400000001</v>
      </c>
      <c r="AA1045" s="547" t="s">
        <v>1151</v>
      </c>
      <c r="AB1045" s="547" t="s">
        <v>1146</v>
      </c>
      <c r="AC1045">
        <v>9</v>
      </c>
      <c r="AD1045" s="547" t="s">
        <v>475</v>
      </c>
      <c r="AE1045">
        <v>21</v>
      </c>
      <c r="AF1045" s="216">
        <v>2004</v>
      </c>
      <c r="AG1045" s="549">
        <v>15.2721783</v>
      </c>
      <c r="AH1045" s="550">
        <v>0</v>
      </c>
      <c r="AI1045" s="550">
        <v>0</v>
      </c>
      <c r="AJ1045" s="550">
        <v>0</v>
      </c>
      <c r="AK1045" s="550">
        <v>0</v>
      </c>
      <c r="AL1045" s="550">
        <v>3.1212731454294236E-3</v>
      </c>
      <c r="AM1045" s="550">
        <v>1.3700320405504959E-3</v>
      </c>
      <c r="AN1045" s="550">
        <v>0</v>
      </c>
      <c r="AO1045" s="550">
        <v>2.4970177960795547E-2</v>
      </c>
      <c r="AP1045" s="550">
        <v>9.1335905893660252E-3</v>
      </c>
      <c r="AQ1045" s="551">
        <v>0</v>
      </c>
      <c r="AR1045" s="551">
        <v>0</v>
      </c>
      <c r="AS1045" s="551">
        <v>0</v>
      </c>
      <c r="AT1045" s="551">
        <v>0</v>
      </c>
      <c r="AU1045" s="551">
        <v>4.7668639999999991E-2</v>
      </c>
      <c r="AV1045" s="551">
        <v>2.0923373600000003E-2</v>
      </c>
      <c r="AW1045" s="551">
        <v>0</v>
      </c>
      <c r="AX1045" s="551">
        <v>0.38134900999999999</v>
      </c>
      <c r="AY1045" s="551">
        <v>0.13948982400000001</v>
      </c>
    </row>
    <row r="1046" spans="1:51" customFormat="1" x14ac:dyDescent="0.35">
      <c r="A1046" s="547" t="s">
        <v>1152</v>
      </c>
      <c r="B1046" s="547" t="s">
        <v>1146</v>
      </c>
      <c r="C1046">
        <v>9</v>
      </c>
      <c r="D1046" s="547" t="s">
        <v>475</v>
      </c>
      <c r="E1046">
        <v>21</v>
      </c>
      <c r="F1046" s="216">
        <v>2005</v>
      </c>
      <c r="G1046" s="549">
        <v>21.146389199999998</v>
      </c>
      <c r="H1046" s="550">
        <v>0</v>
      </c>
      <c r="I1046" s="550">
        <v>0</v>
      </c>
      <c r="J1046" s="550">
        <v>0</v>
      </c>
      <c r="K1046" s="550">
        <v>0</v>
      </c>
      <c r="L1046" s="550">
        <v>3.1212715502275923E-3</v>
      </c>
      <c r="M1046" s="550">
        <v>1.3700319106961299E-3</v>
      </c>
      <c r="N1046" s="550">
        <v>0</v>
      </c>
      <c r="O1046" s="550">
        <v>2.4970156607162043E-2</v>
      </c>
      <c r="P1046" s="550">
        <v>9.1335888209226768E-3</v>
      </c>
      <c r="Q1046" s="551">
        <v>0</v>
      </c>
      <c r="R1046" s="551">
        <v>0</v>
      </c>
      <c r="S1046" s="551">
        <v>0</v>
      </c>
      <c r="T1046" s="551">
        <v>0</v>
      </c>
      <c r="U1046" s="551">
        <v>6.6003623000000011E-2</v>
      </c>
      <c r="V1046" s="551">
        <v>2.8971228000000005E-2</v>
      </c>
      <c r="W1046" s="551">
        <v>0</v>
      </c>
      <c r="X1046" s="551">
        <v>0.52802864999999999</v>
      </c>
      <c r="Y1046" s="551">
        <v>0.19314242400000001</v>
      </c>
      <c r="AA1046" s="547" t="s">
        <v>1152</v>
      </c>
      <c r="AB1046" s="547" t="s">
        <v>1146</v>
      </c>
      <c r="AC1046">
        <v>9</v>
      </c>
      <c r="AD1046" s="547" t="s">
        <v>475</v>
      </c>
      <c r="AE1046">
        <v>21</v>
      </c>
      <c r="AF1046" s="216">
        <v>2005</v>
      </c>
      <c r="AG1046" s="549">
        <v>21.146389199999998</v>
      </c>
      <c r="AH1046" s="550">
        <v>0</v>
      </c>
      <c r="AI1046" s="550">
        <v>0</v>
      </c>
      <c r="AJ1046" s="550">
        <v>0</v>
      </c>
      <c r="AK1046" s="550">
        <v>0</v>
      </c>
      <c r="AL1046" s="550">
        <v>3.1212715502275923E-3</v>
      </c>
      <c r="AM1046" s="550">
        <v>1.3700319106961299E-3</v>
      </c>
      <c r="AN1046" s="550">
        <v>0</v>
      </c>
      <c r="AO1046" s="550">
        <v>2.4970156607162043E-2</v>
      </c>
      <c r="AP1046" s="550">
        <v>9.1335888209226768E-3</v>
      </c>
      <c r="AQ1046" s="551">
        <v>0</v>
      </c>
      <c r="AR1046" s="551">
        <v>0</v>
      </c>
      <c r="AS1046" s="551">
        <v>0</v>
      </c>
      <c r="AT1046" s="551">
        <v>0</v>
      </c>
      <c r="AU1046" s="551">
        <v>6.6003623000000011E-2</v>
      </c>
      <c r="AV1046" s="551">
        <v>2.8971228000000005E-2</v>
      </c>
      <c r="AW1046" s="551">
        <v>0</v>
      </c>
      <c r="AX1046" s="551">
        <v>0.52802864999999999</v>
      </c>
      <c r="AY1046" s="551">
        <v>0.19314242400000001</v>
      </c>
    </row>
    <row r="1047" spans="1:51" customFormat="1" x14ac:dyDescent="0.35">
      <c r="A1047" s="547" t="s">
        <v>1153</v>
      </c>
      <c r="B1047" s="547" t="s">
        <v>1146</v>
      </c>
      <c r="C1047">
        <v>9</v>
      </c>
      <c r="D1047" s="547" t="s">
        <v>475</v>
      </c>
      <c r="E1047">
        <v>21</v>
      </c>
      <c r="F1047" s="216">
        <v>2006</v>
      </c>
      <c r="G1047" s="549">
        <v>25.875562999999996</v>
      </c>
      <c r="H1047" s="550">
        <v>0</v>
      </c>
      <c r="I1047" s="550">
        <v>0</v>
      </c>
      <c r="J1047" s="550">
        <v>0</v>
      </c>
      <c r="K1047" s="550">
        <v>0</v>
      </c>
      <c r="L1047" s="550">
        <v>3.1212729941373658E-3</v>
      </c>
      <c r="M1047" s="550">
        <v>1.3700317554443163E-3</v>
      </c>
      <c r="N1047" s="550">
        <v>0</v>
      </c>
      <c r="O1047" s="550">
        <v>2.4970188667972175E-2</v>
      </c>
      <c r="P1047" s="550">
        <v>9.1335856151226556E-3</v>
      </c>
      <c r="Q1047" s="551">
        <v>0</v>
      </c>
      <c r="R1047" s="551">
        <v>0</v>
      </c>
      <c r="S1047" s="551">
        <v>0</v>
      </c>
      <c r="T1047" s="551">
        <v>0</v>
      </c>
      <c r="U1047" s="551">
        <v>8.0764696000000025E-2</v>
      </c>
      <c r="V1047" s="551">
        <v>3.5450342999999995E-2</v>
      </c>
      <c r="W1047" s="551">
        <v>0</v>
      </c>
      <c r="X1047" s="551">
        <v>0.64611768999999997</v>
      </c>
      <c r="Y1047" s="551">
        <v>0.23633667</v>
      </c>
      <c r="AA1047" s="547" t="s">
        <v>1153</v>
      </c>
      <c r="AB1047" s="547" t="s">
        <v>1146</v>
      </c>
      <c r="AC1047">
        <v>9</v>
      </c>
      <c r="AD1047" s="547" t="s">
        <v>475</v>
      </c>
      <c r="AE1047">
        <v>21</v>
      </c>
      <c r="AF1047" s="216">
        <v>2006</v>
      </c>
      <c r="AG1047" s="549">
        <v>25.875562999999996</v>
      </c>
      <c r="AH1047" s="550">
        <v>0</v>
      </c>
      <c r="AI1047" s="550">
        <v>0</v>
      </c>
      <c r="AJ1047" s="550">
        <v>0</v>
      </c>
      <c r="AK1047" s="550">
        <v>0</v>
      </c>
      <c r="AL1047" s="550">
        <v>3.1212729941373658E-3</v>
      </c>
      <c r="AM1047" s="550">
        <v>1.3700317554443163E-3</v>
      </c>
      <c r="AN1047" s="550">
        <v>0</v>
      </c>
      <c r="AO1047" s="550">
        <v>2.4970188667972175E-2</v>
      </c>
      <c r="AP1047" s="550">
        <v>9.1335856151226556E-3</v>
      </c>
      <c r="AQ1047" s="551">
        <v>0</v>
      </c>
      <c r="AR1047" s="551">
        <v>0</v>
      </c>
      <c r="AS1047" s="551">
        <v>0</v>
      </c>
      <c r="AT1047" s="551">
        <v>0</v>
      </c>
      <c r="AU1047" s="551">
        <v>8.0764696000000025E-2</v>
      </c>
      <c r="AV1047" s="551">
        <v>3.5450342999999995E-2</v>
      </c>
      <c r="AW1047" s="551">
        <v>0</v>
      </c>
      <c r="AX1047" s="551">
        <v>0.64611768999999997</v>
      </c>
      <c r="AY1047" s="551">
        <v>0.23633667</v>
      </c>
    </row>
    <row r="1048" spans="1:51" customFormat="1" x14ac:dyDescent="0.35">
      <c r="A1048" s="547" t="s">
        <v>1154</v>
      </c>
      <c r="B1048" s="547" t="s">
        <v>1146</v>
      </c>
      <c r="C1048">
        <v>9</v>
      </c>
      <c r="D1048" s="547" t="s">
        <v>475</v>
      </c>
      <c r="E1048">
        <v>21</v>
      </c>
      <c r="F1048" s="216">
        <v>2007</v>
      </c>
      <c r="G1048" s="549">
        <v>36.061033000000002</v>
      </c>
      <c r="H1048" s="550">
        <v>0</v>
      </c>
      <c r="I1048" s="550">
        <v>0</v>
      </c>
      <c r="J1048" s="550">
        <v>0</v>
      </c>
      <c r="K1048" s="550">
        <v>0</v>
      </c>
      <c r="L1048" s="550">
        <v>3.1212739246820795E-3</v>
      </c>
      <c r="M1048" s="550">
        <v>1.3700307198631827E-3</v>
      </c>
      <c r="N1048" s="550">
        <v>0</v>
      </c>
      <c r="O1048" s="550">
        <v>2.4970152685309919E-2</v>
      </c>
      <c r="P1048" s="550">
        <v>9.1335855520278588E-3</v>
      </c>
      <c r="Q1048" s="551">
        <v>0</v>
      </c>
      <c r="R1048" s="551">
        <v>0</v>
      </c>
      <c r="S1048" s="551">
        <v>0</v>
      </c>
      <c r="T1048" s="551">
        <v>0</v>
      </c>
      <c r="U1048" s="551">
        <v>0.11255636199999999</v>
      </c>
      <c r="V1048" s="551">
        <v>4.9404722999999991E-2</v>
      </c>
      <c r="W1048" s="551">
        <v>0</v>
      </c>
      <c r="X1048" s="551">
        <v>0.90044949999999968</v>
      </c>
      <c r="Y1048" s="551">
        <v>0.32936652999999988</v>
      </c>
      <c r="AA1048" s="547" t="s">
        <v>1154</v>
      </c>
      <c r="AB1048" s="547" t="s">
        <v>1146</v>
      </c>
      <c r="AC1048">
        <v>9</v>
      </c>
      <c r="AD1048" s="547" t="s">
        <v>475</v>
      </c>
      <c r="AE1048">
        <v>21</v>
      </c>
      <c r="AF1048" s="216">
        <v>2007</v>
      </c>
      <c r="AG1048" s="549">
        <v>36.061033000000002</v>
      </c>
      <c r="AH1048" s="550">
        <v>0</v>
      </c>
      <c r="AI1048" s="550">
        <v>0</v>
      </c>
      <c r="AJ1048" s="550">
        <v>0</v>
      </c>
      <c r="AK1048" s="550">
        <v>0</v>
      </c>
      <c r="AL1048" s="550">
        <v>3.1212739246820795E-3</v>
      </c>
      <c r="AM1048" s="550">
        <v>1.3700307198631827E-3</v>
      </c>
      <c r="AN1048" s="550">
        <v>0</v>
      </c>
      <c r="AO1048" s="550">
        <v>2.4970152685309919E-2</v>
      </c>
      <c r="AP1048" s="550">
        <v>9.1335855520278588E-3</v>
      </c>
      <c r="AQ1048" s="551">
        <v>0</v>
      </c>
      <c r="AR1048" s="551">
        <v>0</v>
      </c>
      <c r="AS1048" s="551">
        <v>0</v>
      </c>
      <c r="AT1048" s="551">
        <v>0</v>
      </c>
      <c r="AU1048" s="551">
        <v>0.11255636199999999</v>
      </c>
      <c r="AV1048" s="551">
        <v>4.9404722999999991E-2</v>
      </c>
      <c r="AW1048" s="551">
        <v>0</v>
      </c>
      <c r="AX1048" s="551">
        <v>0.90044949999999968</v>
      </c>
      <c r="AY1048" s="551">
        <v>0.32936652999999988</v>
      </c>
    </row>
    <row r="1049" spans="1:51" customFormat="1" x14ac:dyDescent="0.35">
      <c r="A1049" s="547" t="s">
        <v>1155</v>
      </c>
      <c r="B1049" s="547" t="s">
        <v>1146</v>
      </c>
      <c r="C1049">
        <v>9</v>
      </c>
      <c r="D1049" s="547" t="s">
        <v>475</v>
      </c>
      <c r="E1049">
        <v>21</v>
      </c>
      <c r="F1049" s="216">
        <v>2008</v>
      </c>
      <c r="G1049" s="549">
        <v>43.514746999999993</v>
      </c>
      <c r="H1049" s="550">
        <v>0</v>
      </c>
      <c r="I1049" s="550">
        <v>0</v>
      </c>
      <c r="J1049" s="550">
        <v>0</v>
      </c>
      <c r="K1049" s="550">
        <v>0</v>
      </c>
      <c r="L1049" s="550">
        <v>3.1212671648992939E-3</v>
      </c>
      <c r="M1049" s="550">
        <v>1.3700314746170998E-3</v>
      </c>
      <c r="N1049" s="550">
        <v>0</v>
      </c>
      <c r="O1049" s="550">
        <v>2.4970148855513283E-2</v>
      </c>
      <c r="P1049" s="550">
        <v>9.1335852188224841E-3</v>
      </c>
      <c r="Q1049" s="551">
        <v>0</v>
      </c>
      <c r="R1049" s="551">
        <v>0</v>
      </c>
      <c r="S1049" s="551">
        <v>0</v>
      </c>
      <c r="T1049" s="551">
        <v>0</v>
      </c>
      <c r="U1049" s="551">
        <v>0.13582115100000003</v>
      </c>
      <c r="V1049" s="551">
        <v>5.9616573000000006E-2</v>
      </c>
      <c r="W1049" s="551">
        <v>0</v>
      </c>
      <c r="X1049" s="551">
        <v>1.0865697099999998</v>
      </c>
      <c r="Y1049" s="551">
        <v>0.39744564999999993</v>
      </c>
      <c r="AA1049" s="547" t="s">
        <v>1155</v>
      </c>
      <c r="AB1049" s="547" t="s">
        <v>1146</v>
      </c>
      <c r="AC1049">
        <v>9</v>
      </c>
      <c r="AD1049" s="547" t="s">
        <v>475</v>
      </c>
      <c r="AE1049">
        <v>21</v>
      </c>
      <c r="AF1049" s="216">
        <v>2008</v>
      </c>
      <c r="AG1049" s="549">
        <v>43.514746999999993</v>
      </c>
      <c r="AH1049" s="550">
        <v>0</v>
      </c>
      <c r="AI1049" s="550">
        <v>0</v>
      </c>
      <c r="AJ1049" s="550">
        <v>0</v>
      </c>
      <c r="AK1049" s="550">
        <v>0</v>
      </c>
      <c r="AL1049" s="550">
        <v>3.1212671648992939E-3</v>
      </c>
      <c r="AM1049" s="550">
        <v>1.3700314746170998E-3</v>
      </c>
      <c r="AN1049" s="550">
        <v>0</v>
      </c>
      <c r="AO1049" s="550">
        <v>2.4970148855513283E-2</v>
      </c>
      <c r="AP1049" s="550">
        <v>9.1335852188224841E-3</v>
      </c>
      <c r="AQ1049" s="551">
        <v>0</v>
      </c>
      <c r="AR1049" s="551">
        <v>0</v>
      </c>
      <c r="AS1049" s="551">
        <v>0</v>
      </c>
      <c r="AT1049" s="551">
        <v>0</v>
      </c>
      <c r="AU1049" s="551">
        <v>0.13582115100000003</v>
      </c>
      <c r="AV1049" s="551">
        <v>5.9616573000000006E-2</v>
      </c>
      <c r="AW1049" s="551">
        <v>0</v>
      </c>
      <c r="AX1049" s="551">
        <v>1.0865697099999998</v>
      </c>
      <c r="AY1049" s="551">
        <v>0.39744564999999993</v>
      </c>
    </row>
    <row r="1050" spans="1:51" customFormat="1" x14ac:dyDescent="0.35">
      <c r="A1050" s="547" t="s">
        <v>1156</v>
      </c>
      <c r="B1050" s="547" t="s">
        <v>1146</v>
      </c>
      <c r="C1050">
        <v>9</v>
      </c>
      <c r="D1050" s="547" t="s">
        <v>475</v>
      </c>
      <c r="E1050">
        <v>21</v>
      </c>
      <c r="F1050" s="216">
        <v>2009</v>
      </c>
      <c r="G1050" s="549">
        <v>42.972259999999999</v>
      </c>
      <c r="H1050" s="550">
        <v>0</v>
      </c>
      <c r="I1050" s="550">
        <v>0</v>
      </c>
      <c r="J1050" s="550">
        <v>0</v>
      </c>
      <c r="K1050" s="550">
        <v>0</v>
      </c>
      <c r="L1050" s="550">
        <v>3.1212728630051114E-3</v>
      </c>
      <c r="M1050" s="550">
        <v>1.370031131711481E-3</v>
      </c>
      <c r="N1050" s="550">
        <v>0</v>
      </c>
      <c r="O1050" s="550">
        <v>2.4970182857499242E-2</v>
      </c>
      <c r="P1050" s="550">
        <v>9.1335829207027982E-3</v>
      </c>
      <c r="Q1050" s="551">
        <v>0</v>
      </c>
      <c r="R1050" s="551">
        <v>0</v>
      </c>
      <c r="S1050" s="551">
        <v>0</v>
      </c>
      <c r="T1050" s="551">
        <v>0</v>
      </c>
      <c r="U1050" s="551">
        <v>0.13412814900000003</v>
      </c>
      <c r="V1050" s="551">
        <v>5.8873333999999999E-2</v>
      </c>
      <c r="W1050" s="551">
        <v>0</v>
      </c>
      <c r="X1050" s="551">
        <v>1.0730251900000003</v>
      </c>
      <c r="Y1050" s="551">
        <v>0.39249070000000003</v>
      </c>
      <c r="AA1050" s="547" t="s">
        <v>1156</v>
      </c>
      <c r="AB1050" s="547" t="s">
        <v>1146</v>
      </c>
      <c r="AC1050">
        <v>9</v>
      </c>
      <c r="AD1050" s="547" t="s">
        <v>475</v>
      </c>
      <c r="AE1050">
        <v>21</v>
      </c>
      <c r="AF1050" s="216">
        <v>2009</v>
      </c>
      <c r="AG1050" s="549">
        <v>42.972259999999999</v>
      </c>
      <c r="AH1050" s="550">
        <v>0</v>
      </c>
      <c r="AI1050" s="550">
        <v>0</v>
      </c>
      <c r="AJ1050" s="550">
        <v>0</v>
      </c>
      <c r="AK1050" s="550">
        <v>0</v>
      </c>
      <c r="AL1050" s="550">
        <v>3.1212728630051114E-3</v>
      </c>
      <c r="AM1050" s="550">
        <v>1.370031131711481E-3</v>
      </c>
      <c r="AN1050" s="550">
        <v>0</v>
      </c>
      <c r="AO1050" s="550">
        <v>2.4970182857499242E-2</v>
      </c>
      <c r="AP1050" s="550">
        <v>9.1335829207027982E-3</v>
      </c>
      <c r="AQ1050" s="551">
        <v>0</v>
      </c>
      <c r="AR1050" s="551">
        <v>0</v>
      </c>
      <c r="AS1050" s="551">
        <v>0</v>
      </c>
      <c r="AT1050" s="551">
        <v>0</v>
      </c>
      <c r="AU1050" s="551">
        <v>0.13412814900000003</v>
      </c>
      <c r="AV1050" s="551">
        <v>5.8873333999999999E-2</v>
      </c>
      <c r="AW1050" s="551">
        <v>0</v>
      </c>
      <c r="AX1050" s="551">
        <v>1.0730251900000003</v>
      </c>
      <c r="AY1050" s="551">
        <v>0.39249070000000003</v>
      </c>
    </row>
    <row r="1051" spans="1:51" customFormat="1" x14ac:dyDescent="0.35">
      <c r="A1051" s="547" t="s">
        <v>1157</v>
      </c>
      <c r="B1051" s="547" t="s">
        <v>1146</v>
      </c>
      <c r="C1051">
        <v>9</v>
      </c>
      <c r="D1051" s="547" t="s">
        <v>475</v>
      </c>
      <c r="E1051">
        <v>21</v>
      </c>
      <c r="F1051" s="216">
        <v>2010</v>
      </c>
      <c r="G1051" s="549">
        <v>65.448740000000015</v>
      </c>
      <c r="H1051" s="550">
        <v>0</v>
      </c>
      <c r="I1051" s="550">
        <v>0</v>
      </c>
      <c r="J1051" s="550">
        <v>0</v>
      </c>
      <c r="K1051" s="550">
        <v>0</v>
      </c>
      <c r="L1051" s="550">
        <v>3.1212711199635006E-3</v>
      </c>
      <c r="M1051" s="550">
        <v>1.3700295987363539E-3</v>
      </c>
      <c r="N1051" s="550">
        <v>0</v>
      </c>
      <c r="O1051" s="550">
        <v>2.497016290917136E-2</v>
      </c>
      <c r="P1051" s="550">
        <v>9.133579042163378E-3</v>
      </c>
      <c r="Q1051" s="551">
        <v>0</v>
      </c>
      <c r="R1051" s="551">
        <v>0</v>
      </c>
      <c r="S1051" s="551">
        <v>0</v>
      </c>
      <c r="T1051" s="551">
        <v>0</v>
      </c>
      <c r="U1051" s="551">
        <v>0.20428326200000002</v>
      </c>
      <c r="V1051" s="551">
        <v>8.9666710999999982E-2</v>
      </c>
      <c r="W1051" s="551">
        <v>0</v>
      </c>
      <c r="X1051" s="551">
        <v>1.6342657000000003</v>
      </c>
      <c r="Y1051" s="551">
        <v>0.5977812400000001</v>
      </c>
      <c r="AA1051" s="547" t="s">
        <v>1157</v>
      </c>
      <c r="AB1051" s="547" t="s">
        <v>1146</v>
      </c>
      <c r="AC1051">
        <v>9</v>
      </c>
      <c r="AD1051" s="547" t="s">
        <v>475</v>
      </c>
      <c r="AE1051">
        <v>21</v>
      </c>
      <c r="AF1051" s="216">
        <v>2010</v>
      </c>
      <c r="AG1051" s="549">
        <v>65.448740000000015</v>
      </c>
      <c r="AH1051" s="550">
        <v>0</v>
      </c>
      <c r="AI1051" s="550">
        <v>0</v>
      </c>
      <c r="AJ1051" s="550">
        <v>0</v>
      </c>
      <c r="AK1051" s="550">
        <v>0</v>
      </c>
      <c r="AL1051" s="550">
        <v>3.1212711199635006E-3</v>
      </c>
      <c r="AM1051" s="550">
        <v>1.3700295987363539E-3</v>
      </c>
      <c r="AN1051" s="550">
        <v>0</v>
      </c>
      <c r="AO1051" s="550">
        <v>2.497016290917136E-2</v>
      </c>
      <c r="AP1051" s="550">
        <v>9.133579042163378E-3</v>
      </c>
      <c r="AQ1051" s="551">
        <v>0</v>
      </c>
      <c r="AR1051" s="551">
        <v>0</v>
      </c>
      <c r="AS1051" s="551">
        <v>0</v>
      </c>
      <c r="AT1051" s="551">
        <v>0</v>
      </c>
      <c r="AU1051" s="551">
        <v>0.20428326200000002</v>
      </c>
      <c r="AV1051" s="551">
        <v>8.9666710999999982E-2</v>
      </c>
      <c r="AW1051" s="551">
        <v>0</v>
      </c>
      <c r="AX1051" s="551">
        <v>1.6342657000000003</v>
      </c>
      <c r="AY1051" s="551">
        <v>0.5977812400000001</v>
      </c>
    </row>
    <row r="1052" spans="1:51" customFormat="1" x14ac:dyDescent="0.35">
      <c r="A1052" s="547" t="s">
        <v>1158</v>
      </c>
      <c r="B1052" s="547" t="s">
        <v>1146</v>
      </c>
      <c r="C1052">
        <v>9</v>
      </c>
      <c r="D1052" s="547" t="s">
        <v>475</v>
      </c>
      <c r="E1052">
        <v>21</v>
      </c>
      <c r="F1052" s="216">
        <v>2011</v>
      </c>
      <c r="G1052" s="549">
        <v>86.56178199999998</v>
      </c>
      <c r="H1052" s="550">
        <v>0</v>
      </c>
      <c r="I1052" s="550">
        <v>0</v>
      </c>
      <c r="J1052" s="550">
        <v>0</v>
      </c>
      <c r="K1052" s="550">
        <v>0</v>
      </c>
      <c r="L1052" s="550">
        <v>3.1212680325827867E-3</v>
      </c>
      <c r="M1052" s="550">
        <v>1.3700302519187976E-3</v>
      </c>
      <c r="N1052" s="550">
        <v>0</v>
      </c>
      <c r="O1052" s="550">
        <v>2.4970159232627638E-2</v>
      </c>
      <c r="P1052" s="550">
        <v>9.1335816076429689E-3</v>
      </c>
      <c r="Q1052" s="551">
        <v>0</v>
      </c>
      <c r="R1052" s="551">
        <v>0</v>
      </c>
      <c r="S1052" s="551">
        <v>0</v>
      </c>
      <c r="T1052" s="551">
        <v>0</v>
      </c>
      <c r="U1052" s="551">
        <v>0.27018252300000001</v>
      </c>
      <c r="V1052" s="551">
        <v>0.11859226</v>
      </c>
      <c r="W1052" s="551">
        <v>0</v>
      </c>
      <c r="X1052" s="551">
        <v>2.1614614800000003</v>
      </c>
      <c r="Y1052" s="551">
        <v>0.79061910000000002</v>
      </c>
      <c r="AA1052" s="547" t="s">
        <v>1158</v>
      </c>
      <c r="AB1052" s="547" t="s">
        <v>1146</v>
      </c>
      <c r="AC1052">
        <v>9</v>
      </c>
      <c r="AD1052" s="547" t="s">
        <v>475</v>
      </c>
      <c r="AE1052">
        <v>21</v>
      </c>
      <c r="AF1052" s="216">
        <v>2011</v>
      </c>
      <c r="AG1052" s="549">
        <v>86.56178199999998</v>
      </c>
      <c r="AH1052" s="550">
        <v>0</v>
      </c>
      <c r="AI1052" s="550">
        <v>0</v>
      </c>
      <c r="AJ1052" s="550">
        <v>0</v>
      </c>
      <c r="AK1052" s="550">
        <v>0</v>
      </c>
      <c r="AL1052" s="550">
        <v>3.1212680325827867E-3</v>
      </c>
      <c r="AM1052" s="550">
        <v>1.3700302519187976E-3</v>
      </c>
      <c r="AN1052" s="550">
        <v>0</v>
      </c>
      <c r="AO1052" s="550">
        <v>2.4970159232627638E-2</v>
      </c>
      <c r="AP1052" s="550">
        <v>9.1335816076429689E-3</v>
      </c>
      <c r="AQ1052" s="551">
        <v>0</v>
      </c>
      <c r="AR1052" s="551">
        <v>0</v>
      </c>
      <c r="AS1052" s="551">
        <v>0</v>
      </c>
      <c r="AT1052" s="551">
        <v>0</v>
      </c>
      <c r="AU1052" s="551">
        <v>0.27018252300000001</v>
      </c>
      <c r="AV1052" s="551">
        <v>0.11859226</v>
      </c>
      <c r="AW1052" s="551">
        <v>0</v>
      </c>
      <c r="AX1052" s="551">
        <v>2.1614614800000003</v>
      </c>
      <c r="AY1052" s="551">
        <v>0.79061910000000002</v>
      </c>
    </row>
    <row r="1053" spans="1:51" customFormat="1" x14ac:dyDescent="0.35">
      <c r="A1053" s="547" t="s">
        <v>1159</v>
      </c>
      <c r="B1053" s="547" t="s">
        <v>1146</v>
      </c>
      <c r="C1053">
        <v>9</v>
      </c>
      <c r="D1053" s="547" t="s">
        <v>475</v>
      </c>
      <c r="E1053">
        <v>21</v>
      </c>
      <c r="F1053" s="216">
        <v>2012</v>
      </c>
      <c r="G1053" s="549">
        <v>152.91646400000005</v>
      </c>
      <c r="H1053" s="550">
        <v>0</v>
      </c>
      <c r="I1053" s="550">
        <v>0</v>
      </c>
      <c r="J1053" s="550">
        <v>0</v>
      </c>
      <c r="K1053" s="550">
        <v>0</v>
      </c>
      <c r="L1053" s="550">
        <v>3.1212719514623357E-3</v>
      </c>
      <c r="M1053" s="550">
        <v>1.3700313198453239E-3</v>
      </c>
      <c r="N1053" s="550">
        <v>0</v>
      </c>
      <c r="O1053" s="550">
        <v>2.4970156254724794E-2</v>
      </c>
      <c r="P1053" s="550">
        <v>9.1335857726869713E-3</v>
      </c>
      <c r="Q1053" s="551">
        <v>0</v>
      </c>
      <c r="R1053" s="551">
        <v>0</v>
      </c>
      <c r="S1053" s="551">
        <v>0</v>
      </c>
      <c r="T1053" s="551">
        <v>0</v>
      </c>
      <c r="U1053" s="551">
        <v>0.47729387000000012</v>
      </c>
      <c r="V1053" s="551">
        <v>0.20950034500000003</v>
      </c>
      <c r="W1053" s="551">
        <v>0</v>
      </c>
      <c r="X1053" s="551">
        <v>3.8183479999999999</v>
      </c>
      <c r="Y1053" s="551">
        <v>1.3966756399999998</v>
      </c>
      <c r="AA1053" s="547" t="s">
        <v>1159</v>
      </c>
      <c r="AB1053" s="547" t="s">
        <v>1146</v>
      </c>
      <c r="AC1053">
        <v>9</v>
      </c>
      <c r="AD1053" s="547" t="s">
        <v>475</v>
      </c>
      <c r="AE1053">
        <v>21</v>
      </c>
      <c r="AF1053" s="216">
        <v>2012</v>
      </c>
      <c r="AG1053" s="549">
        <v>152.91646400000005</v>
      </c>
      <c r="AH1053" s="550">
        <v>0</v>
      </c>
      <c r="AI1053" s="550">
        <v>0</v>
      </c>
      <c r="AJ1053" s="550">
        <v>0</v>
      </c>
      <c r="AK1053" s="550">
        <v>0</v>
      </c>
      <c r="AL1053" s="550">
        <v>3.1212719514623357E-3</v>
      </c>
      <c r="AM1053" s="550">
        <v>1.3700313198453239E-3</v>
      </c>
      <c r="AN1053" s="550">
        <v>0</v>
      </c>
      <c r="AO1053" s="550">
        <v>2.4970156254724794E-2</v>
      </c>
      <c r="AP1053" s="550">
        <v>9.1335857726869713E-3</v>
      </c>
      <c r="AQ1053" s="551">
        <v>0</v>
      </c>
      <c r="AR1053" s="551">
        <v>0</v>
      </c>
      <c r="AS1053" s="551">
        <v>0</v>
      </c>
      <c r="AT1053" s="551">
        <v>0</v>
      </c>
      <c r="AU1053" s="551">
        <v>0.47729387000000012</v>
      </c>
      <c r="AV1053" s="551">
        <v>0.20950034500000003</v>
      </c>
      <c r="AW1053" s="551">
        <v>0</v>
      </c>
      <c r="AX1053" s="551">
        <v>3.8183479999999999</v>
      </c>
      <c r="AY1053" s="551">
        <v>1.3966756399999998</v>
      </c>
    </row>
    <row r="1054" spans="1:51" customFormat="1" x14ac:dyDescent="0.35">
      <c r="A1054" s="547" t="s">
        <v>1160</v>
      </c>
      <c r="B1054" s="547" t="s">
        <v>1146</v>
      </c>
      <c r="C1054">
        <v>9</v>
      </c>
      <c r="D1054" s="547" t="s">
        <v>475</v>
      </c>
      <c r="E1054">
        <v>21</v>
      </c>
      <c r="F1054" s="216">
        <v>2013</v>
      </c>
      <c r="G1054" s="549">
        <v>242.49869999999999</v>
      </c>
      <c r="H1054" s="550">
        <v>0</v>
      </c>
      <c r="I1054" s="550">
        <v>0</v>
      </c>
      <c r="J1054" s="550">
        <v>0</v>
      </c>
      <c r="K1054" s="550">
        <v>0</v>
      </c>
      <c r="L1054" s="550">
        <v>3.1212719078494038E-3</v>
      </c>
      <c r="M1054" s="550">
        <v>1.3700314269725982E-3</v>
      </c>
      <c r="N1054" s="550">
        <v>0</v>
      </c>
      <c r="O1054" s="550">
        <v>2.4970161901898862E-2</v>
      </c>
      <c r="P1054" s="550">
        <v>9.1335904481137462E-3</v>
      </c>
      <c r="Q1054" s="551">
        <v>0</v>
      </c>
      <c r="R1054" s="551">
        <v>0</v>
      </c>
      <c r="S1054" s="551">
        <v>0</v>
      </c>
      <c r="T1054" s="551">
        <v>0</v>
      </c>
      <c r="U1054" s="551">
        <v>0.75690438000000015</v>
      </c>
      <c r="V1054" s="551">
        <v>0.33223083999999997</v>
      </c>
      <c r="W1054" s="551">
        <v>0</v>
      </c>
      <c r="X1054" s="551">
        <v>6.0552318000000014</v>
      </c>
      <c r="Y1054" s="551">
        <v>2.2148838100000008</v>
      </c>
      <c r="AA1054" s="547" t="s">
        <v>1160</v>
      </c>
      <c r="AB1054" s="547" t="s">
        <v>1146</v>
      </c>
      <c r="AC1054">
        <v>9</v>
      </c>
      <c r="AD1054" s="547" t="s">
        <v>475</v>
      </c>
      <c r="AE1054">
        <v>21</v>
      </c>
      <c r="AF1054" s="216">
        <v>2013</v>
      </c>
      <c r="AG1054" s="549">
        <v>242.49869999999999</v>
      </c>
      <c r="AH1054" s="550">
        <v>0</v>
      </c>
      <c r="AI1054" s="550">
        <v>0</v>
      </c>
      <c r="AJ1054" s="550">
        <v>0</v>
      </c>
      <c r="AK1054" s="550">
        <v>0</v>
      </c>
      <c r="AL1054" s="550">
        <v>3.1212719078494038E-3</v>
      </c>
      <c r="AM1054" s="550">
        <v>1.3700314269725982E-3</v>
      </c>
      <c r="AN1054" s="550">
        <v>0</v>
      </c>
      <c r="AO1054" s="550">
        <v>2.4970161901898862E-2</v>
      </c>
      <c r="AP1054" s="550">
        <v>9.1335904481137462E-3</v>
      </c>
      <c r="AQ1054" s="551">
        <v>0</v>
      </c>
      <c r="AR1054" s="551">
        <v>0</v>
      </c>
      <c r="AS1054" s="551">
        <v>0</v>
      </c>
      <c r="AT1054" s="551">
        <v>0</v>
      </c>
      <c r="AU1054" s="551">
        <v>0.75690438000000015</v>
      </c>
      <c r="AV1054" s="551">
        <v>0.33223083999999997</v>
      </c>
      <c r="AW1054" s="551">
        <v>0</v>
      </c>
      <c r="AX1054" s="551">
        <v>6.0552318000000014</v>
      </c>
      <c r="AY1054" s="551">
        <v>2.2148838100000008</v>
      </c>
    </row>
    <row r="1055" spans="1:51" customFormat="1" x14ac:dyDescent="0.35">
      <c r="A1055" s="547" t="s">
        <v>1161</v>
      </c>
      <c r="B1055" s="547" t="s">
        <v>1146</v>
      </c>
      <c r="C1055">
        <v>9</v>
      </c>
      <c r="D1055" s="547" t="s">
        <v>475</v>
      </c>
      <c r="E1055">
        <v>21</v>
      </c>
      <c r="F1055" s="216">
        <v>2014</v>
      </c>
      <c r="G1055" s="549">
        <v>234.51593</v>
      </c>
      <c r="H1055" s="550">
        <v>0</v>
      </c>
      <c r="I1055" s="550">
        <v>0</v>
      </c>
      <c r="J1055" s="550">
        <v>0</v>
      </c>
      <c r="K1055" s="550">
        <v>0</v>
      </c>
      <c r="L1055" s="550">
        <v>3.121271036897153E-3</v>
      </c>
      <c r="M1055" s="550">
        <v>1.3700317074409399E-3</v>
      </c>
      <c r="N1055" s="550">
        <v>0</v>
      </c>
      <c r="O1055" s="550">
        <v>2.4970165566151514E-2</v>
      </c>
      <c r="P1055" s="550">
        <v>9.1335952743167581E-3</v>
      </c>
      <c r="Q1055" s="551">
        <v>0</v>
      </c>
      <c r="R1055" s="551">
        <v>0</v>
      </c>
      <c r="S1055" s="551">
        <v>0</v>
      </c>
      <c r="T1055" s="551">
        <v>0</v>
      </c>
      <c r="U1055" s="551">
        <v>0.73198778000000009</v>
      </c>
      <c r="V1055" s="551">
        <v>0.32129425999999994</v>
      </c>
      <c r="W1055" s="551">
        <v>0</v>
      </c>
      <c r="X1055" s="551">
        <v>5.8559015999999984</v>
      </c>
      <c r="Y1055" s="551">
        <v>2.1419735899999996</v>
      </c>
      <c r="AA1055" s="547" t="s">
        <v>1161</v>
      </c>
      <c r="AB1055" s="547" t="s">
        <v>1146</v>
      </c>
      <c r="AC1055">
        <v>9</v>
      </c>
      <c r="AD1055" s="547" t="s">
        <v>475</v>
      </c>
      <c r="AE1055">
        <v>21</v>
      </c>
      <c r="AF1055" s="216">
        <v>2014</v>
      </c>
      <c r="AG1055" s="549">
        <v>234.51593</v>
      </c>
      <c r="AH1055" s="550">
        <v>0</v>
      </c>
      <c r="AI1055" s="550">
        <v>0</v>
      </c>
      <c r="AJ1055" s="550">
        <v>0</v>
      </c>
      <c r="AK1055" s="550">
        <v>0</v>
      </c>
      <c r="AL1055" s="550">
        <v>3.121271036897153E-3</v>
      </c>
      <c r="AM1055" s="550">
        <v>1.3700317074409399E-3</v>
      </c>
      <c r="AN1055" s="550">
        <v>0</v>
      </c>
      <c r="AO1055" s="550">
        <v>2.4970165566151514E-2</v>
      </c>
      <c r="AP1055" s="550">
        <v>9.1335952743167581E-3</v>
      </c>
      <c r="AQ1055" s="551">
        <v>0</v>
      </c>
      <c r="AR1055" s="551">
        <v>0</v>
      </c>
      <c r="AS1055" s="551">
        <v>0</v>
      </c>
      <c r="AT1055" s="551">
        <v>0</v>
      </c>
      <c r="AU1055" s="551">
        <v>0.73198778000000009</v>
      </c>
      <c r="AV1055" s="551">
        <v>0.32129425999999994</v>
      </c>
      <c r="AW1055" s="551">
        <v>0</v>
      </c>
      <c r="AX1055" s="551">
        <v>5.8559015999999984</v>
      </c>
      <c r="AY1055" s="551">
        <v>2.1419735899999996</v>
      </c>
    </row>
    <row r="1056" spans="1:51" customFormat="1" x14ac:dyDescent="0.35">
      <c r="A1056" s="547" t="s">
        <v>1162</v>
      </c>
      <c r="B1056" s="547" t="s">
        <v>1146</v>
      </c>
      <c r="C1056">
        <v>9</v>
      </c>
      <c r="D1056" s="547" t="s">
        <v>475</v>
      </c>
      <c r="E1056">
        <v>21</v>
      </c>
      <c r="F1056" s="216">
        <v>2015</v>
      </c>
      <c r="G1056" s="549">
        <v>338.89380999999992</v>
      </c>
      <c r="H1056" s="550">
        <v>0</v>
      </c>
      <c r="I1056" s="550">
        <v>0</v>
      </c>
      <c r="J1056" s="550">
        <v>0</v>
      </c>
      <c r="K1056" s="550">
        <v>0</v>
      </c>
      <c r="L1056" s="550">
        <v>3.1212738586166573E-3</v>
      </c>
      <c r="M1056" s="550">
        <v>1.3700314856739347E-3</v>
      </c>
      <c r="N1056" s="550">
        <v>0</v>
      </c>
      <c r="O1056" s="550">
        <v>2.4970215006287665E-2</v>
      </c>
      <c r="P1056" s="550">
        <v>9.1335961550905904E-3</v>
      </c>
      <c r="Q1056" s="551">
        <v>0</v>
      </c>
      <c r="R1056" s="551">
        <v>0</v>
      </c>
      <c r="S1056" s="551">
        <v>0</v>
      </c>
      <c r="T1056" s="551">
        <v>0</v>
      </c>
      <c r="U1056" s="551">
        <v>1.05778039</v>
      </c>
      <c r="V1056" s="551">
        <v>0.46429519000000008</v>
      </c>
      <c r="W1056" s="551">
        <v>0</v>
      </c>
      <c r="X1056" s="551">
        <v>8.4622512999999984</v>
      </c>
      <c r="Y1056" s="551">
        <v>3.0953192</v>
      </c>
      <c r="AA1056" s="547" t="s">
        <v>1162</v>
      </c>
      <c r="AB1056" s="547" t="s">
        <v>1146</v>
      </c>
      <c r="AC1056">
        <v>9</v>
      </c>
      <c r="AD1056" s="547" t="s">
        <v>475</v>
      </c>
      <c r="AE1056">
        <v>21</v>
      </c>
      <c r="AF1056" s="216">
        <v>2015</v>
      </c>
      <c r="AG1056" s="549">
        <v>338.89380999999992</v>
      </c>
      <c r="AH1056" s="550">
        <v>0</v>
      </c>
      <c r="AI1056" s="550">
        <v>0</v>
      </c>
      <c r="AJ1056" s="550">
        <v>0</v>
      </c>
      <c r="AK1056" s="550">
        <v>0</v>
      </c>
      <c r="AL1056" s="550">
        <v>3.1212738586166573E-3</v>
      </c>
      <c r="AM1056" s="550">
        <v>1.3700314856739347E-3</v>
      </c>
      <c r="AN1056" s="550">
        <v>0</v>
      </c>
      <c r="AO1056" s="550">
        <v>2.4970215006287665E-2</v>
      </c>
      <c r="AP1056" s="550">
        <v>9.1335961550905904E-3</v>
      </c>
      <c r="AQ1056" s="551">
        <v>0</v>
      </c>
      <c r="AR1056" s="551">
        <v>0</v>
      </c>
      <c r="AS1056" s="551">
        <v>0</v>
      </c>
      <c r="AT1056" s="551">
        <v>0</v>
      </c>
      <c r="AU1056" s="551">
        <v>1.05778039</v>
      </c>
      <c r="AV1056" s="551">
        <v>0.46429519000000008</v>
      </c>
      <c r="AW1056" s="551">
        <v>0</v>
      </c>
      <c r="AX1056" s="551">
        <v>8.4622512999999984</v>
      </c>
      <c r="AY1056" s="551">
        <v>3.0953192</v>
      </c>
    </row>
    <row r="1057" spans="1:51" customFormat="1" x14ac:dyDescent="0.35">
      <c r="A1057" s="547" t="s">
        <v>1163</v>
      </c>
      <c r="B1057" s="547" t="s">
        <v>1146</v>
      </c>
      <c r="C1057">
        <v>9</v>
      </c>
      <c r="D1057" s="547" t="s">
        <v>475</v>
      </c>
      <c r="E1057">
        <v>21</v>
      </c>
      <c r="F1057" s="216">
        <v>2016</v>
      </c>
      <c r="G1057" s="549">
        <v>412.16560000000004</v>
      </c>
      <c r="H1057" s="550">
        <v>0</v>
      </c>
      <c r="I1057" s="550">
        <v>0</v>
      </c>
      <c r="J1057" s="550">
        <v>0</v>
      </c>
      <c r="K1057" s="550">
        <v>0</v>
      </c>
      <c r="L1057" s="550">
        <v>3.1212724691240599E-3</v>
      </c>
      <c r="M1057" s="550">
        <v>1.3700319968478686E-3</v>
      </c>
      <c r="N1057" s="550">
        <v>0</v>
      </c>
      <c r="O1057" s="550">
        <v>2.4970185769991476E-2</v>
      </c>
      <c r="P1057" s="550">
        <v>9.1335895086829145E-3</v>
      </c>
      <c r="Q1057" s="551">
        <v>0</v>
      </c>
      <c r="R1057" s="551">
        <v>0</v>
      </c>
      <c r="S1057" s="551">
        <v>0</v>
      </c>
      <c r="T1057" s="551">
        <v>0</v>
      </c>
      <c r="U1057" s="551">
        <v>1.2864811399999998</v>
      </c>
      <c r="V1057" s="551">
        <v>0.56468005999999993</v>
      </c>
      <c r="W1057" s="551">
        <v>0</v>
      </c>
      <c r="X1057" s="551">
        <v>10.291851599999999</v>
      </c>
      <c r="Y1057" s="551">
        <v>3.7645513999999993</v>
      </c>
      <c r="AA1057" s="547" t="s">
        <v>1163</v>
      </c>
      <c r="AB1057" s="547" t="s">
        <v>1146</v>
      </c>
      <c r="AC1057">
        <v>9</v>
      </c>
      <c r="AD1057" s="547" t="s">
        <v>475</v>
      </c>
      <c r="AE1057">
        <v>21</v>
      </c>
      <c r="AF1057" s="216">
        <v>2016</v>
      </c>
      <c r="AG1057" s="549">
        <v>412.16560000000004</v>
      </c>
      <c r="AH1057" s="550">
        <v>0</v>
      </c>
      <c r="AI1057" s="550">
        <v>0</v>
      </c>
      <c r="AJ1057" s="550">
        <v>0</v>
      </c>
      <c r="AK1057" s="550">
        <v>0</v>
      </c>
      <c r="AL1057" s="550">
        <v>3.1212724691240599E-3</v>
      </c>
      <c r="AM1057" s="550">
        <v>1.3700319968478686E-3</v>
      </c>
      <c r="AN1057" s="550">
        <v>0</v>
      </c>
      <c r="AO1057" s="550">
        <v>2.4970185769991476E-2</v>
      </c>
      <c r="AP1057" s="550">
        <v>9.1335895086829145E-3</v>
      </c>
      <c r="AQ1057" s="551">
        <v>0</v>
      </c>
      <c r="AR1057" s="551">
        <v>0</v>
      </c>
      <c r="AS1057" s="551">
        <v>0</v>
      </c>
      <c r="AT1057" s="551">
        <v>0</v>
      </c>
      <c r="AU1057" s="551">
        <v>1.2864811399999998</v>
      </c>
      <c r="AV1057" s="551">
        <v>0.56468005999999993</v>
      </c>
      <c r="AW1057" s="551">
        <v>0</v>
      </c>
      <c r="AX1057" s="551">
        <v>10.291851599999999</v>
      </c>
      <c r="AY1057" s="551">
        <v>3.7645513999999993</v>
      </c>
    </row>
    <row r="1058" spans="1:51" customFormat="1" x14ac:dyDescent="0.35">
      <c r="A1058" s="547" t="s">
        <v>1164</v>
      </c>
      <c r="B1058" s="547" t="s">
        <v>1146</v>
      </c>
      <c r="C1058">
        <v>9</v>
      </c>
      <c r="D1058" s="547" t="s">
        <v>475</v>
      </c>
      <c r="E1058">
        <v>21</v>
      </c>
      <c r="F1058" s="216">
        <v>2017</v>
      </c>
      <c r="G1058" s="549">
        <v>949.54122999999981</v>
      </c>
      <c r="H1058" s="550">
        <v>0</v>
      </c>
      <c r="I1058" s="550">
        <v>0</v>
      </c>
      <c r="J1058" s="550">
        <v>0</v>
      </c>
      <c r="K1058" s="550">
        <v>0</v>
      </c>
      <c r="L1058" s="550">
        <v>3.1212699421172062E-3</v>
      </c>
      <c r="M1058" s="550">
        <v>1.3700317257419146E-3</v>
      </c>
      <c r="N1058" s="550">
        <v>0</v>
      </c>
      <c r="O1058" s="550">
        <v>2.4970167540802845E-2</v>
      </c>
      <c r="P1058" s="550">
        <v>9.1335882276538955E-3</v>
      </c>
      <c r="Q1058" s="551">
        <v>0</v>
      </c>
      <c r="R1058" s="551">
        <v>0</v>
      </c>
      <c r="S1058" s="551">
        <v>0</v>
      </c>
      <c r="T1058" s="551">
        <v>0</v>
      </c>
      <c r="U1058" s="551">
        <v>2.9637745</v>
      </c>
      <c r="V1058" s="551">
        <v>1.3009016099999999</v>
      </c>
      <c r="W1058" s="551">
        <v>0</v>
      </c>
      <c r="X1058" s="551">
        <v>23.710203600000003</v>
      </c>
      <c r="Y1058" s="551">
        <v>8.6727185999999978</v>
      </c>
      <c r="AA1058" s="547" t="s">
        <v>1164</v>
      </c>
      <c r="AB1058" s="547" t="s">
        <v>1146</v>
      </c>
      <c r="AC1058">
        <v>9</v>
      </c>
      <c r="AD1058" s="547" t="s">
        <v>475</v>
      </c>
      <c r="AE1058">
        <v>21</v>
      </c>
      <c r="AF1058" s="216">
        <v>2017</v>
      </c>
      <c r="AG1058" s="549">
        <v>949.54122999999981</v>
      </c>
      <c r="AH1058" s="550">
        <v>0</v>
      </c>
      <c r="AI1058" s="550">
        <v>0</v>
      </c>
      <c r="AJ1058" s="550">
        <v>0</v>
      </c>
      <c r="AK1058" s="550">
        <v>0</v>
      </c>
      <c r="AL1058" s="550">
        <v>3.1212699421172062E-3</v>
      </c>
      <c r="AM1058" s="550">
        <v>1.3700317257419146E-3</v>
      </c>
      <c r="AN1058" s="550">
        <v>0</v>
      </c>
      <c r="AO1058" s="550">
        <v>2.4970167540802845E-2</v>
      </c>
      <c r="AP1058" s="550">
        <v>9.1335882276538955E-3</v>
      </c>
      <c r="AQ1058" s="551">
        <v>0</v>
      </c>
      <c r="AR1058" s="551">
        <v>0</v>
      </c>
      <c r="AS1058" s="551">
        <v>0</v>
      </c>
      <c r="AT1058" s="551">
        <v>0</v>
      </c>
      <c r="AU1058" s="551">
        <v>2.9637745</v>
      </c>
      <c r="AV1058" s="551">
        <v>1.3009016099999999</v>
      </c>
      <c r="AW1058" s="551">
        <v>0</v>
      </c>
      <c r="AX1058" s="551">
        <v>23.710203600000003</v>
      </c>
      <c r="AY1058" s="551">
        <v>8.6727185999999978</v>
      </c>
    </row>
    <row r="1059" spans="1:51" customFormat="1" x14ac:dyDescent="0.35">
      <c r="A1059" s="547" t="s">
        <v>1165</v>
      </c>
      <c r="B1059" s="547" t="s">
        <v>1146</v>
      </c>
      <c r="C1059">
        <v>9</v>
      </c>
      <c r="D1059" s="547" t="s">
        <v>475</v>
      </c>
      <c r="E1059">
        <v>21</v>
      </c>
      <c r="F1059" s="216">
        <v>2018</v>
      </c>
      <c r="G1059" s="549">
        <v>1409.1021800000001</v>
      </c>
      <c r="H1059" s="550">
        <v>0</v>
      </c>
      <c r="I1059" s="550">
        <v>0</v>
      </c>
      <c r="J1059" s="550">
        <v>0</v>
      </c>
      <c r="K1059" s="550">
        <v>0</v>
      </c>
      <c r="L1059" s="550">
        <v>3.1212709499888781E-3</v>
      </c>
      <c r="M1059" s="550">
        <v>1.370031355710485E-3</v>
      </c>
      <c r="N1059" s="550">
        <v>0</v>
      </c>
      <c r="O1059" s="550">
        <v>2.4970148722642672E-2</v>
      </c>
      <c r="P1059" s="550">
        <v>9.1335845495604858E-3</v>
      </c>
      <c r="Q1059" s="551">
        <v>0</v>
      </c>
      <c r="R1059" s="551">
        <v>0</v>
      </c>
      <c r="S1059" s="551">
        <v>0</v>
      </c>
      <c r="T1059" s="551">
        <v>0</v>
      </c>
      <c r="U1059" s="551">
        <v>4.3981896999999996</v>
      </c>
      <c r="V1059" s="551">
        <v>1.9305141700000001</v>
      </c>
      <c r="W1059" s="551">
        <v>0</v>
      </c>
      <c r="X1059" s="551">
        <v>35.185491000000006</v>
      </c>
      <c r="Y1059" s="551">
        <v>12.8701539</v>
      </c>
      <c r="AA1059" s="547" t="s">
        <v>1165</v>
      </c>
      <c r="AB1059" s="547" t="s">
        <v>1146</v>
      </c>
      <c r="AC1059">
        <v>9</v>
      </c>
      <c r="AD1059" s="547" t="s">
        <v>475</v>
      </c>
      <c r="AE1059">
        <v>21</v>
      </c>
      <c r="AF1059" s="216">
        <v>2018</v>
      </c>
      <c r="AG1059" s="549">
        <v>1409.1021800000001</v>
      </c>
      <c r="AH1059" s="550">
        <v>0</v>
      </c>
      <c r="AI1059" s="550">
        <v>0</v>
      </c>
      <c r="AJ1059" s="550">
        <v>0</v>
      </c>
      <c r="AK1059" s="550">
        <v>0</v>
      </c>
      <c r="AL1059" s="550">
        <v>3.1212709499888781E-3</v>
      </c>
      <c r="AM1059" s="550">
        <v>1.370031355710485E-3</v>
      </c>
      <c r="AN1059" s="550">
        <v>0</v>
      </c>
      <c r="AO1059" s="550">
        <v>2.4970148722642672E-2</v>
      </c>
      <c r="AP1059" s="550">
        <v>9.1335845495604858E-3</v>
      </c>
      <c r="AQ1059" s="551">
        <v>0</v>
      </c>
      <c r="AR1059" s="551">
        <v>0</v>
      </c>
      <c r="AS1059" s="551">
        <v>0</v>
      </c>
      <c r="AT1059" s="551">
        <v>0</v>
      </c>
      <c r="AU1059" s="551">
        <v>4.3981896999999996</v>
      </c>
      <c r="AV1059" s="551">
        <v>1.9305141700000001</v>
      </c>
      <c r="AW1059" s="551">
        <v>0</v>
      </c>
      <c r="AX1059" s="551">
        <v>35.185491000000006</v>
      </c>
      <c r="AY1059" s="551">
        <v>12.8701539</v>
      </c>
    </row>
    <row r="1060" spans="1:51" customFormat="1" x14ac:dyDescent="0.35">
      <c r="A1060" s="547" t="s">
        <v>1166</v>
      </c>
      <c r="B1060" s="547" t="s">
        <v>1146</v>
      </c>
      <c r="C1060">
        <v>9</v>
      </c>
      <c r="D1060" s="547" t="s">
        <v>475</v>
      </c>
      <c r="E1060">
        <v>21</v>
      </c>
      <c r="F1060" s="216">
        <v>2019</v>
      </c>
      <c r="G1060" s="549">
        <v>1984.1802800000003</v>
      </c>
      <c r="H1060" s="550">
        <v>0</v>
      </c>
      <c r="I1060" s="550">
        <v>0</v>
      </c>
      <c r="J1060" s="550">
        <v>0</v>
      </c>
      <c r="K1060" s="550">
        <v>0</v>
      </c>
      <c r="L1060" s="550">
        <v>3.1212708151700805E-3</v>
      </c>
      <c r="M1060" s="550">
        <v>1.3700310538314591E-3</v>
      </c>
      <c r="N1060" s="550">
        <v>0</v>
      </c>
      <c r="O1060" s="550">
        <v>2.4970164505414796E-2</v>
      </c>
      <c r="P1060" s="550">
        <v>9.133570715660979E-3</v>
      </c>
      <c r="Q1060" s="551">
        <v>0</v>
      </c>
      <c r="R1060" s="551">
        <v>0</v>
      </c>
      <c r="S1060" s="551">
        <v>0</v>
      </c>
      <c r="T1060" s="551">
        <v>0</v>
      </c>
      <c r="U1060" s="551">
        <v>6.1931639999999994</v>
      </c>
      <c r="V1060" s="551">
        <v>2.7183885999999999</v>
      </c>
      <c r="W1060" s="551">
        <v>0</v>
      </c>
      <c r="X1060" s="551">
        <v>49.545307999999999</v>
      </c>
      <c r="Y1060" s="551">
        <v>18.122650900000004</v>
      </c>
      <c r="AA1060" s="547" t="s">
        <v>1166</v>
      </c>
      <c r="AB1060" s="547" t="s">
        <v>1146</v>
      </c>
      <c r="AC1060">
        <v>9</v>
      </c>
      <c r="AD1060" s="547" t="s">
        <v>475</v>
      </c>
      <c r="AE1060">
        <v>21</v>
      </c>
      <c r="AF1060" s="216">
        <v>2019</v>
      </c>
      <c r="AG1060" s="549">
        <v>1984.1802800000003</v>
      </c>
      <c r="AH1060" s="550">
        <v>0</v>
      </c>
      <c r="AI1060" s="550">
        <v>0</v>
      </c>
      <c r="AJ1060" s="550">
        <v>0</v>
      </c>
      <c r="AK1060" s="550">
        <v>0</v>
      </c>
      <c r="AL1060" s="550">
        <v>3.1212708151700805E-3</v>
      </c>
      <c r="AM1060" s="550">
        <v>1.3700310538314591E-3</v>
      </c>
      <c r="AN1060" s="550">
        <v>0</v>
      </c>
      <c r="AO1060" s="550">
        <v>2.4970164505414796E-2</v>
      </c>
      <c r="AP1060" s="550">
        <v>9.133570715660979E-3</v>
      </c>
      <c r="AQ1060" s="551">
        <v>0</v>
      </c>
      <c r="AR1060" s="551">
        <v>0</v>
      </c>
      <c r="AS1060" s="551">
        <v>0</v>
      </c>
      <c r="AT1060" s="551">
        <v>0</v>
      </c>
      <c r="AU1060" s="551">
        <v>6.1931639999999994</v>
      </c>
      <c r="AV1060" s="551">
        <v>2.7183885999999999</v>
      </c>
      <c r="AW1060" s="551">
        <v>0</v>
      </c>
      <c r="AX1060" s="551">
        <v>49.545307999999999</v>
      </c>
      <c r="AY1060" s="551">
        <v>18.122650900000004</v>
      </c>
    </row>
    <row r="1061" spans="1:51" customFormat="1" x14ac:dyDescent="0.35">
      <c r="A1061" s="547" t="s">
        <v>1167</v>
      </c>
      <c r="B1061" s="547" t="s">
        <v>1146</v>
      </c>
      <c r="C1061">
        <v>9</v>
      </c>
      <c r="D1061" s="547" t="s">
        <v>475</v>
      </c>
      <c r="E1061">
        <v>21</v>
      </c>
      <c r="F1061" s="216">
        <v>2020</v>
      </c>
      <c r="G1061" s="549">
        <v>3613.0282000000002</v>
      </c>
      <c r="H1061" s="550">
        <v>0</v>
      </c>
      <c r="I1061" s="550">
        <v>0</v>
      </c>
      <c r="J1061" s="550">
        <v>0</v>
      </c>
      <c r="K1061" s="550">
        <v>0</v>
      </c>
      <c r="L1061" s="550">
        <v>3.1212755549486159E-3</v>
      </c>
      <c r="M1061" s="550">
        <v>1.3700302975769741E-3</v>
      </c>
      <c r="N1061" s="550">
        <v>0</v>
      </c>
      <c r="O1061" s="550">
        <v>2.4970187334823458E-2</v>
      </c>
      <c r="P1061" s="550">
        <v>9.133588550457478E-3</v>
      </c>
      <c r="Q1061" s="551">
        <v>0</v>
      </c>
      <c r="R1061" s="551">
        <v>0</v>
      </c>
      <c r="S1061" s="551">
        <v>0</v>
      </c>
      <c r="T1061" s="551">
        <v>0</v>
      </c>
      <c r="U1061" s="551">
        <v>11.277256599999999</v>
      </c>
      <c r="V1061" s="551">
        <v>4.949958099999999</v>
      </c>
      <c r="W1061" s="551">
        <v>0</v>
      </c>
      <c r="X1061" s="551">
        <v>90.217990999999998</v>
      </c>
      <c r="Y1061" s="551">
        <v>32.999912999999992</v>
      </c>
      <c r="AA1061" s="547" t="s">
        <v>1167</v>
      </c>
      <c r="AB1061" s="547" t="s">
        <v>1146</v>
      </c>
      <c r="AC1061">
        <v>9</v>
      </c>
      <c r="AD1061" s="547" t="s">
        <v>475</v>
      </c>
      <c r="AE1061">
        <v>21</v>
      </c>
      <c r="AF1061" s="216">
        <v>2020</v>
      </c>
      <c r="AG1061" s="549">
        <v>3613.0282000000002</v>
      </c>
      <c r="AH1061" s="550">
        <v>0</v>
      </c>
      <c r="AI1061" s="550">
        <v>0</v>
      </c>
      <c r="AJ1061" s="550">
        <v>0</v>
      </c>
      <c r="AK1061" s="550">
        <v>0</v>
      </c>
      <c r="AL1061" s="550">
        <v>3.1212755549486159E-3</v>
      </c>
      <c r="AM1061" s="550">
        <v>1.3700302975769741E-3</v>
      </c>
      <c r="AN1061" s="550">
        <v>0</v>
      </c>
      <c r="AO1061" s="550">
        <v>2.4970187334823458E-2</v>
      </c>
      <c r="AP1061" s="550">
        <v>9.133588550457478E-3</v>
      </c>
      <c r="AQ1061" s="551">
        <v>0</v>
      </c>
      <c r="AR1061" s="551">
        <v>0</v>
      </c>
      <c r="AS1061" s="551">
        <v>0</v>
      </c>
      <c r="AT1061" s="551">
        <v>0</v>
      </c>
      <c r="AU1061" s="551">
        <v>11.277256599999999</v>
      </c>
      <c r="AV1061" s="551">
        <v>4.949958099999999</v>
      </c>
      <c r="AW1061" s="551">
        <v>0</v>
      </c>
      <c r="AX1061" s="551">
        <v>90.217990999999998</v>
      </c>
      <c r="AY1061" s="551">
        <v>32.999912999999992</v>
      </c>
    </row>
    <row r="1062" spans="1:51" customFormat="1" x14ac:dyDescent="0.35">
      <c r="A1062" s="547" t="s">
        <v>1168</v>
      </c>
      <c r="B1062" s="547" t="s">
        <v>1146</v>
      </c>
      <c r="C1062">
        <v>9</v>
      </c>
      <c r="D1062" s="547" t="s">
        <v>475</v>
      </c>
      <c r="E1062">
        <v>21</v>
      </c>
      <c r="F1062" s="216">
        <v>2021</v>
      </c>
      <c r="G1062" s="549">
        <v>3849.7528999999995</v>
      </c>
      <c r="H1062" s="550">
        <v>0</v>
      </c>
      <c r="I1062" s="550">
        <v>0</v>
      </c>
      <c r="J1062" s="550">
        <v>0</v>
      </c>
      <c r="K1062" s="550">
        <v>0</v>
      </c>
      <c r="L1062" s="550">
        <v>3.1212705106345921E-3</v>
      </c>
      <c r="M1062" s="550">
        <v>1.3700312038209001E-3</v>
      </c>
      <c r="N1062" s="550">
        <v>0</v>
      </c>
      <c r="O1062" s="550">
        <v>2.4970166267034962E-2</v>
      </c>
      <c r="P1062" s="550">
        <v>9.1335823138155199E-3</v>
      </c>
      <c r="Q1062" s="551">
        <v>0</v>
      </c>
      <c r="R1062" s="551">
        <v>0</v>
      </c>
      <c r="S1062" s="551">
        <v>0</v>
      </c>
      <c r="T1062" s="551">
        <v>0</v>
      </c>
      <c r="U1062" s="551">
        <v>12.0161202</v>
      </c>
      <c r="V1062" s="551">
        <v>5.274281600000001</v>
      </c>
      <c r="W1062" s="551">
        <v>0</v>
      </c>
      <c r="X1062" s="551">
        <v>96.12897000000001</v>
      </c>
      <c r="Y1062" s="551">
        <v>35.162035000000003</v>
      </c>
      <c r="AA1062" s="547" t="s">
        <v>1168</v>
      </c>
      <c r="AB1062" s="547" t="s">
        <v>1146</v>
      </c>
      <c r="AC1062">
        <v>9</v>
      </c>
      <c r="AD1062" s="547" t="s">
        <v>475</v>
      </c>
      <c r="AE1062">
        <v>21</v>
      </c>
      <c r="AF1062" s="216">
        <v>2021</v>
      </c>
      <c r="AG1062" s="549">
        <v>3849.7528999999995</v>
      </c>
      <c r="AH1062" s="550">
        <v>0</v>
      </c>
      <c r="AI1062" s="550">
        <v>0</v>
      </c>
      <c r="AJ1062" s="550">
        <v>0</v>
      </c>
      <c r="AK1062" s="550">
        <v>0</v>
      </c>
      <c r="AL1062" s="550">
        <v>3.1212705106345921E-3</v>
      </c>
      <c r="AM1062" s="550">
        <v>1.3700312038209001E-3</v>
      </c>
      <c r="AN1062" s="550">
        <v>0</v>
      </c>
      <c r="AO1062" s="550">
        <v>2.4970166267034962E-2</v>
      </c>
      <c r="AP1062" s="550">
        <v>9.1335823138155199E-3</v>
      </c>
      <c r="AQ1062" s="551">
        <v>0</v>
      </c>
      <c r="AR1062" s="551">
        <v>0</v>
      </c>
      <c r="AS1062" s="551">
        <v>0</v>
      </c>
      <c r="AT1062" s="551">
        <v>0</v>
      </c>
      <c r="AU1062" s="551">
        <v>12.0161202</v>
      </c>
      <c r="AV1062" s="551">
        <v>5.274281600000001</v>
      </c>
      <c r="AW1062" s="551">
        <v>0</v>
      </c>
      <c r="AX1062" s="551">
        <v>96.12897000000001</v>
      </c>
      <c r="AY1062" s="551">
        <v>35.162035000000003</v>
      </c>
    </row>
    <row r="1063" spans="1:51" customFormat="1" x14ac:dyDescent="0.35">
      <c r="A1063" s="547" t="s">
        <v>1169</v>
      </c>
      <c r="B1063" s="547" t="s">
        <v>1146</v>
      </c>
      <c r="C1063">
        <v>9</v>
      </c>
      <c r="D1063" s="547" t="s">
        <v>475</v>
      </c>
      <c r="E1063">
        <v>21</v>
      </c>
      <c r="F1063" s="216">
        <v>2022</v>
      </c>
      <c r="G1063" s="549">
        <v>4082.7028000000005</v>
      </c>
      <c r="H1063" s="550">
        <v>0</v>
      </c>
      <c r="I1063" s="550">
        <v>0</v>
      </c>
      <c r="J1063" s="550">
        <v>0</v>
      </c>
      <c r="K1063" s="550">
        <v>0</v>
      </c>
      <c r="L1063" s="550">
        <v>3.1212736082577449E-3</v>
      </c>
      <c r="M1063" s="550">
        <v>1.3700310245457984E-3</v>
      </c>
      <c r="N1063" s="550">
        <v>0</v>
      </c>
      <c r="O1063" s="550">
        <v>2.4970181273052738E-2</v>
      </c>
      <c r="P1063" s="550">
        <v>9.1335886609233436E-3</v>
      </c>
      <c r="Q1063" s="551">
        <v>0</v>
      </c>
      <c r="R1063" s="551">
        <v>0</v>
      </c>
      <c r="S1063" s="551">
        <v>0</v>
      </c>
      <c r="T1063" s="551">
        <v>0</v>
      </c>
      <c r="U1063" s="551">
        <v>12.7432325</v>
      </c>
      <c r="V1063" s="551">
        <v>5.5934295000000009</v>
      </c>
      <c r="W1063" s="551">
        <v>0</v>
      </c>
      <c r="X1063" s="551">
        <v>101.94582899999999</v>
      </c>
      <c r="Y1063" s="551">
        <v>37.28972799999999</v>
      </c>
      <c r="AA1063" s="547" t="s">
        <v>1169</v>
      </c>
      <c r="AB1063" s="547" t="s">
        <v>1146</v>
      </c>
      <c r="AC1063">
        <v>9</v>
      </c>
      <c r="AD1063" s="547" t="s">
        <v>475</v>
      </c>
      <c r="AE1063">
        <v>21</v>
      </c>
      <c r="AF1063" s="216">
        <v>2022</v>
      </c>
      <c r="AG1063" s="549">
        <v>4082.7028000000005</v>
      </c>
      <c r="AH1063" s="550">
        <v>0</v>
      </c>
      <c r="AI1063" s="550">
        <v>0</v>
      </c>
      <c r="AJ1063" s="550">
        <v>0</v>
      </c>
      <c r="AK1063" s="550">
        <v>0</v>
      </c>
      <c r="AL1063" s="550">
        <v>3.1212736082577449E-3</v>
      </c>
      <c r="AM1063" s="550">
        <v>1.3700310245457984E-3</v>
      </c>
      <c r="AN1063" s="550">
        <v>0</v>
      </c>
      <c r="AO1063" s="550">
        <v>2.4970181273052738E-2</v>
      </c>
      <c r="AP1063" s="550">
        <v>9.1335886609233436E-3</v>
      </c>
      <c r="AQ1063" s="551">
        <v>0</v>
      </c>
      <c r="AR1063" s="551">
        <v>0</v>
      </c>
      <c r="AS1063" s="551">
        <v>0</v>
      </c>
      <c r="AT1063" s="551">
        <v>0</v>
      </c>
      <c r="AU1063" s="551">
        <v>12.7432325</v>
      </c>
      <c r="AV1063" s="551">
        <v>5.5934295000000009</v>
      </c>
      <c r="AW1063" s="551">
        <v>0</v>
      </c>
      <c r="AX1063" s="551">
        <v>101.94582899999999</v>
      </c>
      <c r="AY1063" s="551">
        <v>37.28972799999999</v>
      </c>
    </row>
    <row r="1064" spans="1:51" customFormat="1" x14ac:dyDescent="0.35">
      <c r="A1064" s="547" t="s">
        <v>1170</v>
      </c>
      <c r="B1064" s="547" t="s">
        <v>1146</v>
      </c>
      <c r="C1064">
        <v>9</v>
      </c>
      <c r="D1064" s="547" t="s">
        <v>475</v>
      </c>
      <c r="E1064">
        <v>21</v>
      </c>
      <c r="F1064" s="216">
        <v>2023</v>
      </c>
      <c r="G1064" s="549">
        <v>4296.3359999999993</v>
      </c>
      <c r="H1064" s="550">
        <v>0</v>
      </c>
      <c r="I1064" s="550">
        <v>0</v>
      </c>
      <c r="J1064" s="550">
        <v>0</v>
      </c>
      <c r="K1064" s="550">
        <v>0</v>
      </c>
      <c r="L1064" s="550">
        <v>3.1212730568558888E-3</v>
      </c>
      <c r="M1064" s="550">
        <v>1.3700304864424015E-3</v>
      </c>
      <c r="N1064" s="550">
        <v>0</v>
      </c>
      <c r="O1064" s="550">
        <v>2.4970175982511621E-2</v>
      </c>
      <c r="P1064" s="550">
        <v>9.1335894120012952E-3</v>
      </c>
      <c r="Q1064" s="551">
        <v>0</v>
      </c>
      <c r="R1064" s="551">
        <v>0</v>
      </c>
      <c r="S1064" s="551">
        <v>0</v>
      </c>
      <c r="T1064" s="551">
        <v>0</v>
      </c>
      <c r="U1064" s="551">
        <v>13.4100378</v>
      </c>
      <c r="V1064" s="551">
        <v>5.8861113000000005</v>
      </c>
      <c r="W1064" s="551">
        <v>0</v>
      </c>
      <c r="X1064" s="551">
        <v>107.28026600000003</v>
      </c>
      <c r="Y1064" s="551">
        <v>39.240968999999993</v>
      </c>
      <c r="AA1064" s="547" t="s">
        <v>1170</v>
      </c>
      <c r="AB1064" s="547" t="s">
        <v>1146</v>
      </c>
      <c r="AC1064">
        <v>9</v>
      </c>
      <c r="AD1064" s="547" t="s">
        <v>475</v>
      </c>
      <c r="AE1064">
        <v>21</v>
      </c>
      <c r="AF1064" s="216">
        <v>2023</v>
      </c>
      <c r="AG1064" s="549">
        <v>4296.3359999999993</v>
      </c>
      <c r="AH1064" s="550">
        <v>0</v>
      </c>
      <c r="AI1064" s="550">
        <v>0</v>
      </c>
      <c r="AJ1064" s="550">
        <v>0</v>
      </c>
      <c r="AK1064" s="550">
        <v>0</v>
      </c>
      <c r="AL1064" s="550">
        <v>3.1212730568558888E-3</v>
      </c>
      <c r="AM1064" s="550">
        <v>1.3700304864424015E-3</v>
      </c>
      <c r="AN1064" s="550">
        <v>0</v>
      </c>
      <c r="AO1064" s="550">
        <v>2.4970175982511621E-2</v>
      </c>
      <c r="AP1064" s="550">
        <v>9.1335894120012952E-3</v>
      </c>
      <c r="AQ1064" s="551">
        <v>0</v>
      </c>
      <c r="AR1064" s="551">
        <v>0</v>
      </c>
      <c r="AS1064" s="551">
        <v>0</v>
      </c>
      <c r="AT1064" s="551">
        <v>0</v>
      </c>
      <c r="AU1064" s="551">
        <v>13.4100378</v>
      </c>
      <c r="AV1064" s="551">
        <v>5.8861113000000005</v>
      </c>
      <c r="AW1064" s="551">
        <v>0</v>
      </c>
      <c r="AX1064" s="551">
        <v>107.28026600000003</v>
      </c>
      <c r="AY1064" s="551">
        <v>39.240968999999993</v>
      </c>
    </row>
    <row r="1065" spans="1:51" customFormat="1" x14ac:dyDescent="0.35">
      <c r="A1065" s="547" t="s">
        <v>1171</v>
      </c>
      <c r="B1065" s="547" t="s">
        <v>1146</v>
      </c>
      <c r="C1065">
        <v>9</v>
      </c>
      <c r="D1065" s="547" t="s">
        <v>475</v>
      </c>
      <c r="E1065">
        <v>21</v>
      </c>
      <c r="F1065" s="216">
        <v>2024</v>
      </c>
      <c r="G1065" s="549">
        <v>4485.7196999999978</v>
      </c>
      <c r="H1065" s="550">
        <v>0</v>
      </c>
      <c r="I1065" s="550">
        <v>0</v>
      </c>
      <c r="J1065" s="550">
        <v>0</v>
      </c>
      <c r="K1065" s="550">
        <v>0</v>
      </c>
      <c r="L1065" s="550">
        <v>3.1212729364253422E-3</v>
      </c>
      <c r="M1065" s="550">
        <v>1.3700315470001401E-3</v>
      </c>
      <c r="N1065" s="550">
        <v>0</v>
      </c>
      <c r="O1065" s="550">
        <v>2.4970160306717351E-2</v>
      </c>
      <c r="P1065" s="550">
        <v>9.133580950231918E-3</v>
      </c>
      <c r="Q1065" s="551">
        <v>0</v>
      </c>
      <c r="R1065" s="551">
        <v>0</v>
      </c>
      <c r="S1065" s="551">
        <v>0</v>
      </c>
      <c r="T1065" s="551">
        <v>0</v>
      </c>
      <c r="U1065" s="551">
        <v>14.001155499999999</v>
      </c>
      <c r="V1065" s="551">
        <v>6.1455775000000017</v>
      </c>
      <c r="W1065" s="551">
        <v>0</v>
      </c>
      <c r="X1065" s="551">
        <v>112.00914</v>
      </c>
      <c r="Y1065" s="551">
        <v>40.970684000000013</v>
      </c>
      <c r="AA1065" s="547" t="s">
        <v>1171</v>
      </c>
      <c r="AB1065" s="547" t="s">
        <v>1146</v>
      </c>
      <c r="AC1065">
        <v>9</v>
      </c>
      <c r="AD1065" s="547" t="s">
        <v>475</v>
      </c>
      <c r="AE1065">
        <v>21</v>
      </c>
      <c r="AF1065" s="216">
        <v>2024</v>
      </c>
      <c r="AG1065" s="549">
        <v>4485.7196999999978</v>
      </c>
      <c r="AH1065" s="550">
        <v>0</v>
      </c>
      <c r="AI1065" s="550">
        <v>0</v>
      </c>
      <c r="AJ1065" s="550">
        <v>0</v>
      </c>
      <c r="AK1065" s="550">
        <v>0</v>
      </c>
      <c r="AL1065" s="550">
        <v>3.1212729364253422E-3</v>
      </c>
      <c r="AM1065" s="550">
        <v>1.3700315470001401E-3</v>
      </c>
      <c r="AN1065" s="550">
        <v>0</v>
      </c>
      <c r="AO1065" s="550">
        <v>2.4970160306717351E-2</v>
      </c>
      <c r="AP1065" s="550">
        <v>9.133580950231918E-3</v>
      </c>
      <c r="AQ1065" s="551">
        <v>0</v>
      </c>
      <c r="AR1065" s="551">
        <v>0</v>
      </c>
      <c r="AS1065" s="551">
        <v>0</v>
      </c>
      <c r="AT1065" s="551">
        <v>0</v>
      </c>
      <c r="AU1065" s="551">
        <v>14.001155499999999</v>
      </c>
      <c r="AV1065" s="551">
        <v>6.1455775000000017</v>
      </c>
      <c r="AW1065" s="551">
        <v>0</v>
      </c>
      <c r="AX1065" s="551">
        <v>112.00914</v>
      </c>
      <c r="AY1065" s="551">
        <v>40.970684000000013</v>
      </c>
    </row>
    <row r="1066" spans="1:51" customFormat="1" x14ac:dyDescent="0.35">
      <c r="A1066" s="547" t="s">
        <v>1172</v>
      </c>
      <c r="B1066" s="547" t="s">
        <v>1146</v>
      </c>
      <c r="C1066">
        <v>9</v>
      </c>
      <c r="D1066" s="547" t="s">
        <v>475</v>
      </c>
      <c r="E1066">
        <v>21</v>
      </c>
      <c r="F1066" s="216">
        <v>2025</v>
      </c>
      <c r="G1066" s="549">
        <v>4738.1236000000008</v>
      </c>
      <c r="H1066" s="550">
        <v>0</v>
      </c>
      <c r="I1066" s="550">
        <v>0</v>
      </c>
      <c r="J1066" s="550">
        <v>0</v>
      </c>
      <c r="K1066" s="550">
        <v>0</v>
      </c>
      <c r="L1066" s="550">
        <v>3.1212687022347824E-3</v>
      </c>
      <c r="M1066" s="550">
        <v>1.3700299418107202E-3</v>
      </c>
      <c r="N1066" s="550">
        <v>0</v>
      </c>
      <c r="O1066" s="550">
        <v>2.4970149364613444E-2</v>
      </c>
      <c r="P1066" s="550">
        <v>9.1335819099358211E-3</v>
      </c>
      <c r="Q1066" s="551">
        <v>0</v>
      </c>
      <c r="R1066" s="551">
        <v>0</v>
      </c>
      <c r="S1066" s="551">
        <v>0</v>
      </c>
      <c r="T1066" s="551">
        <v>0</v>
      </c>
      <c r="U1066" s="551">
        <v>14.788956899999997</v>
      </c>
      <c r="V1066" s="551">
        <v>6.4913712000000006</v>
      </c>
      <c r="W1066" s="551">
        <v>0</v>
      </c>
      <c r="X1066" s="551">
        <v>118.31165399999999</v>
      </c>
      <c r="Y1066" s="551">
        <v>43.276039999999995</v>
      </c>
      <c r="AA1066" s="547" t="s">
        <v>1172</v>
      </c>
      <c r="AB1066" s="547" t="s">
        <v>1146</v>
      </c>
      <c r="AC1066">
        <v>9</v>
      </c>
      <c r="AD1066" s="547" t="s">
        <v>475</v>
      </c>
      <c r="AE1066">
        <v>21</v>
      </c>
      <c r="AF1066" s="216">
        <v>2025</v>
      </c>
      <c r="AG1066" s="549">
        <v>4738.1236000000008</v>
      </c>
      <c r="AH1066" s="550">
        <v>0</v>
      </c>
      <c r="AI1066" s="550">
        <v>0</v>
      </c>
      <c r="AJ1066" s="550">
        <v>0</v>
      </c>
      <c r="AK1066" s="550">
        <v>0</v>
      </c>
      <c r="AL1066" s="550">
        <v>3.1212687022347824E-3</v>
      </c>
      <c r="AM1066" s="550">
        <v>1.3700299418107202E-3</v>
      </c>
      <c r="AN1066" s="550">
        <v>0</v>
      </c>
      <c r="AO1066" s="550">
        <v>2.4970149364613444E-2</v>
      </c>
      <c r="AP1066" s="550">
        <v>9.1335819099358211E-3</v>
      </c>
      <c r="AQ1066" s="551">
        <v>0</v>
      </c>
      <c r="AR1066" s="551">
        <v>0</v>
      </c>
      <c r="AS1066" s="551">
        <v>0</v>
      </c>
      <c r="AT1066" s="551">
        <v>0</v>
      </c>
      <c r="AU1066" s="551">
        <v>14.788956899999997</v>
      </c>
      <c r="AV1066" s="551">
        <v>6.4913712000000006</v>
      </c>
      <c r="AW1066" s="551">
        <v>0</v>
      </c>
      <c r="AX1066" s="551">
        <v>118.31165399999999</v>
      </c>
      <c r="AY1066" s="551">
        <v>43.276039999999995</v>
      </c>
    </row>
    <row r="1067" spans="1:51" customFormat="1" x14ac:dyDescent="0.35">
      <c r="A1067" s="547" t="s">
        <v>1173</v>
      </c>
      <c r="B1067" s="547" t="s">
        <v>1146</v>
      </c>
      <c r="C1067">
        <v>9</v>
      </c>
      <c r="D1067" s="547" t="s">
        <v>475</v>
      </c>
      <c r="E1067">
        <v>21</v>
      </c>
      <c r="F1067" s="216">
        <v>2026</v>
      </c>
      <c r="G1067" s="549">
        <v>4928.8089000000009</v>
      </c>
      <c r="H1067" s="550">
        <v>0</v>
      </c>
      <c r="I1067" s="550">
        <v>0</v>
      </c>
      <c r="J1067" s="550">
        <v>0</v>
      </c>
      <c r="K1067" s="550">
        <v>0</v>
      </c>
      <c r="L1067" s="550">
        <v>3.1212755276431993E-3</v>
      </c>
      <c r="M1067" s="550">
        <v>1.3700320172689183E-3</v>
      </c>
      <c r="N1067" s="550">
        <v>0</v>
      </c>
      <c r="O1067" s="550">
        <v>2.4970200203947846E-2</v>
      </c>
      <c r="P1067" s="550">
        <v>9.1335910791753346E-3</v>
      </c>
      <c r="Q1067" s="551">
        <v>0</v>
      </c>
      <c r="R1067" s="551">
        <v>0</v>
      </c>
      <c r="S1067" s="551">
        <v>0</v>
      </c>
      <c r="T1067" s="551">
        <v>0</v>
      </c>
      <c r="U1067" s="551">
        <v>15.384170599999999</v>
      </c>
      <c r="V1067" s="551">
        <v>6.7526259999999994</v>
      </c>
      <c r="W1067" s="551">
        <v>0</v>
      </c>
      <c r="X1067" s="551">
        <v>123.07334499999999</v>
      </c>
      <c r="Y1067" s="551">
        <v>45.017725000000006</v>
      </c>
      <c r="AA1067" s="547" t="s">
        <v>1173</v>
      </c>
      <c r="AB1067" s="547" t="s">
        <v>1146</v>
      </c>
      <c r="AC1067">
        <v>9</v>
      </c>
      <c r="AD1067" s="547" t="s">
        <v>475</v>
      </c>
      <c r="AE1067">
        <v>21</v>
      </c>
      <c r="AF1067" s="216">
        <v>2026</v>
      </c>
      <c r="AG1067" s="549">
        <v>4928.8089000000009</v>
      </c>
      <c r="AH1067" s="550">
        <v>0</v>
      </c>
      <c r="AI1067" s="550">
        <v>0</v>
      </c>
      <c r="AJ1067" s="550">
        <v>0</v>
      </c>
      <c r="AK1067" s="550">
        <v>0</v>
      </c>
      <c r="AL1067" s="550">
        <v>3.1212755276431993E-3</v>
      </c>
      <c r="AM1067" s="550">
        <v>1.3700320172689183E-3</v>
      </c>
      <c r="AN1067" s="550">
        <v>0</v>
      </c>
      <c r="AO1067" s="550">
        <v>2.4970200203947846E-2</v>
      </c>
      <c r="AP1067" s="550">
        <v>9.1335910791753346E-3</v>
      </c>
      <c r="AQ1067" s="551">
        <v>0</v>
      </c>
      <c r="AR1067" s="551">
        <v>0</v>
      </c>
      <c r="AS1067" s="551">
        <v>0</v>
      </c>
      <c r="AT1067" s="551">
        <v>0</v>
      </c>
      <c r="AU1067" s="551">
        <v>15.384170599999999</v>
      </c>
      <c r="AV1067" s="551">
        <v>6.7526259999999994</v>
      </c>
      <c r="AW1067" s="551">
        <v>0</v>
      </c>
      <c r="AX1067" s="551">
        <v>123.07334499999999</v>
      </c>
      <c r="AY1067" s="551">
        <v>45.017725000000006</v>
      </c>
    </row>
    <row r="1068" spans="1:51" customFormat="1" x14ac:dyDescent="0.35">
      <c r="A1068" s="547" t="s">
        <v>1469</v>
      </c>
      <c r="B1068" s="547" t="s">
        <v>1146</v>
      </c>
      <c r="C1068">
        <v>9</v>
      </c>
      <c r="D1068" s="547" t="s">
        <v>475</v>
      </c>
      <c r="E1068">
        <v>21</v>
      </c>
      <c r="F1068" s="216">
        <v>2027</v>
      </c>
      <c r="G1068" s="549">
        <v>5145.8195000000014</v>
      </c>
      <c r="H1068" s="550">
        <v>0</v>
      </c>
      <c r="I1068" s="550">
        <v>0</v>
      </c>
      <c r="J1068" s="550">
        <v>0</v>
      </c>
      <c r="K1068" s="550">
        <v>0</v>
      </c>
      <c r="L1068" s="550">
        <v>3.121271548681409E-3</v>
      </c>
      <c r="M1068" s="550">
        <v>1.3700312846185135E-3</v>
      </c>
      <c r="N1068" s="550">
        <v>0</v>
      </c>
      <c r="O1068" s="550">
        <v>2.4970185798394207E-2</v>
      </c>
      <c r="P1068" s="550">
        <v>9.1335933955709048E-3</v>
      </c>
      <c r="Q1068" s="551">
        <v>0</v>
      </c>
      <c r="R1068" s="551">
        <v>0</v>
      </c>
      <c r="S1068" s="551">
        <v>0</v>
      </c>
      <c r="T1068" s="551">
        <v>0</v>
      </c>
      <c r="U1068" s="551">
        <v>16.061499999999999</v>
      </c>
      <c r="V1068" s="551">
        <v>7.0499336999999986</v>
      </c>
      <c r="W1068" s="551">
        <v>0</v>
      </c>
      <c r="X1068" s="551">
        <v>128.49206900000001</v>
      </c>
      <c r="Y1068" s="551">
        <v>46.999822999999985</v>
      </c>
      <c r="AA1068" s="547" t="s">
        <v>1469</v>
      </c>
      <c r="AB1068" s="547" t="s">
        <v>1146</v>
      </c>
      <c r="AC1068">
        <v>9</v>
      </c>
      <c r="AD1068" s="547" t="s">
        <v>475</v>
      </c>
      <c r="AE1068">
        <v>21</v>
      </c>
      <c r="AF1068" s="216">
        <v>2027</v>
      </c>
      <c r="AG1068" s="549">
        <v>5145.8195000000014</v>
      </c>
      <c r="AH1068" s="550">
        <v>0</v>
      </c>
      <c r="AI1068" s="550">
        <v>0</v>
      </c>
      <c r="AJ1068" s="550">
        <v>0</v>
      </c>
      <c r="AK1068" s="550">
        <v>0</v>
      </c>
      <c r="AL1068" s="550">
        <v>3.121271548681409E-3</v>
      </c>
      <c r="AM1068" s="550">
        <v>1.3700312846185135E-3</v>
      </c>
      <c r="AN1068" s="550">
        <v>0</v>
      </c>
      <c r="AO1068" s="550">
        <v>2.4970185798394207E-2</v>
      </c>
      <c r="AP1068" s="550">
        <v>9.1335933955709048E-3</v>
      </c>
      <c r="AQ1068" s="551">
        <v>0</v>
      </c>
      <c r="AR1068" s="551">
        <v>0</v>
      </c>
      <c r="AS1068" s="551">
        <v>0</v>
      </c>
      <c r="AT1068" s="551">
        <v>0</v>
      </c>
      <c r="AU1068" s="551">
        <v>16.061499999999999</v>
      </c>
      <c r="AV1068" s="551">
        <v>7.0499336999999986</v>
      </c>
      <c r="AW1068" s="551">
        <v>0</v>
      </c>
      <c r="AX1068" s="551">
        <v>128.49206900000001</v>
      </c>
      <c r="AY1068" s="551">
        <v>46.999822999999985</v>
      </c>
    </row>
    <row r="1069" spans="1:51" customFormat="1" x14ac:dyDescent="0.35">
      <c r="A1069" s="547" t="s">
        <v>1470</v>
      </c>
      <c r="B1069" s="547" t="s">
        <v>1146</v>
      </c>
      <c r="C1069">
        <v>9</v>
      </c>
      <c r="D1069" s="547" t="s">
        <v>475</v>
      </c>
      <c r="E1069">
        <v>21</v>
      </c>
      <c r="F1069" s="216">
        <v>2028</v>
      </c>
      <c r="G1069" s="549">
        <v>5309.7764999999999</v>
      </c>
      <c r="H1069" s="550">
        <v>0</v>
      </c>
      <c r="I1069" s="550">
        <v>0</v>
      </c>
      <c r="J1069" s="550">
        <v>0</v>
      </c>
      <c r="K1069" s="550">
        <v>0</v>
      </c>
      <c r="L1069" s="550">
        <v>3.1212785698230419E-3</v>
      </c>
      <c r="M1069" s="550">
        <v>1.3700320154718378E-3</v>
      </c>
      <c r="N1069" s="550">
        <v>0</v>
      </c>
      <c r="O1069" s="550">
        <v>2.4970180383298617E-2</v>
      </c>
      <c r="P1069" s="550">
        <v>9.1335895211408624E-3</v>
      </c>
      <c r="Q1069" s="551">
        <v>0</v>
      </c>
      <c r="R1069" s="551">
        <v>0</v>
      </c>
      <c r="S1069" s="551">
        <v>0</v>
      </c>
      <c r="T1069" s="551">
        <v>0</v>
      </c>
      <c r="U1069" s="551">
        <v>16.573291599999997</v>
      </c>
      <c r="V1069" s="551">
        <v>7.2745638000000001</v>
      </c>
      <c r="W1069" s="551">
        <v>0</v>
      </c>
      <c r="X1069" s="551">
        <v>132.58607699999999</v>
      </c>
      <c r="Y1069" s="551">
        <v>48.497319000000005</v>
      </c>
      <c r="AA1069" s="547" t="s">
        <v>1470</v>
      </c>
      <c r="AB1069" s="547" t="s">
        <v>1146</v>
      </c>
      <c r="AC1069">
        <v>9</v>
      </c>
      <c r="AD1069" s="547" t="s">
        <v>475</v>
      </c>
      <c r="AE1069">
        <v>21</v>
      </c>
      <c r="AF1069" s="216">
        <v>2028</v>
      </c>
      <c r="AG1069" s="549">
        <v>5309.7764999999999</v>
      </c>
      <c r="AH1069" s="550">
        <v>0</v>
      </c>
      <c r="AI1069" s="550">
        <v>0</v>
      </c>
      <c r="AJ1069" s="550">
        <v>0</v>
      </c>
      <c r="AK1069" s="550">
        <v>0</v>
      </c>
      <c r="AL1069" s="550">
        <v>3.1212785698230419E-3</v>
      </c>
      <c r="AM1069" s="550">
        <v>1.3700320154718378E-3</v>
      </c>
      <c r="AN1069" s="550">
        <v>0</v>
      </c>
      <c r="AO1069" s="550">
        <v>2.4970180383298617E-2</v>
      </c>
      <c r="AP1069" s="550">
        <v>9.1335895211408624E-3</v>
      </c>
      <c r="AQ1069" s="551">
        <v>0</v>
      </c>
      <c r="AR1069" s="551">
        <v>0</v>
      </c>
      <c r="AS1069" s="551">
        <v>0</v>
      </c>
      <c r="AT1069" s="551">
        <v>0</v>
      </c>
      <c r="AU1069" s="551">
        <v>16.573291599999997</v>
      </c>
      <c r="AV1069" s="551">
        <v>7.2745638000000001</v>
      </c>
      <c r="AW1069" s="551">
        <v>0</v>
      </c>
      <c r="AX1069" s="551">
        <v>132.58607699999999</v>
      </c>
      <c r="AY1069" s="551">
        <v>48.497319000000005</v>
      </c>
    </row>
    <row r="1070" spans="1:51" customFormat="1" x14ac:dyDescent="0.35">
      <c r="A1070" s="547" t="s">
        <v>1558</v>
      </c>
      <c r="B1070" s="547" t="s">
        <v>1146</v>
      </c>
      <c r="C1070">
        <v>9</v>
      </c>
      <c r="D1070" s="547" t="s">
        <v>475</v>
      </c>
      <c r="E1070">
        <v>21</v>
      </c>
      <c r="F1070" s="216">
        <v>2029</v>
      </c>
      <c r="G1070" s="549">
        <v>5455.6689999999999</v>
      </c>
      <c r="H1070" s="550">
        <v>0</v>
      </c>
      <c r="I1070" s="550">
        <v>0</v>
      </c>
      <c r="J1070" s="550">
        <v>0</v>
      </c>
      <c r="K1070" s="550">
        <v>0</v>
      </c>
      <c r="L1070" s="550">
        <v>3.1212747694187464E-3</v>
      </c>
      <c r="M1070" s="550">
        <v>1.3700320162385218E-3</v>
      </c>
      <c r="N1070" s="550">
        <v>0</v>
      </c>
      <c r="O1070" s="550">
        <v>2.4970197788758811E-2</v>
      </c>
      <c r="P1070" s="550">
        <v>9.1335902159753492E-3</v>
      </c>
      <c r="Q1070" s="551">
        <v>0</v>
      </c>
      <c r="R1070" s="551">
        <v>0</v>
      </c>
      <c r="S1070" s="551">
        <v>0</v>
      </c>
      <c r="T1070" s="551">
        <v>0</v>
      </c>
      <c r="U1070" s="551">
        <v>17.028642000000001</v>
      </c>
      <c r="V1070" s="551">
        <v>7.4744411999999993</v>
      </c>
      <c r="W1070" s="551">
        <v>0</v>
      </c>
      <c r="X1070" s="551">
        <v>136.22913399999999</v>
      </c>
      <c r="Y1070" s="551">
        <v>49.829845000000013</v>
      </c>
      <c r="AA1070" s="547" t="s">
        <v>1558</v>
      </c>
      <c r="AB1070" s="547" t="s">
        <v>1146</v>
      </c>
      <c r="AC1070">
        <v>9</v>
      </c>
      <c r="AD1070" s="547" t="s">
        <v>475</v>
      </c>
      <c r="AE1070">
        <v>21</v>
      </c>
      <c r="AF1070" s="216">
        <v>2029</v>
      </c>
      <c r="AG1070" s="549">
        <v>5455.6689999999999</v>
      </c>
      <c r="AH1070" s="550">
        <v>0</v>
      </c>
      <c r="AI1070" s="550">
        <v>0</v>
      </c>
      <c r="AJ1070" s="550">
        <v>0</v>
      </c>
      <c r="AK1070" s="550">
        <v>0</v>
      </c>
      <c r="AL1070" s="550">
        <v>3.1212747694187464E-3</v>
      </c>
      <c r="AM1070" s="550">
        <v>1.3700320162385218E-3</v>
      </c>
      <c r="AN1070" s="550">
        <v>0</v>
      </c>
      <c r="AO1070" s="550">
        <v>2.4970197788758811E-2</v>
      </c>
      <c r="AP1070" s="550">
        <v>9.1335902159753492E-3</v>
      </c>
      <c r="AQ1070" s="551">
        <v>0</v>
      </c>
      <c r="AR1070" s="551">
        <v>0</v>
      </c>
      <c r="AS1070" s="551">
        <v>0</v>
      </c>
      <c r="AT1070" s="551">
        <v>0</v>
      </c>
      <c r="AU1070" s="551">
        <v>17.028642000000001</v>
      </c>
      <c r="AV1070" s="551">
        <v>7.4744411999999993</v>
      </c>
      <c r="AW1070" s="551">
        <v>0</v>
      </c>
      <c r="AX1070" s="551">
        <v>136.22913399999999</v>
      </c>
      <c r="AY1070" s="551">
        <v>49.829845000000013</v>
      </c>
    </row>
    <row r="1071" spans="1:51" customFormat="1" x14ac:dyDescent="0.35">
      <c r="A1071" s="547" t="s">
        <v>1559</v>
      </c>
      <c r="B1071" s="547" t="s">
        <v>1146</v>
      </c>
      <c r="C1071">
        <v>9</v>
      </c>
      <c r="D1071" s="547" t="s">
        <v>475</v>
      </c>
      <c r="E1071">
        <v>21</v>
      </c>
      <c r="F1071" s="216">
        <v>2030</v>
      </c>
      <c r="G1071" s="549">
        <v>5612.7068000000008</v>
      </c>
      <c r="H1071" s="550">
        <v>0</v>
      </c>
      <c r="I1071" s="550">
        <v>0</v>
      </c>
      <c r="J1071" s="550">
        <v>0</v>
      </c>
      <c r="K1071" s="550">
        <v>0</v>
      </c>
      <c r="L1071" s="550">
        <v>3.1212722531666895E-3</v>
      </c>
      <c r="M1071" s="550">
        <v>1.3700307666169196E-3</v>
      </c>
      <c r="N1071" s="550">
        <v>0</v>
      </c>
      <c r="O1071" s="550">
        <v>2.4970205284908158E-2</v>
      </c>
      <c r="P1071" s="550">
        <v>9.1335855990197102E-3</v>
      </c>
      <c r="Q1071" s="551">
        <v>0</v>
      </c>
      <c r="R1071" s="551">
        <v>0</v>
      </c>
      <c r="S1071" s="551">
        <v>0</v>
      </c>
      <c r="T1071" s="551">
        <v>0</v>
      </c>
      <c r="U1071" s="551">
        <v>17.518786000000002</v>
      </c>
      <c r="V1071" s="551">
        <v>7.6895809999999996</v>
      </c>
      <c r="W1071" s="551">
        <v>0</v>
      </c>
      <c r="X1071" s="551">
        <v>140.15044099999997</v>
      </c>
      <c r="Y1071" s="551">
        <v>51.26413800000001</v>
      </c>
      <c r="AA1071" s="547" t="s">
        <v>1559</v>
      </c>
      <c r="AB1071" s="547" t="s">
        <v>1146</v>
      </c>
      <c r="AC1071">
        <v>9</v>
      </c>
      <c r="AD1071" s="547" t="s">
        <v>475</v>
      </c>
      <c r="AE1071">
        <v>21</v>
      </c>
      <c r="AF1071" s="216">
        <v>2030</v>
      </c>
      <c r="AG1071" s="549">
        <v>5612.7068000000008</v>
      </c>
      <c r="AH1071" s="550">
        <v>0</v>
      </c>
      <c r="AI1071" s="550">
        <v>0</v>
      </c>
      <c r="AJ1071" s="550">
        <v>0</v>
      </c>
      <c r="AK1071" s="550">
        <v>0</v>
      </c>
      <c r="AL1071" s="550">
        <v>3.1212722531666895E-3</v>
      </c>
      <c r="AM1071" s="550">
        <v>1.3700307666169196E-3</v>
      </c>
      <c r="AN1071" s="550">
        <v>0</v>
      </c>
      <c r="AO1071" s="550">
        <v>2.4970205284908158E-2</v>
      </c>
      <c r="AP1071" s="550">
        <v>9.1335855990197102E-3</v>
      </c>
      <c r="AQ1071" s="551">
        <v>0</v>
      </c>
      <c r="AR1071" s="551">
        <v>0</v>
      </c>
      <c r="AS1071" s="551">
        <v>0</v>
      </c>
      <c r="AT1071" s="551">
        <v>0</v>
      </c>
      <c r="AU1071" s="551">
        <v>17.518786000000002</v>
      </c>
      <c r="AV1071" s="551">
        <v>7.6895809999999996</v>
      </c>
      <c r="AW1071" s="551">
        <v>0</v>
      </c>
      <c r="AX1071" s="551">
        <v>140.15044099999997</v>
      </c>
      <c r="AY1071" s="551">
        <v>51.26413800000001</v>
      </c>
    </row>
    <row r="1072" spans="1:51" customFormat="1" x14ac:dyDescent="0.35">
      <c r="A1072" s="547" t="s">
        <v>1471</v>
      </c>
      <c r="B1072" s="547" t="s">
        <v>1146</v>
      </c>
      <c r="C1072">
        <v>9</v>
      </c>
      <c r="D1072" s="547" t="s">
        <v>504</v>
      </c>
      <c r="E1072">
        <v>31</v>
      </c>
      <c r="F1072" s="216">
        <v>31</v>
      </c>
      <c r="G1072" s="549">
        <v>4370.8356899999999</v>
      </c>
      <c r="H1072" s="550">
        <v>0</v>
      </c>
      <c r="I1072" s="550">
        <v>0</v>
      </c>
      <c r="J1072" s="550">
        <v>0</v>
      </c>
      <c r="K1072" s="550">
        <v>0</v>
      </c>
      <c r="L1072" s="550">
        <v>3.4696250341087519E-3</v>
      </c>
      <c r="M1072" s="550">
        <v>1.3700307345573084E-3</v>
      </c>
      <c r="N1072" s="550">
        <v>0</v>
      </c>
      <c r="O1072" s="550">
        <v>2.7757008317098281E-2</v>
      </c>
      <c r="P1072" s="550">
        <v>9.1335854677255107E-3</v>
      </c>
      <c r="Q1072" s="551">
        <v>0</v>
      </c>
      <c r="R1072" s="551">
        <v>0</v>
      </c>
      <c r="S1072" s="551">
        <v>0</v>
      </c>
      <c r="T1072" s="551">
        <v>0</v>
      </c>
      <c r="U1072" s="551">
        <v>15.165160929999999</v>
      </c>
      <c r="V1072" s="551">
        <v>5.9881792309999993</v>
      </c>
      <c r="W1072" s="551">
        <v>0</v>
      </c>
      <c r="X1072" s="551">
        <v>121.3213226</v>
      </c>
      <c r="Y1072" s="551">
        <v>39.921401340000003</v>
      </c>
      <c r="AA1072" s="547" t="s">
        <v>1471</v>
      </c>
      <c r="AB1072" s="547" t="s">
        <v>1146</v>
      </c>
      <c r="AC1072">
        <v>9</v>
      </c>
      <c r="AD1072" s="547" t="s">
        <v>504</v>
      </c>
      <c r="AE1072">
        <v>31</v>
      </c>
      <c r="AF1072" s="216">
        <v>31</v>
      </c>
      <c r="AG1072" s="549">
        <v>4370.8356899999999</v>
      </c>
      <c r="AH1072" s="550">
        <v>0</v>
      </c>
      <c r="AI1072" s="550">
        <v>0</v>
      </c>
      <c r="AJ1072" s="550">
        <v>0</v>
      </c>
      <c r="AK1072" s="550">
        <v>0</v>
      </c>
      <c r="AL1072" s="550">
        <v>3.4696250341087519E-3</v>
      </c>
      <c r="AM1072" s="550">
        <v>1.3700307345573084E-3</v>
      </c>
      <c r="AN1072" s="550">
        <v>0</v>
      </c>
      <c r="AO1072" s="550">
        <v>2.7757008317098281E-2</v>
      </c>
      <c r="AP1072" s="550">
        <v>9.1335854677255107E-3</v>
      </c>
      <c r="AQ1072" s="551">
        <v>0</v>
      </c>
      <c r="AR1072" s="551">
        <v>0</v>
      </c>
      <c r="AS1072" s="551">
        <v>0</v>
      </c>
      <c r="AT1072" s="551">
        <v>0</v>
      </c>
      <c r="AU1072" s="551">
        <v>15.165160929999999</v>
      </c>
      <c r="AV1072" s="551">
        <v>5.9881792309999993</v>
      </c>
      <c r="AW1072" s="551">
        <v>0</v>
      </c>
      <c r="AX1072" s="551">
        <v>121.3213226</v>
      </c>
      <c r="AY1072" s="551">
        <v>39.921401340000003</v>
      </c>
    </row>
    <row r="1073" spans="1:51" customFormat="1" x14ac:dyDescent="0.35">
      <c r="A1073" s="547" t="s">
        <v>1174</v>
      </c>
      <c r="B1073" s="547" t="s">
        <v>1146</v>
      </c>
      <c r="C1073">
        <v>9</v>
      </c>
      <c r="D1073" s="547" t="s">
        <v>504</v>
      </c>
      <c r="E1073">
        <v>31</v>
      </c>
      <c r="F1073" s="216">
        <v>2017</v>
      </c>
      <c r="G1073" s="549">
        <v>99.907429000000008</v>
      </c>
      <c r="H1073" s="550">
        <v>0</v>
      </c>
      <c r="I1073" s="550">
        <v>0</v>
      </c>
      <c r="J1073" s="550">
        <v>0</v>
      </c>
      <c r="K1073" s="550">
        <v>0</v>
      </c>
      <c r="L1073" s="550">
        <v>3.469621563377435E-3</v>
      </c>
      <c r="M1073" s="550">
        <v>1.3700336638629745E-3</v>
      </c>
      <c r="N1073" s="550">
        <v>0</v>
      </c>
      <c r="O1073" s="550">
        <v>2.7756969904610396E-2</v>
      </c>
      <c r="P1073" s="550">
        <v>9.1335969620437336E-3</v>
      </c>
      <c r="Q1073" s="551">
        <v>0</v>
      </c>
      <c r="R1073" s="551">
        <v>0</v>
      </c>
      <c r="S1073" s="551">
        <v>0</v>
      </c>
      <c r="T1073" s="551">
        <v>0</v>
      </c>
      <c r="U1073" s="551">
        <v>0.3466409700000001</v>
      </c>
      <c r="V1073" s="551">
        <v>0.13687654099999999</v>
      </c>
      <c r="W1073" s="551">
        <v>0</v>
      </c>
      <c r="X1073" s="551">
        <v>2.7731275000000002</v>
      </c>
      <c r="Y1073" s="551">
        <v>0.91251419000000011</v>
      </c>
      <c r="AA1073" s="547" t="s">
        <v>1174</v>
      </c>
      <c r="AB1073" s="547" t="s">
        <v>1146</v>
      </c>
      <c r="AC1073">
        <v>9</v>
      </c>
      <c r="AD1073" s="547" t="s">
        <v>504</v>
      </c>
      <c r="AE1073">
        <v>31</v>
      </c>
      <c r="AF1073" s="216">
        <v>2017</v>
      </c>
      <c r="AG1073" s="549">
        <v>99.907429000000008</v>
      </c>
      <c r="AH1073" s="550">
        <v>0</v>
      </c>
      <c r="AI1073" s="550">
        <v>0</v>
      </c>
      <c r="AJ1073" s="550">
        <v>0</v>
      </c>
      <c r="AK1073" s="550">
        <v>0</v>
      </c>
      <c r="AL1073" s="550">
        <v>3.469621563377435E-3</v>
      </c>
      <c r="AM1073" s="550">
        <v>1.3700336638629745E-3</v>
      </c>
      <c r="AN1073" s="550">
        <v>0</v>
      </c>
      <c r="AO1073" s="550">
        <v>2.7756969904610396E-2</v>
      </c>
      <c r="AP1073" s="550">
        <v>9.1335969620437336E-3</v>
      </c>
      <c r="AQ1073" s="551">
        <v>0</v>
      </c>
      <c r="AR1073" s="551">
        <v>0</v>
      </c>
      <c r="AS1073" s="551">
        <v>0</v>
      </c>
      <c r="AT1073" s="551">
        <v>0</v>
      </c>
      <c r="AU1073" s="551">
        <v>0.3466409700000001</v>
      </c>
      <c r="AV1073" s="551">
        <v>0.13687654099999999</v>
      </c>
      <c r="AW1073" s="551">
        <v>0</v>
      </c>
      <c r="AX1073" s="551">
        <v>2.7731275000000002</v>
      </c>
      <c r="AY1073" s="551">
        <v>0.91251419000000011</v>
      </c>
    </row>
    <row r="1074" spans="1:51" customFormat="1" x14ac:dyDescent="0.35">
      <c r="A1074" s="547" t="s">
        <v>1175</v>
      </c>
      <c r="B1074" s="547" t="s">
        <v>1146</v>
      </c>
      <c r="C1074">
        <v>9</v>
      </c>
      <c r="D1074" s="547" t="s">
        <v>504</v>
      </c>
      <c r="E1074">
        <v>31</v>
      </c>
      <c r="F1074" s="216">
        <v>2018</v>
      </c>
      <c r="G1074" s="549">
        <v>203.98319200000003</v>
      </c>
      <c r="H1074" s="550">
        <v>0</v>
      </c>
      <c r="I1074" s="550">
        <v>0</v>
      </c>
      <c r="J1074" s="550">
        <v>0</v>
      </c>
      <c r="K1074" s="550">
        <v>0</v>
      </c>
      <c r="L1074" s="550">
        <v>3.469627193597401E-3</v>
      </c>
      <c r="M1074" s="550">
        <v>1.3700318994910123E-3</v>
      </c>
      <c r="N1074" s="550">
        <v>0</v>
      </c>
      <c r="O1074" s="550">
        <v>2.7757044315690479E-2</v>
      </c>
      <c r="P1074" s="550">
        <v>9.1335956248787403E-3</v>
      </c>
      <c r="Q1074" s="551">
        <v>0</v>
      </c>
      <c r="R1074" s="551">
        <v>0</v>
      </c>
      <c r="S1074" s="551">
        <v>0</v>
      </c>
      <c r="T1074" s="551">
        <v>0</v>
      </c>
      <c r="U1074" s="551">
        <v>0.7077456299999999</v>
      </c>
      <c r="V1074" s="551">
        <v>0.27946347999999993</v>
      </c>
      <c r="W1074" s="551">
        <v>0</v>
      </c>
      <c r="X1074" s="551">
        <v>5.6619705000000007</v>
      </c>
      <c r="Y1074" s="551">
        <v>1.8630999900000005</v>
      </c>
      <c r="AA1074" s="547" t="s">
        <v>1175</v>
      </c>
      <c r="AB1074" s="547" t="s">
        <v>1146</v>
      </c>
      <c r="AC1074">
        <v>9</v>
      </c>
      <c r="AD1074" s="547" t="s">
        <v>504</v>
      </c>
      <c r="AE1074">
        <v>31</v>
      </c>
      <c r="AF1074" s="216">
        <v>2018</v>
      </c>
      <c r="AG1074" s="549">
        <v>203.98319200000003</v>
      </c>
      <c r="AH1074" s="550">
        <v>0</v>
      </c>
      <c r="AI1074" s="550">
        <v>0</v>
      </c>
      <c r="AJ1074" s="550">
        <v>0</v>
      </c>
      <c r="AK1074" s="550">
        <v>0</v>
      </c>
      <c r="AL1074" s="550">
        <v>3.469627193597401E-3</v>
      </c>
      <c r="AM1074" s="550">
        <v>1.3700318994910123E-3</v>
      </c>
      <c r="AN1074" s="550">
        <v>0</v>
      </c>
      <c r="AO1074" s="550">
        <v>2.7757044315690479E-2</v>
      </c>
      <c r="AP1074" s="550">
        <v>9.1335956248787403E-3</v>
      </c>
      <c r="AQ1074" s="551">
        <v>0</v>
      </c>
      <c r="AR1074" s="551">
        <v>0</v>
      </c>
      <c r="AS1074" s="551">
        <v>0</v>
      </c>
      <c r="AT1074" s="551">
        <v>0</v>
      </c>
      <c r="AU1074" s="551">
        <v>0.7077456299999999</v>
      </c>
      <c r="AV1074" s="551">
        <v>0.27946347999999993</v>
      </c>
      <c r="AW1074" s="551">
        <v>0</v>
      </c>
      <c r="AX1074" s="551">
        <v>5.6619705000000007</v>
      </c>
      <c r="AY1074" s="551">
        <v>1.8630999900000005</v>
      </c>
    </row>
    <row r="1075" spans="1:51" customFormat="1" x14ac:dyDescent="0.35">
      <c r="A1075" s="547" t="s">
        <v>1176</v>
      </c>
      <c r="B1075" s="547" t="s">
        <v>1146</v>
      </c>
      <c r="C1075">
        <v>9</v>
      </c>
      <c r="D1075" s="547" t="s">
        <v>504</v>
      </c>
      <c r="E1075">
        <v>31</v>
      </c>
      <c r="F1075" s="216">
        <v>2019</v>
      </c>
      <c r="G1075" s="549">
        <v>356.03866000000005</v>
      </c>
      <c r="H1075" s="550">
        <v>0</v>
      </c>
      <c r="I1075" s="550">
        <v>0</v>
      </c>
      <c r="J1075" s="550">
        <v>0</v>
      </c>
      <c r="K1075" s="550">
        <v>0</v>
      </c>
      <c r="L1075" s="550">
        <v>3.4696251805913436E-3</v>
      </c>
      <c r="M1075" s="550">
        <v>1.3700295636434538E-3</v>
      </c>
      <c r="N1075" s="550">
        <v>0</v>
      </c>
      <c r="O1075" s="550">
        <v>2.775698683957523E-2</v>
      </c>
      <c r="P1075" s="550">
        <v>9.133571899186451E-3</v>
      </c>
      <c r="Q1075" s="551">
        <v>0</v>
      </c>
      <c r="R1075" s="551">
        <v>0</v>
      </c>
      <c r="S1075" s="551">
        <v>0</v>
      </c>
      <c r="T1075" s="551">
        <v>0</v>
      </c>
      <c r="U1075" s="551">
        <v>1.2353207000000002</v>
      </c>
      <c r="V1075" s="551">
        <v>0.48778349000000004</v>
      </c>
      <c r="W1075" s="551">
        <v>0</v>
      </c>
      <c r="X1075" s="551">
        <v>9.8825604000000009</v>
      </c>
      <c r="Y1075" s="551">
        <v>3.2519046999999994</v>
      </c>
      <c r="AA1075" s="547" t="s">
        <v>1176</v>
      </c>
      <c r="AB1075" s="547" t="s">
        <v>1146</v>
      </c>
      <c r="AC1075">
        <v>9</v>
      </c>
      <c r="AD1075" s="547" t="s">
        <v>504</v>
      </c>
      <c r="AE1075">
        <v>31</v>
      </c>
      <c r="AF1075" s="216">
        <v>2019</v>
      </c>
      <c r="AG1075" s="549">
        <v>356.03866000000005</v>
      </c>
      <c r="AH1075" s="550">
        <v>0</v>
      </c>
      <c r="AI1075" s="550">
        <v>0</v>
      </c>
      <c r="AJ1075" s="550">
        <v>0</v>
      </c>
      <c r="AK1075" s="550">
        <v>0</v>
      </c>
      <c r="AL1075" s="550">
        <v>3.4696251805913436E-3</v>
      </c>
      <c r="AM1075" s="550">
        <v>1.3700295636434538E-3</v>
      </c>
      <c r="AN1075" s="550">
        <v>0</v>
      </c>
      <c r="AO1075" s="550">
        <v>2.775698683957523E-2</v>
      </c>
      <c r="AP1075" s="550">
        <v>9.133571899186451E-3</v>
      </c>
      <c r="AQ1075" s="551">
        <v>0</v>
      </c>
      <c r="AR1075" s="551">
        <v>0</v>
      </c>
      <c r="AS1075" s="551">
        <v>0</v>
      </c>
      <c r="AT1075" s="551">
        <v>0</v>
      </c>
      <c r="AU1075" s="551">
        <v>1.2353207000000002</v>
      </c>
      <c r="AV1075" s="551">
        <v>0.48778349000000004</v>
      </c>
      <c r="AW1075" s="551">
        <v>0</v>
      </c>
      <c r="AX1075" s="551">
        <v>9.8825604000000009</v>
      </c>
      <c r="AY1075" s="551">
        <v>3.2519046999999994</v>
      </c>
    </row>
    <row r="1076" spans="1:51" customFormat="1" x14ac:dyDescent="0.35">
      <c r="A1076" s="547" t="s">
        <v>1177</v>
      </c>
      <c r="B1076" s="547" t="s">
        <v>1146</v>
      </c>
      <c r="C1076">
        <v>9</v>
      </c>
      <c r="D1076" s="547" t="s">
        <v>504</v>
      </c>
      <c r="E1076">
        <v>31</v>
      </c>
      <c r="F1076" s="216">
        <v>2020</v>
      </c>
      <c r="G1076" s="549">
        <v>208.33484900000002</v>
      </c>
      <c r="H1076" s="550">
        <v>0</v>
      </c>
      <c r="I1076" s="550">
        <v>0</v>
      </c>
      <c r="J1076" s="550">
        <v>0</v>
      </c>
      <c r="K1076" s="550">
        <v>0</v>
      </c>
      <c r="L1076" s="550">
        <v>3.4696219258065651E-3</v>
      </c>
      <c r="M1076" s="550">
        <v>1.3700298887585533E-3</v>
      </c>
      <c r="N1076" s="550">
        <v>0</v>
      </c>
      <c r="O1076" s="550">
        <v>2.7756977422437851E-2</v>
      </c>
      <c r="P1076" s="550">
        <v>9.1335768314018372E-3</v>
      </c>
      <c r="Q1076" s="551">
        <v>0</v>
      </c>
      <c r="R1076" s="551">
        <v>0</v>
      </c>
      <c r="S1076" s="551">
        <v>0</v>
      </c>
      <c r="T1076" s="551">
        <v>0</v>
      </c>
      <c r="U1076" s="551">
        <v>0.72284316000000004</v>
      </c>
      <c r="V1076" s="551">
        <v>0.28542497000000006</v>
      </c>
      <c r="W1076" s="551">
        <v>0</v>
      </c>
      <c r="X1076" s="551">
        <v>5.7827456999999995</v>
      </c>
      <c r="Y1076" s="551">
        <v>1.9028423500000002</v>
      </c>
      <c r="AA1076" s="547" t="s">
        <v>1177</v>
      </c>
      <c r="AB1076" s="547" t="s">
        <v>1146</v>
      </c>
      <c r="AC1076">
        <v>9</v>
      </c>
      <c r="AD1076" s="547" t="s">
        <v>504</v>
      </c>
      <c r="AE1076">
        <v>31</v>
      </c>
      <c r="AF1076" s="216">
        <v>2020</v>
      </c>
      <c r="AG1076" s="549">
        <v>208.33484900000002</v>
      </c>
      <c r="AH1076" s="550">
        <v>0</v>
      </c>
      <c r="AI1076" s="550">
        <v>0</v>
      </c>
      <c r="AJ1076" s="550">
        <v>0</v>
      </c>
      <c r="AK1076" s="550">
        <v>0</v>
      </c>
      <c r="AL1076" s="550">
        <v>3.4696219258065651E-3</v>
      </c>
      <c r="AM1076" s="550">
        <v>1.3700298887585533E-3</v>
      </c>
      <c r="AN1076" s="550">
        <v>0</v>
      </c>
      <c r="AO1076" s="550">
        <v>2.7756977422437851E-2</v>
      </c>
      <c r="AP1076" s="550">
        <v>9.1335768314018372E-3</v>
      </c>
      <c r="AQ1076" s="551">
        <v>0</v>
      </c>
      <c r="AR1076" s="551">
        <v>0</v>
      </c>
      <c r="AS1076" s="551">
        <v>0</v>
      </c>
      <c r="AT1076" s="551">
        <v>0</v>
      </c>
      <c r="AU1076" s="551">
        <v>0.72284316000000004</v>
      </c>
      <c r="AV1076" s="551">
        <v>0.28542497000000006</v>
      </c>
      <c r="AW1076" s="551">
        <v>0</v>
      </c>
      <c r="AX1076" s="551">
        <v>5.7827456999999995</v>
      </c>
      <c r="AY1076" s="551">
        <v>1.9028423500000002</v>
      </c>
    </row>
    <row r="1077" spans="1:51" customFormat="1" x14ac:dyDescent="0.35">
      <c r="A1077" s="547" t="s">
        <v>1178</v>
      </c>
      <c r="B1077" s="547" t="s">
        <v>1146</v>
      </c>
      <c r="C1077">
        <v>9</v>
      </c>
      <c r="D1077" s="547" t="s">
        <v>504</v>
      </c>
      <c r="E1077">
        <v>31</v>
      </c>
      <c r="F1077" s="216">
        <v>2021</v>
      </c>
      <c r="G1077" s="549">
        <v>234.71206999999998</v>
      </c>
      <c r="H1077" s="550">
        <v>0</v>
      </c>
      <c r="I1077" s="550">
        <v>0</v>
      </c>
      <c r="J1077" s="550">
        <v>0</v>
      </c>
      <c r="K1077" s="550">
        <v>0</v>
      </c>
      <c r="L1077" s="550">
        <v>3.4696245489207276E-3</v>
      </c>
      <c r="M1077" s="550">
        <v>1.3700315454590812E-3</v>
      </c>
      <c r="N1077" s="550">
        <v>0</v>
      </c>
      <c r="O1077" s="550">
        <v>2.7757008406086657E-2</v>
      </c>
      <c r="P1077" s="550">
        <v>9.1335788994575343E-3</v>
      </c>
      <c r="Q1077" s="551">
        <v>0</v>
      </c>
      <c r="R1077" s="551">
        <v>0</v>
      </c>
      <c r="S1077" s="551">
        <v>0</v>
      </c>
      <c r="T1077" s="551">
        <v>0</v>
      </c>
      <c r="U1077" s="551">
        <v>0.81436276000000019</v>
      </c>
      <c r="V1077" s="551">
        <v>0.32156294000000002</v>
      </c>
      <c r="W1077" s="551">
        <v>0</v>
      </c>
      <c r="X1077" s="551">
        <v>6.5149048999999994</v>
      </c>
      <c r="Y1077" s="551">
        <v>2.1437612099999996</v>
      </c>
      <c r="AA1077" s="547" t="s">
        <v>1178</v>
      </c>
      <c r="AB1077" s="547" t="s">
        <v>1146</v>
      </c>
      <c r="AC1077">
        <v>9</v>
      </c>
      <c r="AD1077" s="547" t="s">
        <v>504</v>
      </c>
      <c r="AE1077">
        <v>31</v>
      </c>
      <c r="AF1077" s="216">
        <v>2021</v>
      </c>
      <c r="AG1077" s="549">
        <v>234.71206999999998</v>
      </c>
      <c r="AH1077" s="550">
        <v>0</v>
      </c>
      <c r="AI1077" s="550">
        <v>0</v>
      </c>
      <c r="AJ1077" s="550">
        <v>0</v>
      </c>
      <c r="AK1077" s="550">
        <v>0</v>
      </c>
      <c r="AL1077" s="550">
        <v>3.4696245489207276E-3</v>
      </c>
      <c r="AM1077" s="550">
        <v>1.3700315454590812E-3</v>
      </c>
      <c r="AN1077" s="550">
        <v>0</v>
      </c>
      <c r="AO1077" s="550">
        <v>2.7757008406086657E-2</v>
      </c>
      <c r="AP1077" s="550">
        <v>9.1335788994575343E-3</v>
      </c>
      <c r="AQ1077" s="551">
        <v>0</v>
      </c>
      <c r="AR1077" s="551">
        <v>0</v>
      </c>
      <c r="AS1077" s="551">
        <v>0</v>
      </c>
      <c r="AT1077" s="551">
        <v>0</v>
      </c>
      <c r="AU1077" s="551">
        <v>0.81436276000000019</v>
      </c>
      <c r="AV1077" s="551">
        <v>0.32156294000000002</v>
      </c>
      <c r="AW1077" s="551">
        <v>0</v>
      </c>
      <c r="AX1077" s="551">
        <v>6.5149048999999994</v>
      </c>
      <c r="AY1077" s="551">
        <v>2.1437612099999996</v>
      </c>
    </row>
    <row r="1078" spans="1:51" customFormat="1" x14ac:dyDescent="0.35">
      <c r="A1078" s="547" t="s">
        <v>1179</v>
      </c>
      <c r="B1078" s="547" t="s">
        <v>1146</v>
      </c>
      <c r="C1078">
        <v>9</v>
      </c>
      <c r="D1078" s="547" t="s">
        <v>504</v>
      </c>
      <c r="E1078">
        <v>31</v>
      </c>
      <c r="F1078" s="216">
        <v>2022</v>
      </c>
      <c r="G1078" s="549">
        <v>260.91227999999995</v>
      </c>
      <c r="H1078" s="550">
        <v>0</v>
      </c>
      <c r="I1078" s="550">
        <v>0</v>
      </c>
      <c r="J1078" s="550">
        <v>0</v>
      </c>
      <c r="K1078" s="550">
        <v>0</v>
      </c>
      <c r="L1078" s="550">
        <v>3.4696222807144225E-3</v>
      </c>
      <c r="M1078" s="550">
        <v>1.370029613017831E-3</v>
      </c>
      <c r="N1078" s="550">
        <v>0</v>
      </c>
      <c r="O1078" s="550">
        <v>2.7756992120110256E-2</v>
      </c>
      <c r="P1078" s="550">
        <v>9.1335900326347235E-3</v>
      </c>
      <c r="Q1078" s="551">
        <v>0</v>
      </c>
      <c r="R1078" s="551">
        <v>0</v>
      </c>
      <c r="S1078" s="551">
        <v>0</v>
      </c>
      <c r="T1078" s="551">
        <v>0</v>
      </c>
      <c r="U1078" s="551">
        <v>0.9052670599999999</v>
      </c>
      <c r="V1078" s="551">
        <v>0.3574575499999999</v>
      </c>
      <c r="W1078" s="551">
        <v>0</v>
      </c>
      <c r="X1078" s="551">
        <v>7.2421400999999994</v>
      </c>
      <c r="Y1078" s="551">
        <v>2.3830657999999998</v>
      </c>
      <c r="AA1078" s="547" t="s">
        <v>1179</v>
      </c>
      <c r="AB1078" s="547" t="s">
        <v>1146</v>
      </c>
      <c r="AC1078">
        <v>9</v>
      </c>
      <c r="AD1078" s="547" t="s">
        <v>504</v>
      </c>
      <c r="AE1078">
        <v>31</v>
      </c>
      <c r="AF1078" s="216">
        <v>2022</v>
      </c>
      <c r="AG1078" s="549">
        <v>260.91227999999995</v>
      </c>
      <c r="AH1078" s="550">
        <v>0</v>
      </c>
      <c r="AI1078" s="550">
        <v>0</v>
      </c>
      <c r="AJ1078" s="550">
        <v>0</v>
      </c>
      <c r="AK1078" s="550">
        <v>0</v>
      </c>
      <c r="AL1078" s="550">
        <v>3.4696222807144225E-3</v>
      </c>
      <c r="AM1078" s="550">
        <v>1.370029613017831E-3</v>
      </c>
      <c r="AN1078" s="550">
        <v>0</v>
      </c>
      <c r="AO1078" s="550">
        <v>2.7756992120110256E-2</v>
      </c>
      <c r="AP1078" s="550">
        <v>9.1335900326347235E-3</v>
      </c>
      <c r="AQ1078" s="551">
        <v>0</v>
      </c>
      <c r="AR1078" s="551">
        <v>0</v>
      </c>
      <c r="AS1078" s="551">
        <v>0</v>
      </c>
      <c r="AT1078" s="551">
        <v>0</v>
      </c>
      <c r="AU1078" s="551">
        <v>0.9052670599999999</v>
      </c>
      <c r="AV1078" s="551">
        <v>0.3574575499999999</v>
      </c>
      <c r="AW1078" s="551">
        <v>0</v>
      </c>
      <c r="AX1078" s="551">
        <v>7.2421400999999994</v>
      </c>
      <c r="AY1078" s="551">
        <v>2.3830657999999998</v>
      </c>
    </row>
    <row r="1079" spans="1:51" customFormat="1" x14ac:dyDescent="0.35">
      <c r="A1079" s="547" t="s">
        <v>1180</v>
      </c>
      <c r="B1079" s="547" t="s">
        <v>1146</v>
      </c>
      <c r="C1079">
        <v>9</v>
      </c>
      <c r="D1079" s="547" t="s">
        <v>504</v>
      </c>
      <c r="E1079">
        <v>31</v>
      </c>
      <c r="F1079" s="216">
        <v>2023</v>
      </c>
      <c r="G1079" s="549">
        <v>286.80031000000002</v>
      </c>
      <c r="H1079" s="550">
        <v>0</v>
      </c>
      <c r="I1079" s="550">
        <v>0</v>
      </c>
      <c r="J1079" s="550">
        <v>0</v>
      </c>
      <c r="K1079" s="550">
        <v>0</v>
      </c>
      <c r="L1079" s="550">
        <v>3.4696234812298487E-3</v>
      </c>
      <c r="M1079" s="550">
        <v>1.3700308064520568E-3</v>
      </c>
      <c r="N1079" s="550">
        <v>0</v>
      </c>
      <c r="O1079" s="550">
        <v>2.7757003121788814E-2</v>
      </c>
      <c r="P1079" s="550">
        <v>9.133584618510349E-3</v>
      </c>
      <c r="Q1079" s="551">
        <v>0</v>
      </c>
      <c r="R1079" s="551">
        <v>0</v>
      </c>
      <c r="S1079" s="551">
        <v>0</v>
      </c>
      <c r="T1079" s="551">
        <v>0</v>
      </c>
      <c r="U1079" s="551">
        <v>0.9950890899999999</v>
      </c>
      <c r="V1079" s="551">
        <v>0.39292525999999989</v>
      </c>
      <c r="W1079" s="551">
        <v>0</v>
      </c>
      <c r="X1079" s="551">
        <v>7.9607171000000001</v>
      </c>
      <c r="Y1079" s="551">
        <v>2.6195149</v>
      </c>
      <c r="AA1079" s="547" t="s">
        <v>1180</v>
      </c>
      <c r="AB1079" s="547" t="s">
        <v>1146</v>
      </c>
      <c r="AC1079">
        <v>9</v>
      </c>
      <c r="AD1079" s="547" t="s">
        <v>504</v>
      </c>
      <c r="AE1079">
        <v>31</v>
      </c>
      <c r="AF1079" s="216">
        <v>2023</v>
      </c>
      <c r="AG1079" s="549">
        <v>286.80031000000002</v>
      </c>
      <c r="AH1079" s="550">
        <v>0</v>
      </c>
      <c r="AI1079" s="550">
        <v>0</v>
      </c>
      <c r="AJ1079" s="550">
        <v>0</v>
      </c>
      <c r="AK1079" s="550">
        <v>0</v>
      </c>
      <c r="AL1079" s="550">
        <v>3.4696234812298487E-3</v>
      </c>
      <c r="AM1079" s="550">
        <v>1.3700308064520568E-3</v>
      </c>
      <c r="AN1079" s="550">
        <v>0</v>
      </c>
      <c r="AO1079" s="550">
        <v>2.7757003121788814E-2</v>
      </c>
      <c r="AP1079" s="550">
        <v>9.133584618510349E-3</v>
      </c>
      <c r="AQ1079" s="551">
        <v>0</v>
      </c>
      <c r="AR1079" s="551">
        <v>0</v>
      </c>
      <c r="AS1079" s="551">
        <v>0</v>
      </c>
      <c r="AT1079" s="551">
        <v>0</v>
      </c>
      <c r="AU1079" s="551">
        <v>0.9950890899999999</v>
      </c>
      <c r="AV1079" s="551">
        <v>0.39292525999999989</v>
      </c>
      <c r="AW1079" s="551">
        <v>0</v>
      </c>
      <c r="AX1079" s="551">
        <v>7.9607171000000001</v>
      </c>
      <c r="AY1079" s="551">
        <v>2.6195149</v>
      </c>
    </row>
    <row r="1080" spans="1:51" customFormat="1" x14ac:dyDescent="0.35">
      <c r="A1080" s="547" t="s">
        <v>1181</v>
      </c>
      <c r="B1080" s="547" t="s">
        <v>1146</v>
      </c>
      <c r="C1080">
        <v>9</v>
      </c>
      <c r="D1080" s="547" t="s">
        <v>504</v>
      </c>
      <c r="E1080">
        <v>31</v>
      </c>
      <c r="F1080" s="216">
        <v>2024</v>
      </c>
      <c r="G1080" s="549">
        <v>312.98311000000007</v>
      </c>
      <c r="H1080" s="550">
        <v>0</v>
      </c>
      <c r="I1080" s="550">
        <v>0</v>
      </c>
      <c r="J1080" s="550">
        <v>0</v>
      </c>
      <c r="K1080" s="550">
        <v>0</v>
      </c>
      <c r="L1080" s="550">
        <v>3.4696281853675739E-3</v>
      </c>
      <c r="M1080" s="550">
        <v>1.370032267875413E-3</v>
      </c>
      <c r="N1080" s="550">
        <v>0</v>
      </c>
      <c r="O1080" s="550">
        <v>2.7757022415682425E-2</v>
      </c>
      <c r="P1080" s="550">
        <v>9.1335966979176602E-3</v>
      </c>
      <c r="Q1080" s="551">
        <v>0</v>
      </c>
      <c r="R1080" s="551">
        <v>0</v>
      </c>
      <c r="S1080" s="551">
        <v>0</v>
      </c>
      <c r="T1080" s="551">
        <v>0</v>
      </c>
      <c r="U1080" s="551">
        <v>1.08593502</v>
      </c>
      <c r="V1080" s="551">
        <v>0.42879695999999995</v>
      </c>
      <c r="W1080" s="551">
        <v>0</v>
      </c>
      <c r="X1080" s="551">
        <v>8.6874792000000003</v>
      </c>
      <c r="Y1080" s="551">
        <v>2.8586615000000006</v>
      </c>
      <c r="AA1080" s="547" t="s">
        <v>1181</v>
      </c>
      <c r="AB1080" s="547" t="s">
        <v>1146</v>
      </c>
      <c r="AC1080">
        <v>9</v>
      </c>
      <c r="AD1080" s="547" t="s">
        <v>504</v>
      </c>
      <c r="AE1080">
        <v>31</v>
      </c>
      <c r="AF1080" s="216">
        <v>2024</v>
      </c>
      <c r="AG1080" s="549">
        <v>312.98311000000007</v>
      </c>
      <c r="AH1080" s="550">
        <v>0</v>
      </c>
      <c r="AI1080" s="550">
        <v>0</v>
      </c>
      <c r="AJ1080" s="550">
        <v>0</v>
      </c>
      <c r="AK1080" s="550">
        <v>0</v>
      </c>
      <c r="AL1080" s="550">
        <v>3.4696281853675739E-3</v>
      </c>
      <c r="AM1080" s="550">
        <v>1.370032267875413E-3</v>
      </c>
      <c r="AN1080" s="550">
        <v>0</v>
      </c>
      <c r="AO1080" s="550">
        <v>2.7757022415682425E-2</v>
      </c>
      <c r="AP1080" s="550">
        <v>9.1335966979176602E-3</v>
      </c>
      <c r="AQ1080" s="551">
        <v>0</v>
      </c>
      <c r="AR1080" s="551">
        <v>0</v>
      </c>
      <c r="AS1080" s="551">
        <v>0</v>
      </c>
      <c r="AT1080" s="551">
        <v>0</v>
      </c>
      <c r="AU1080" s="551">
        <v>1.08593502</v>
      </c>
      <c r="AV1080" s="551">
        <v>0.42879695999999995</v>
      </c>
      <c r="AW1080" s="551">
        <v>0</v>
      </c>
      <c r="AX1080" s="551">
        <v>8.6874792000000003</v>
      </c>
      <c r="AY1080" s="551">
        <v>2.8586615000000006</v>
      </c>
    </row>
    <row r="1081" spans="1:51" customFormat="1" x14ac:dyDescent="0.35">
      <c r="A1081" s="547" t="s">
        <v>1182</v>
      </c>
      <c r="B1081" s="547" t="s">
        <v>1146</v>
      </c>
      <c r="C1081">
        <v>9</v>
      </c>
      <c r="D1081" s="547" t="s">
        <v>504</v>
      </c>
      <c r="E1081">
        <v>31</v>
      </c>
      <c r="F1081" s="216">
        <v>2025</v>
      </c>
      <c r="G1081" s="549">
        <v>341.74494999999996</v>
      </c>
      <c r="H1081" s="550">
        <v>0</v>
      </c>
      <c r="I1081" s="550">
        <v>0</v>
      </c>
      <c r="J1081" s="550">
        <v>0</v>
      </c>
      <c r="K1081" s="550">
        <v>0</v>
      </c>
      <c r="L1081" s="550">
        <v>3.4696248181575184E-3</v>
      </c>
      <c r="M1081" s="550">
        <v>1.3700294035069137E-3</v>
      </c>
      <c r="N1081" s="550">
        <v>0</v>
      </c>
      <c r="O1081" s="550">
        <v>2.7756994799776852E-2</v>
      </c>
      <c r="P1081" s="550">
        <v>9.1335828078805553E-3</v>
      </c>
      <c r="Q1081" s="551">
        <v>0</v>
      </c>
      <c r="R1081" s="551">
        <v>0</v>
      </c>
      <c r="S1081" s="551">
        <v>0</v>
      </c>
      <c r="T1081" s="551">
        <v>0</v>
      </c>
      <c r="U1081" s="551">
        <v>1.1857267600000001</v>
      </c>
      <c r="V1081" s="551">
        <v>0.46820062999999995</v>
      </c>
      <c r="W1081" s="551">
        <v>0</v>
      </c>
      <c r="X1081" s="551">
        <v>9.4858127999999997</v>
      </c>
      <c r="Y1081" s="551">
        <v>3.1213557999999995</v>
      </c>
      <c r="AA1081" s="547" t="s">
        <v>1182</v>
      </c>
      <c r="AB1081" s="547" t="s">
        <v>1146</v>
      </c>
      <c r="AC1081">
        <v>9</v>
      </c>
      <c r="AD1081" s="547" t="s">
        <v>504</v>
      </c>
      <c r="AE1081">
        <v>31</v>
      </c>
      <c r="AF1081" s="216">
        <v>2025</v>
      </c>
      <c r="AG1081" s="549">
        <v>341.74494999999996</v>
      </c>
      <c r="AH1081" s="550">
        <v>0</v>
      </c>
      <c r="AI1081" s="550">
        <v>0</v>
      </c>
      <c r="AJ1081" s="550">
        <v>0</v>
      </c>
      <c r="AK1081" s="550">
        <v>0</v>
      </c>
      <c r="AL1081" s="550">
        <v>3.4696248181575184E-3</v>
      </c>
      <c r="AM1081" s="550">
        <v>1.3700294035069137E-3</v>
      </c>
      <c r="AN1081" s="550">
        <v>0</v>
      </c>
      <c r="AO1081" s="550">
        <v>2.7756994799776852E-2</v>
      </c>
      <c r="AP1081" s="550">
        <v>9.1335828078805553E-3</v>
      </c>
      <c r="AQ1081" s="551">
        <v>0</v>
      </c>
      <c r="AR1081" s="551">
        <v>0</v>
      </c>
      <c r="AS1081" s="551">
        <v>0</v>
      </c>
      <c r="AT1081" s="551">
        <v>0</v>
      </c>
      <c r="AU1081" s="551">
        <v>1.1857267600000001</v>
      </c>
      <c r="AV1081" s="551">
        <v>0.46820062999999995</v>
      </c>
      <c r="AW1081" s="551">
        <v>0</v>
      </c>
      <c r="AX1081" s="551">
        <v>9.4858127999999997</v>
      </c>
      <c r="AY1081" s="551">
        <v>3.1213557999999995</v>
      </c>
    </row>
    <row r="1082" spans="1:51" customFormat="1" x14ac:dyDescent="0.35">
      <c r="A1082" s="547" t="s">
        <v>1183</v>
      </c>
      <c r="B1082" s="547" t="s">
        <v>1146</v>
      </c>
      <c r="C1082">
        <v>9</v>
      </c>
      <c r="D1082" s="547" t="s">
        <v>504</v>
      </c>
      <c r="E1082">
        <v>31</v>
      </c>
      <c r="F1082" s="216">
        <v>2026</v>
      </c>
      <c r="G1082" s="549">
        <v>372.45262000000008</v>
      </c>
      <c r="H1082" s="550">
        <v>0</v>
      </c>
      <c r="I1082" s="550">
        <v>0</v>
      </c>
      <c r="J1082" s="550">
        <v>0</v>
      </c>
      <c r="K1082" s="550">
        <v>0</v>
      </c>
      <c r="L1082" s="550">
        <v>3.4696246733342882E-3</v>
      </c>
      <c r="M1082" s="550">
        <v>1.3700309048705307E-3</v>
      </c>
      <c r="N1082" s="550">
        <v>0</v>
      </c>
      <c r="O1082" s="550">
        <v>2.7757015912520618E-2</v>
      </c>
      <c r="P1082" s="550">
        <v>9.1335850986898649E-3</v>
      </c>
      <c r="Q1082" s="551">
        <v>0</v>
      </c>
      <c r="R1082" s="551">
        <v>0</v>
      </c>
      <c r="S1082" s="551">
        <v>0</v>
      </c>
      <c r="T1082" s="551">
        <v>0</v>
      </c>
      <c r="U1082" s="551">
        <v>1.2922708000000001</v>
      </c>
      <c r="V1082" s="551">
        <v>0.51027160000000005</v>
      </c>
      <c r="W1082" s="551">
        <v>0</v>
      </c>
      <c r="X1082" s="551">
        <v>10.338173299999998</v>
      </c>
      <c r="Y1082" s="551">
        <v>3.4018276999999997</v>
      </c>
      <c r="AA1082" s="547" t="s">
        <v>1183</v>
      </c>
      <c r="AB1082" s="547" t="s">
        <v>1146</v>
      </c>
      <c r="AC1082">
        <v>9</v>
      </c>
      <c r="AD1082" s="547" t="s">
        <v>504</v>
      </c>
      <c r="AE1082">
        <v>31</v>
      </c>
      <c r="AF1082" s="216">
        <v>2026</v>
      </c>
      <c r="AG1082" s="549">
        <v>372.45262000000008</v>
      </c>
      <c r="AH1082" s="550">
        <v>0</v>
      </c>
      <c r="AI1082" s="550">
        <v>0</v>
      </c>
      <c r="AJ1082" s="550">
        <v>0</v>
      </c>
      <c r="AK1082" s="550">
        <v>0</v>
      </c>
      <c r="AL1082" s="550">
        <v>3.4696246733342882E-3</v>
      </c>
      <c r="AM1082" s="550">
        <v>1.3700309048705307E-3</v>
      </c>
      <c r="AN1082" s="550">
        <v>0</v>
      </c>
      <c r="AO1082" s="550">
        <v>2.7757015912520618E-2</v>
      </c>
      <c r="AP1082" s="550">
        <v>9.1335850986898649E-3</v>
      </c>
      <c r="AQ1082" s="551">
        <v>0</v>
      </c>
      <c r="AR1082" s="551">
        <v>0</v>
      </c>
      <c r="AS1082" s="551">
        <v>0</v>
      </c>
      <c r="AT1082" s="551">
        <v>0</v>
      </c>
      <c r="AU1082" s="551">
        <v>1.2922708000000001</v>
      </c>
      <c r="AV1082" s="551">
        <v>0.51027160000000005</v>
      </c>
      <c r="AW1082" s="551">
        <v>0</v>
      </c>
      <c r="AX1082" s="551">
        <v>10.338173299999998</v>
      </c>
      <c r="AY1082" s="551">
        <v>3.4018276999999997</v>
      </c>
    </row>
    <row r="1083" spans="1:51" customFormat="1" x14ac:dyDescent="0.35">
      <c r="A1083" s="547" t="s">
        <v>1472</v>
      </c>
      <c r="B1083" s="547" t="s">
        <v>1146</v>
      </c>
      <c r="C1083">
        <v>9</v>
      </c>
      <c r="D1083" s="547" t="s">
        <v>504</v>
      </c>
      <c r="E1083">
        <v>31</v>
      </c>
      <c r="F1083" s="216">
        <v>2027</v>
      </c>
      <c r="G1083" s="549">
        <v>394.49263999999999</v>
      </c>
      <c r="H1083" s="550">
        <v>0</v>
      </c>
      <c r="I1083" s="550">
        <v>0</v>
      </c>
      <c r="J1083" s="550">
        <v>0</v>
      </c>
      <c r="K1083" s="550">
        <v>0</v>
      </c>
      <c r="L1083" s="550">
        <v>3.4696230581133273E-3</v>
      </c>
      <c r="M1083" s="550">
        <v>1.3700298692518064E-3</v>
      </c>
      <c r="N1083" s="550">
        <v>0</v>
      </c>
      <c r="O1083" s="550">
        <v>2.7757007076228347E-2</v>
      </c>
      <c r="P1083" s="550">
        <v>9.1335848496438363E-3</v>
      </c>
      <c r="Q1083" s="551">
        <v>0</v>
      </c>
      <c r="R1083" s="551">
        <v>0</v>
      </c>
      <c r="S1083" s="551">
        <v>0</v>
      </c>
      <c r="T1083" s="551">
        <v>0</v>
      </c>
      <c r="U1083" s="551">
        <v>1.3687407599999999</v>
      </c>
      <c r="V1083" s="551">
        <v>0.54046669999999997</v>
      </c>
      <c r="W1083" s="551">
        <v>0</v>
      </c>
      <c r="X1083" s="551">
        <v>10.949935000000002</v>
      </c>
      <c r="Y1083" s="551">
        <v>3.603132</v>
      </c>
      <c r="AA1083" s="547" t="s">
        <v>1472</v>
      </c>
      <c r="AB1083" s="547" t="s">
        <v>1146</v>
      </c>
      <c r="AC1083">
        <v>9</v>
      </c>
      <c r="AD1083" s="547" t="s">
        <v>504</v>
      </c>
      <c r="AE1083">
        <v>31</v>
      </c>
      <c r="AF1083" s="216">
        <v>2027</v>
      </c>
      <c r="AG1083" s="549">
        <v>394.49263999999999</v>
      </c>
      <c r="AH1083" s="550">
        <v>0</v>
      </c>
      <c r="AI1083" s="550">
        <v>0</v>
      </c>
      <c r="AJ1083" s="550">
        <v>0</v>
      </c>
      <c r="AK1083" s="550">
        <v>0</v>
      </c>
      <c r="AL1083" s="550">
        <v>3.4696230581133273E-3</v>
      </c>
      <c r="AM1083" s="550">
        <v>1.3700298692518064E-3</v>
      </c>
      <c r="AN1083" s="550">
        <v>0</v>
      </c>
      <c r="AO1083" s="550">
        <v>2.7757007076228347E-2</v>
      </c>
      <c r="AP1083" s="550">
        <v>9.1335848496438363E-3</v>
      </c>
      <c r="AQ1083" s="551">
        <v>0</v>
      </c>
      <c r="AR1083" s="551">
        <v>0</v>
      </c>
      <c r="AS1083" s="551">
        <v>0</v>
      </c>
      <c r="AT1083" s="551">
        <v>0</v>
      </c>
      <c r="AU1083" s="551">
        <v>1.3687407599999999</v>
      </c>
      <c r="AV1083" s="551">
        <v>0.54046669999999997</v>
      </c>
      <c r="AW1083" s="551">
        <v>0</v>
      </c>
      <c r="AX1083" s="551">
        <v>10.949935000000002</v>
      </c>
      <c r="AY1083" s="551">
        <v>3.603132</v>
      </c>
    </row>
    <row r="1084" spans="1:51" customFormat="1" x14ac:dyDescent="0.35">
      <c r="A1084" s="547" t="s">
        <v>1473</v>
      </c>
      <c r="B1084" s="547" t="s">
        <v>1146</v>
      </c>
      <c r="C1084">
        <v>9</v>
      </c>
      <c r="D1084" s="547" t="s">
        <v>504</v>
      </c>
      <c r="E1084">
        <v>31</v>
      </c>
      <c r="F1084" s="216">
        <v>2028</v>
      </c>
      <c r="G1084" s="549">
        <v>414.65851000000004</v>
      </c>
      <c r="H1084" s="550">
        <v>0</v>
      </c>
      <c r="I1084" s="550">
        <v>0</v>
      </c>
      <c r="J1084" s="550">
        <v>0</v>
      </c>
      <c r="K1084" s="550">
        <v>0</v>
      </c>
      <c r="L1084" s="550">
        <v>3.4696292619196445E-3</v>
      </c>
      <c r="M1084" s="550">
        <v>1.370031884791174E-3</v>
      </c>
      <c r="N1084" s="550">
        <v>0</v>
      </c>
      <c r="O1084" s="550">
        <v>2.7757015284697768E-2</v>
      </c>
      <c r="P1084" s="550">
        <v>9.1335945330050013E-3</v>
      </c>
      <c r="Q1084" s="551">
        <v>0</v>
      </c>
      <c r="R1084" s="551">
        <v>0</v>
      </c>
      <c r="S1084" s="551">
        <v>0</v>
      </c>
      <c r="T1084" s="551">
        <v>0</v>
      </c>
      <c r="U1084" s="551">
        <v>1.4387112999999996</v>
      </c>
      <c r="V1084" s="551">
        <v>0.56809537999999993</v>
      </c>
      <c r="W1084" s="551">
        <v>0</v>
      </c>
      <c r="X1084" s="551">
        <v>11.509682600000003</v>
      </c>
      <c r="Y1084" s="551">
        <v>3.7873227000000003</v>
      </c>
      <c r="AA1084" s="547" t="s">
        <v>1473</v>
      </c>
      <c r="AB1084" s="547" t="s">
        <v>1146</v>
      </c>
      <c r="AC1084">
        <v>9</v>
      </c>
      <c r="AD1084" s="547" t="s">
        <v>504</v>
      </c>
      <c r="AE1084">
        <v>31</v>
      </c>
      <c r="AF1084" s="216">
        <v>2028</v>
      </c>
      <c r="AG1084" s="549">
        <v>414.65851000000004</v>
      </c>
      <c r="AH1084" s="550">
        <v>0</v>
      </c>
      <c r="AI1084" s="550">
        <v>0</v>
      </c>
      <c r="AJ1084" s="550">
        <v>0</v>
      </c>
      <c r="AK1084" s="550">
        <v>0</v>
      </c>
      <c r="AL1084" s="550">
        <v>3.4696292619196445E-3</v>
      </c>
      <c r="AM1084" s="550">
        <v>1.370031884791174E-3</v>
      </c>
      <c r="AN1084" s="550">
        <v>0</v>
      </c>
      <c r="AO1084" s="550">
        <v>2.7757015284697768E-2</v>
      </c>
      <c r="AP1084" s="550">
        <v>9.1335945330050013E-3</v>
      </c>
      <c r="AQ1084" s="551">
        <v>0</v>
      </c>
      <c r="AR1084" s="551">
        <v>0</v>
      </c>
      <c r="AS1084" s="551">
        <v>0</v>
      </c>
      <c r="AT1084" s="551">
        <v>0</v>
      </c>
      <c r="AU1084" s="551">
        <v>1.4387112999999996</v>
      </c>
      <c r="AV1084" s="551">
        <v>0.56809537999999993</v>
      </c>
      <c r="AW1084" s="551">
        <v>0</v>
      </c>
      <c r="AX1084" s="551">
        <v>11.509682600000003</v>
      </c>
      <c r="AY1084" s="551">
        <v>3.7873227000000003</v>
      </c>
    </row>
    <row r="1085" spans="1:51" customFormat="1" x14ac:dyDescent="0.35">
      <c r="A1085" s="547" t="s">
        <v>1560</v>
      </c>
      <c r="B1085" s="547" t="s">
        <v>1146</v>
      </c>
      <c r="C1085">
        <v>9</v>
      </c>
      <c r="D1085" s="547" t="s">
        <v>504</v>
      </c>
      <c r="E1085">
        <v>31</v>
      </c>
      <c r="F1085" s="216">
        <v>2029</v>
      </c>
      <c r="G1085" s="549">
        <v>432.83276000000001</v>
      </c>
      <c r="H1085" s="550">
        <v>0</v>
      </c>
      <c r="I1085" s="550">
        <v>0</v>
      </c>
      <c r="J1085" s="550">
        <v>0</v>
      </c>
      <c r="K1085" s="550">
        <v>0</v>
      </c>
      <c r="L1085" s="550">
        <v>3.4696266058973904E-3</v>
      </c>
      <c r="M1085" s="550">
        <v>1.3700310484816348E-3</v>
      </c>
      <c r="N1085" s="550">
        <v>0</v>
      </c>
      <c r="O1085" s="550">
        <v>2.7757020286542089E-2</v>
      </c>
      <c r="P1085" s="550">
        <v>9.1335847591573257E-3</v>
      </c>
      <c r="Q1085" s="551">
        <v>0</v>
      </c>
      <c r="R1085" s="551">
        <v>0</v>
      </c>
      <c r="S1085" s="551">
        <v>0</v>
      </c>
      <c r="T1085" s="551">
        <v>0</v>
      </c>
      <c r="U1085" s="551">
        <v>1.5017680599999998</v>
      </c>
      <c r="V1085" s="551">
        <v>0.59299431999999985</v>
      </c>
      <c r="W1085" s="551">
        <v>0</v>
      </c>
      <c r="X1085" s="551">
        <v>12.014147700000004</v>
      </c>
      <c r="Y1085" s="551">
        <v>3.9533147000000004</v>
      </c>
      <c r="AA1085" s="547" t="s">
        <v>1560</v>
      </c>
      <c r="AB1085" s="547" t="s">
        <v>1146</v>
      </c>
      <c r="AC1085">
        <v>9</v>
      </c>
      <c r="AD1085" s="547" t="s">
        <v>504</v>
      </c>
      <c r="AE1085">
        <v>31</v>
      </c>
      <c r="AF1085" s="216">
        <v>2029</v>
      </c>
      <c r="AG1085" s="549">
        <v>432.83276000000001</v>
      </c>
      <c r="AH1085" s="550">
        <v>0</v>
      </c>
      <c r="AI1085" s="550">
        <v>0</v>
      </c>
      <c r="AJ1085" s="550">
        <v>0</v>
      </c>
      <c r="AK1085" s="550">
        <v>0</v>
      </c>
      <c r="AL1085" s="550">
        <v>3.4696266058973904E-3</v>
      </c>
      <c r="AM1085" s="550">
        <v>1.3700310484816348E-3</v>
      </c>
      <c r="AN1085" s="550">
        <v>0</v>
      </c>
      <c r="AO1085" s="550">
        <v>2.7757020286542089E-2</v>
      </c>
      <c r="AP1085" s="550">
        <v>9.1335847591573257E-3</v>
      </c>
      <c r="AQ1085" s="551">
        <v>0</v>
      </c>
      <c r="AR1085" s="551">
        <v>0</v>
      </c>
      <c r="AS1085" s="551">
        <v>0</v>
      </c>
      <c r="AT1085" s="551">
        <v>0</v>
      </c>
      <c r="AU1085" s="551">
        <v>1.5017680599999998</v>
      </c>
      <c r="AV1085" s="551">
        <v>0.59299431999999985</v>
      </c>
      <c r="AW1085" s="551">
        <v>0</v>
      </c>
      <c r="AX1085" s="551">
        <v>12.014147700000004</v>
      </c>
      <c r="AY1085" s="551">
        <v>3.9533147000000004</v>
      </c>
    </row>
    <row r="1086" spans="1:51" customFormat="1" x14ac:dyDescent="0.35">
      <c r="A1086" s="547" t="s">
        <v>1561</v>
      </c>
      <c r="B1086" s="547" t="s">
        <v>1146</v>
      </c>
      <c r="C1086">
        <v>9</v>
      </c>
      <c r="D1086" s="547" t="s">
        <v>504</v>
      </c>
      <c r="E1086">
        <v>31</v>
      </c>
      <c r="F1086" s="216">
        <v>2030</v>
      </c>
      <c r="G1086" s="549">
        <v>450.98230999999987</v>
      </c>
      <c r="H1086" s="550">
        <v>0</v>
      </c>
      <c r="I1086" s="550">
        <v>0</v>
      </c>
      <c r="J1086" s="550">
        <v>0</v>
      </c>
      <c r="K1086" s="550">
        <v>0</v>
      </c>
      <c r="L1086" s="550">
        <v>3.4696235867876959E-3</v>
      </c>
      <c r="M1086" s="550">
        <v>1.3700302568408951E-3</v>
      </c>
      <c r="N1086" s="550">
        <v>0</v>
      </c>
      <c r="O1086" s="550">
        <v>2.7757021777639137E-2</v>
      </c>
      <c r="P1086" s="550">
        <v>9.1335817584507952E-3</v>
      </c>
      <c r="Q1086" s="551">
        <v>0</v>
      </c>
      <c r="R1086" s="551">
        <v>0</v>
      </c>
      <c r="S1086" s="551">
        <v>0</v>
      </c>
      <c r="T1086" s="551">
        <v>0</v>
      </c>
      <c r="U1086" s="551">
        <v>1.5647388600000001</v>
      </c>
      <c r="V1086" s="551">
        <v>0.61785941</v>
      </c>
      <c r="W1086" s="551">
        <v>0</v>
      </c>
      <c r="X1086" s="551">
        <v>12.5179258</v>
      </c>
      <c r="Y1086" s="551">
        <v>4.1190838000000003</v>
      </c>
      <c r="AA1086" s="547" t="s">
        <v>1561</v>
      </c>
      <c r="AB1086" s="547" t="s">
        <v>1146</v>
      </c>
      <c r="AC1086">
        <v>9</v>
      </c>
      <c r="AD1086" s="547" t="s">
        <v>504</v>
      </c>
      <c r="AE1086">
        <v>31</v>
      </c>
      <c r="AF1086" s="216">
        <v>2030</v>
      </c>
      <c r="AG1086" s="549">
        <v>450.98230999999987</v>
      </c>
      <c r="AH1086" s="550">
        <v>0</v>
      </c>
      <c r="AI1086" s="550">
        <v>0</v>
      </c>
      <c r="AJ1086" s="550">
        <v>0</v>
      </c>
      <c r="AK1086" s="550">
        <v>0</v>
      </c>
      <c r="AL1086" s="550">
        <v>3.4696235867876959E-3</v>
      </c>
      <c r="AM1086" s="550">
        <v>1.3700302568408951E-3</v>
      </c>
      <c r="AN1086" s="550">
        <v>0</v>
      </c>
      <c r="AO1086" s="550">
        <v>2.7757021777639137E-2</v>
      </c>
      <c r="AP1086" s="550">
        <v>9.1335817584507952E-3</v>
      </c>
      <c r="AQ1086" s="551">
        <v>0</v>
      </c>
      <c r="AR1086" s="551">
        <v>0</v>
      </c>
      <c r="AS1086" s="551">
        <v>0</v>
      </c>
      <c r="AT1086" s="551">
        <v>0</v>
      </c>
      <c r="AU1086" s="551">
        <v>1.5647388600000001</v>
      </c>
      <c r="AV1086" s="551">
        <v>0.61785941</v>
      </c>
      <c r="AW1086" s="551">
        <v>0</v>
      </c>
      <c r="AX1086" s="551">
        <v>12.5179258</v>
      </c>
      <c r="AY1086" s="551">
        <v>4.1190838000000003</v>
      </c>
    </row>
    <row r="1087" spans="1:51" customFormat="1" x14ac:dyDescent="0.35">
      <c r="A1087" s="547" t="s">
        <v>1474</v>
      </c>
      <c r="B1087" s="547" t="s">
        <v>1146</v>
      </c>
      <c r="C1087">
        <v>9</v>
      </c>
      <c r="D1087" s="547" t="s">
        <v>533</v>
      </c>
      <c r="E1087">
        <v>32</v>
      </c>
      <c r="F1087" s="216">
        <v>32</v>
      </c>
      <c r="G1087" s="549">
        <v>1095.084797</v>
      </c>
      <c r="H1087" s="550">
        <v>0</v>
      </c>
      <c r="I1087" s="550">
        <v>0</v>
      </c>
      <c r="J1087" s="550">
        <v>0</v>
      </c>
      <c r="K1087" s="550">
        <v>0</v>
      </c>
      <c r="L1087" s="550">
        <v>3.4926435235681573E-3</v>
      </c>
      <c r="M1087" s="550">
        <v>1.370031068014179E-3</v>
      </c>
      <c r="N1087" s="550">
        <v>0</v>
      </c>
      <c r="O1087" s="550">
        <v>2.794115271604853E-2</v>
      </c>
      <c r="P1087" s="550">
        <v>9.1335879261594758E-3</v>
      </c>
      <c r="Q1087" s="551">
        <v>0</v>
      </c>
      <c r="R1087" s="551">
        <v>0</v>
      </c>
      <c r="S1087" s="551">
        <v>0</v>
      </c>
      <c r="T1087" s="551">
        <v>0</v>
      </c>
      <c r="U1087" s="551">
        <v>3.824740824</v>
      </c>
      <c r="V1087" s="551">
        <v>1.5003001940000003</v>
      </c>
      <c r="W1087" s="551">
        <v>0</v>
      </c>
      <c r="X1087" s="551">
        <v>30.597931550000002</v>
      </c>
      <c r="Y1087" s="551">
        <v>10.00205328</v>
      </c>
      <c r="AA1087" s="547" t="s">
        <v>1474</v>
      </c>
      <c r="AB1087" s="547" t="s">
        <v>1146</v>
      </c>
      <c r="AC1087">
        <v>9</v>
      </c>
      <c r="AD1087" s="547" t="s">
        <v>533</v>
      </c>
      <c r="AE1087">
        <v>32</v>
      </c>
      <c r="AF1087" s="216">
        <v>32</v>
      </c>
      <c r="AG1087" s="549">
        <v>1095.084797</v>
      </c>
      <c r="AH1087" s="550">
        <v>0</v>
      </c>
      <c r="AI1087" s="550">
        <v>0</v>
      </c>
      <c r="AJ1087" s="550">
        <v>0</v>
      </c>
      <c r="AK1087" s="550">
        <v>0</v>
      </c>
      <c r="AL1087" s="550">
        <v>3.4926435235681573E-3</v>
      </c>
      <c r="AM1087" s="550">
        <v>1.370031068014179E-3</v>
      </c>
      <c r="AN1087" s="550">
        <v>0</v>
      </c>
      <c r="AO1087" s="550">
        <v>2.794115271604853E-2</v>
      </c>
      <c r="AP1087" s="550">
        <v>9.1335879261594758E-3</v>
      </c>
      <c r="AQ1087" s="551">
        <v>0</v>
      </c>
      <c r="AR1087" s="551">
        <v>0</v>
      </c>
      <c r="AS1087" s="551">
        <v>0</v>
      </c>
      <c r="AT1087" s="551">
        <v>0</v>
      </c>
      <c r="AU1087" s="551">
        <v>3.824740824</v>
      </c>
      <c r="AV1087" s="551">
        <v>1.5003001940000003</v>
      </c>
      <c r="AW1087" s="551">
        <v>0</v>
      </c>
      <c r="AX1087" s="551">
        <v>30.597931550000002</v>
      </c>
      <c r="AY1087" s="551">
        <v>10.00205328</v>
      </c>
    </row>
    <row r="1088" spans="1:51" customFormat="1" x14ac:dyDescent="0.35">
      <c r="A1088" s="547" t="s">
        <v>1184</v>
      </c>
      <c r="B1088" s="547" t="s">
        <v>1146</v>
      </c>
      <c r="C1088">
        <v>9</v>
      </c>
      <c r="D1088" s="547" t="s">
        <v>533</v>
      </c>
      <c r="E1088">
        <v>32</v>
      </c>
      <c r="F1088" s="216">
        <v>2017</v>
      </c>
      <c r="G1088" s="549">
        <v>25.04162100000001</v>
      </c>
      <c r="H1088" s="550">
        <v>0</v>
      </c>
      <c r="I1088" s="550">
        <v>0</v>
      </c>
      <c r="J1088" s="550">
        <v>0</v>
      </c>
      <c r="K1088" s="550">
        <v>0</v>
      </c>
      <c r="L1088" s="550">
        <v>3.4926373576215364E-3</v>
      </c>
      <c r="M1088" s="550">
        <v>1.3700339127407123E-3</v>
      </c>
      <c r="N1088" s="550">
        <v>0</v>
      </c>
      <c r="O1088" s="550">
        <v>2.7941116511586841E-2</v>
      </c>
      <c r="P1088" s="550">
        <v>9.133610000726388E-3</v>
      </c>
      <c r="Q1088" s="551">
        <v>0</v>
      </c>
      <c r="R1088" s="551">
        <v>0</v>
      </c>
      <c r="S1088" s="551">
        <v>0</v>
      </c>
      <c r="T1088" s="551">
        <v>0</v>
      </c>
      <c r="U1088" s="551">
        <v>8.7461301000000005E-2</v>
      </c>
      <c r="V1088" s="551">
        <v>3.4307870000000004E-2</v>
      </c>
      <c r="W1088" s="551">
        <v>0</v>
      </c>
      <c r="X1088" s="551">
        <v>0.69969085000000009</v>
      </c>
      <c r="Y1088" s="551">
        <v>0.22872040000000002</v>
      </c>
      <c r="AA1088" s="547" t="s">
        <v>1184</v>
      </c>
      <c r="AB1088" s="547" t="s">
        <v>1146</v>
      </c>
      <c r="AC1088">
        <v>9</v>
      </c>
      <c r="AD1088" s="547" t="s">
        <v>533</v>
      </c>
      <c r="AE1088">
        <v>32</v>
      </c>
      <c r="AF1088" s="216">
        <v>2017</v>
      </c>
      <c r="AG1088" s="549">
        <v>25.04162100000001</v>
      </c>
      <c r="AH1088" s="550">
        <v>0</v>
      </c>
      <c r="AI1088" s="550">
        <v>0</v>
      </c>
      <c r="AJ1088" s="550">
        <v>0</v>
      </c>
      <c r="AK1088" s="550">
        <v>0</v>
      </c>
      <c r="AL1088" s="550">
        <v>3.4926373576215364E-3</v>
      </c>
      <c r="AM1088" s="550">
        <v>1.3700339127407123E-3</v>
      </c>
      <c r="AN1088" s="550">
        <v>0</v>
      </c>
      <c r="AO1088" s="550">
        <v>2.7941116511586841E-2</v>
      </c>
      <c r="AP1088" s="550">
        <v>9.133610000726388E-3</v>
      </c>
      <c r="AQ1088" s="551">
        <v>0</v>
      </c>
      <c r="AR1088" s="551">
        <v>0</v>
      </c>
      <c r="AS1088" s="551">
        <v>0</v>
      </c>
      <c r="AT1088" s="551">
        <v>0</v>
      </c>
      <c r="AU1088" s="551">
        <v>8.7461301000000005E-2</v>
      </c>
      <c r="AV1088" s="551">
        <v>3.4307870000000004E-2</v>
      </c>
      <c r="AW1088" s="551">
        <v>0</v>
      </c>
      <c r="AX1088" s="551">
        <v>0.69969085000000009</v>
      </c>
      <c r="AY1088" s="551">
        <v>0.22872040000000002</v>
      </c>
    </row>
    <row r="1089" spans="1:51" customFormat="1" x14ac:dyDescent="0.35">
      <c r="A1089" s="547" t="s">
        <v>1185</v>
      </c>
      <c r="B1089" s="547" t="s">
        <v>1146</v>
      </c>
      <c r="C1089">
        <v>9</v>
      </c>
      <c r="D1089" s="547" t="s">
        <v>533</v>
      </c>
      <c r="E1089">
        <v>32</v>
      </c>
      <c r="F1089" s="216">
        <v>2018</v>
      </c>
      <c r="G1089" s="549">
        <v>51.128104999999998</v>
      </c>
      <c r="H1089" s="550">
        <v>0</v>
      </c>
      <c r="I1089" s="550">
        <v>0</v>
      </c>
      <c r="J1089" s="550">
        <v>0</v>
      </c>
      <c r="K1089" s="550">
        <v>0</v>
      </c>
      <c r="L1089" s="550">
        <v>3.4926406718966008E-3</v>
      </c>
      <c r="M1089" s="550">
        <v>1.3700302993823064E-3</v>
      </c>
      <c r="N1089" s="550">
        <v>0</v>
      </c>
      <c r="O1089" s="550">
        <v>2.7941140396265426E-2</v>
      </c>
      <c r="P1089" s="550">
        <v>9.1335851387412074E-3</v>
      </c>
      <c r="Q1089" s="551">
        <v>0</v>
      </c>
      <c r="R1089" s="551">
        <v>0</v>
      </c>
      <c r="S1089" s="551">
        <v>0</v>
      </c>
      <c r="T1089" s="551">
        <v>0</v>
      </c>
      <c r="U1089" s="551">
        <v>0.17857209899999996</v>
      </c>
      <c r="V1089" s="551">
        <v>7.0047052999999998E-2</v>
      </c>
      <c r="W1089" s="551">
        <v>0</v>
      </c>
      <c r="X1089" s="551">
        <v>1.4285775600000004</v>
      </c>
      <c r="Y1089" s="551">
        <v>0.46698289999999998</v>
      </c>
      <c r="AA1089" s="547" t="s">
        <v>1185</v>
      </c>
      <c r="AB1089" s="547" t="s">
        <v>1146</v>
      </c>
      <c r="AC1089">
        <v>9</v>
      </c>
      <c r="AD1089" s="547" t="s">
        <v>533</v>
      </c>
      <c r="AE1089">
        <v>32</v>
      </c>
      <c r="AF1089" s="216">
        <v>2018</v>
      </c>
      <c r="AG1089" s="549">
        <v>51.128104999999998</v>
      </c>
      <c r="AH1089" s="550">
        <v>0</v>
      </c>
      <c r="AI1089" s="550">
        <v>0</v>
      </c>
      <c r="AJ1089" s="550">
        <v>0</v>
      </c>
      <c r="AK1089" s="550">
        <v>0</v>
      </c>
      <c r="AL1089" s="550">
        <v>3.4926406718966008E-3</v>
      </c>
      <c r="AM1089" s="550">
        <v>1.3700302993823064E-3</v>
      </c>
      <c r="AN1089" s="550">
        <v>0</v>
      </c>
      <c r="AO1089" s="550">
        <v>2.7941140396265426E-2</v>
      </c>
      <c r="AP1089" s="550">
        <v>9.1335851387412074E-3</v>
      </c>
      <c r="AQ1089" s="551">
        <v>0</v>
      </c>
      <c r="AR1089" s="551">
        <v>0</v>
      </c>
      <c r="AS1089" s="551">
        <v>0</v>
      </c>
      <c r="AT1089" s="551">
        <v>0</v>
      </c>
      <c r="AU1089" s="551">
        <v>0.17857209899999996</v>
      </c>
      <c r="AV1089" s="551">
        <v>7.0047052999999998E-2</v>
      </c>
      <c r="AW1089" s="551">
        <v>0</v>
      </c>
      <c r="AX1089" s="551">
        <v>1.4285775600000004</v>
      </c>
      <c r="AY1089" s="551">
        <v>0.46698289999999998</v>
      </c>
    </row>
    <row r="1090" spans="1:51" customFormat="1" x14ac:dyDescent="0.35">
      <c r="A1090" s="547" t="s">
        <v>1186</v>
      </c>
      <c r="B1090" s="547" t="s">
        <v>1146</v>
      </c>
      <c r="C1090">
        <v>9</v>
      </c>
      <c r="D1090" s="547" t="s">
        <v>533</v>
      </c>
      <c r="E1090">
        <v>32</v>
      </c>
      <c r="F1090" s="216">
        <v>2019</v>
      </c>
      <c r="G1090" s="549">
        <v>89.240428999999978</v>
      </c>
      <c r="H1090" s="550">
        <v>0</v>
      </c>
      <c r="I1090" s="550">
        <v>0</v>
      </c>
      <c r="J1090" s="550">
        <v>0</v>
      </c>
      <c r="K1090" s="550">
        <v>0</v>
      </c>
      <c r="L1090" s="550">
        <v>3.4926478222107168E-3</v>
      </c>
      <c r="M1090" s="550">
        <v>1.3700319168120543E-3</v>
      </c>
      <c r="N1090" s="550">
        <v>0</v>
      </c>
      <c r="O1090" s="550">
        <v>2.7941212945087928E-2</v>
      </c>
      <c r="P1090" s="550">
        <v>9.1335989655540566E-3</v>
      </c>
      <c r="Q1090" s="551">
        <v>0</v>
      </c>
      <c r="R1090" s="551">
        <v>0</v>
      </c>
      <c r="S1090" s="551">
        <v>0</v>
      </c>
      <c r="T1090" s="551">
        <v>0</v>
      </c>
      <c r="U1090" s="551">
        <v>0.31168539000000001</v>
      </c>
      <c r="V1090" s="551">
        <v>0.12226223600000001</v>
      </c>
      <c r="W1090" s="551">
        <v>0</v>
      </c>
      <c r="X1090" s="551">
        <v>2.4934858299999996</v>
      </c>
      <c r="Y1090" s="551">
        <v>0.8150862900000001</v>
      </c>
      <c r="AA1090" s="547" t="s">
        <v>1186</v>
      </c>
      <c r="AB1090" s="547" t="s">
        <v>1146</v>
      </c>
      <c r="AC1090">
        <v>9</v>
      </c>
      <c r="AD1090" s="547" t="s">
        <v>533</v>
      </c>
      <c r="AE1090">
        <v>32</v>
      </c>
      <c r="AF1090" s="216">
        <v>2019</v>
      </c>
      <c r="AG1090" s="549">
        <v>89.240428999999978</v>
      </c>
      <c r="AH1090" s="550">
        <v>0</v>
      </c>
      <c r="AI1090" s="550">
        <v>0</v>
      </c>
      <c r="AJ1090" s="550">
        <v>0</v>
      </c>
      <c r="AK1090" s="550">
        <v>0</v>
      </c>
      <c r="AL1090" s="550">
        <v>3.4926478222107168E-3</v>
      </c>
      <c r="AM1090" s="550">
        <v>1.3700319168120543E-3</v>
      </c>
      <c r="AN1090" s="550">
        <v>0</v>
      </c>
      <c r="AO1090" s="550">
        <v>2.7941212945087928E-2</v>
      </c>
      <c r="AP1090" s="550">
        <v>9.1335989655540566E-3</v>
      </c>
      <c r="AQ1090" s="551">
        <v>0</v>
      </c>
      <c r="AR1090" s="551">
        <v>0</v>
      </c>
      <c r="AS1090" s="551">
        <v>0</v>
      </c>
      <c r="AT1090" s="551">
        <v>0</v>
      </c>
      <c r="AU1090" s="551">
        <v>0.31168539000000001</v>
      </c>
      <c r="AV1090" s="551">
        <v>0.12226223600000001</v>
      </c>
      <c r="AW1090" s="551">
        <v>0</v>
      </c>
      <c r="AX1090" s="551">
        <v>2.4934858299999996</v>
      </c>
      <c r="AY1090" s="551">
        <v>0.8150862900000001</v>
      </c>
    </row>
    <row r="1091" spans="1:51" customFormat="1" x14ac:dyDescent="0.35">
      <c r="A1091" s="547" t="s">
        <v>1187</v>
      </c>
      <c r="B1091" s="547" t="s">
        <v>1146</v>
      </c>
      <c r="C1091">
        <v>9</v>
      </c>
      <c r="D1091" s="547" t="s">
        <v>533</v>
      </c>
      <c r="E1091">
        <v>32</v>
      </c>
      <c r="F1091" s="216">
        <v>2020</v>
      </c>
      <c r="G1091" s="549">
        <v>52.153992999999993</v>
      </c>
      <c r="H1091" s="550">
        <v>0</v>
      </c>
      <c r="I1091" s="550">
        <v>0</v>
      </c>
      <c r="J1091" s="550">
        <v>0</v>
      </c>
      <c r="K1091" s="550">
        <v>0</v>
      </c>
      <c r="L1091" s="550">
        <v>3.4926462294075935E-3</v>
      </c>
      <c r="M1091" s="550">
        <v>1.3700320510454495E-3</v>
      </c>
      <c r="N1091" s="550">
        <v>0</v>
      </c>
      <c r="O1091" s="550">
        <v>2.7941158215824435E-2</v>
      </c>
      <c r="P1091" s="550">
        <v>9.133582159279733E-3</v>
      </c>
      <c r="Q1091" s="551">
        <v>0</v>
      </c>
      <c r="R1091" s="551">
        <v>0</v>
      </c>
      <c r="S1091" s="551">
        <v>0</v>
      </c>
      <c r="T1091" s="551">
        <v>0</v>
      </c>
      <c r="U1091" s="551">
        <v>0.182155447</v>
      </c>
      <c r="V1091" s="551">
        <v>7.1452642000000011E-2</v>
      </c>
      <c r="W1091" s="551">
        <v>0</v>
      </c>
      <c r="X1091" s="551">
        <v>1.4572429699999998</v>
      </c>
      <c r="Y1091" s="551">
        <v>0.47635278000000003</v>
      </c>
      <c r="AA1091" s="547" t="s">
        <v>1187</v>
      </c>
      <c r="AB1091" s="547" t="s">
        <v>1146</v>
      </c>
      <c r="AC1091">
        <v>9</v>
      </c>
      <c r="AD1091" s="547" t="s">
        <v>533</v>
      </c>
      <c r="AE1091">
        <v>32</v>
      </c>
      <c r="AF1091" s="216">
        <v>2020</v>
      </c>
      <c r="AG1091" s="549">
        <v>52.153992999999993</v>
      </c>
      <c r="AH1091" s="550">
        <v>0</v>
      </c>
      <c r="AI1091" s="550">
        <v>0</v>
      </c>
      <c r="AJ1091" s="550">
        <v>0</v>
      </c>
      <c r="AK1091" s="550">
        <v>0</v>
      </c>
      <c r="AL1091" s="550">
        <v>3.4926462294075935E-3</v>
      </c>
      <c r="AM1091" s="550">
        <v>1.3700320510454495E-3</v>
      </c>
      <c r="AN1091" s="550">
        <v>0</v>
      </c>
      <c r="AO1091" s="550">
        <v>2.7941158215824435E-2</v>
      </c>
      <c r="AP1091" s="550">
        <v>9.133582159279733E-3</v>
      </c>
      <c r="AQ1091" s="551">
        <v>0</v>
      </c>
      <c r="AR1091" s="551">
        <v>0</v>
      </c>
      <c r="AS1091" s="551">
        <v>0</v>
      </c>
      <c r="AT1091" s="551">
        <v>0</v>
      </c>
      <c r="AU1091" s="551">
        <v>0.182155447</v>
      </c>
      <c r="AV1091" s="551">
        <v>7.1452642000000011E-2</v>
      </c>
      <c r="AW1091" s="551">
        <v>0</v>
      </c>
      <c r="AX1091" s="551">
        <v>1.4572429699999998</v>
      </c>
      <c r="AY1091" s="551">
        <v>0.47635278000000003</v>
      </c>
    </row>
    <row r="1092" spans="1:51" customFormat="1" x14ac:dyDescent="0.35">
      <c r="A1092" s="547" t="s">
        <v>1188</v>
      </c>
      <c r="B1092" s="547" t="s">
        <v>1146</v>
      </c>
      <c r="C1092">
        <v>9</v>
      </c>
      <c r="D1092" s="547" t="s">
        <v>533</v>
      </c>
      <c r="E1092">
        <v>32</v>
      </c>
      <c r="F1092" s="216">
        <v>2021</v>
      </c>
      <c r="G1092" s="549">
        <v>58.780597</v>
      </c>
      <c r="H1092" s="550">
        <v>0</v>
      </c>
      <c r="I1092" s="550">
        <v>0</v>
      </c>
      <c r="J1092" s="550">
        <v>0</v>
      </c>
      <c r="K1092" s="550">
        <v>0</v>
      </c>
      <c r="L1092" s="550">
        <v>3.4926435503878943E-3</v>
      </c>
      <c r="M1092" s="550">
        <v>1.3700309134321996E-3</v>
      </c>
      <c r="N1092" s="550">
        <v>0</v>
      </c>
      <c r="O1092" s="550">
        <v>2.7941144762446021E-2</v>
      </c>
      <c r="P1092" s="550">
        <v>9.1335894393859262E-3</v>
      </c>
      <c r="Q1092" s="551">
        <v>0</v>
      </c>
      <c r="R1092" s="551">
        <v>0</v>
      </c>
      <c r="S1092" s="551">
        <v>0</v>
      </c>
      <c r="T1092" s="551">
        <v>0</v>
      </c>
      <c r="U1092" s="551">
        <v>0.20529967300000002</v>
      </c>
      <c r="V1092" s="551">
        <v>8.0531235000000007E-2</v>
      </c>
      <c r="W1092" s="551">
        <v>0</v>
      </c>
      <c r="X1092" s="551">
        <v>1.6423971700000002</v>
      </c>
      <c r="Y1092" s="551">
        <v>0.53687784000000005</v>
      </c>
      <c r="AA1092" s="547" t="s">
        <v>1188</v>
      </c>
      <c r="AB1092" s="547" t="s">
        <v>1146</v>
      </c>
      <c r="AC1092">
        <v>9</v>
      </c>
      <c r="AD1092" s="547" t="s">
        <v>533</v>
      </c>
      <c r="AE1092">
        <v>32</v>
      </c>
      <c r="AF1092" s="216">
        <v>2021</v>
      </c>
      <c r="AG1092" s="549">
        <v>58.780597</v>
      </c>
      <c r="AH1092" s="550">
        <v>0</v>
      </c>
      <c r="AI1092" s="550">
        <v>0</v>
      </c>
      <c r="AJ1092" s="550">
        <v>0</v>
      </c>
      <c r="AK1092" s="550">
        <v>0</v>
      </c>
      <c r="AL1092" s="550">
        <v>3.4926435503878943E-3</v>
      </c>
      <c r="AM1092" s="550">
        <v>1.3700309134321996E-3</v>
      </c>
      <c r="AN1092" s="550">
        <v>0</v>
      </c>
      <c r="AO1092" s="550">
        <v>2.7941144762446021E-2</v>
      </c>
      <c r="AP1092" s="550">
        <v>9.1335894393859262E-3</v>
      </c>
      <c r="AQ1092" s="551">
        <v>0</v>
      </c>
      <c r="AR1092" s="551">
        <v>0</v>
      </c>
      <c r="AS1092" s="551">
        <v>0</v>
      </c>
      <c r="AT1092" s="551">
        <v>0</v>
      </c>
      <c r="AU1092" s="551">
        <v>0.20529967300000002</v>
      </c>
      <c r="AV1092" s="551">
        <v>8.0531235000000007E-2</v>
      </c>
      <c r="AW1092" s="551">
        <v>0</v>
      </c>
      <c r="AX1092" s="551">
        <v>1.6423971700000002</v>
      </c>
      <c r="AY1092" s="551">
        <v>0.53687784000000005</v>
      </c>
    </row>
    <row r="1093" spans="1:51" customFormat="1" x14ac:dyDescent="0.35">
      <c r="A1093" s="547" t="s">
        <v>1189</v>
      </c>
      <c r="B1093" s="547" t="s">
        <v>1146</v>
      </c>
      <c r="C1093">
        <v>9</v>
      </c>
      <c r="D1093" s="547" t="s">
        <v>533</v>
      </c>
      <c r="E1093">
        <v>32</v>
      </c>
      <c r="F1093" s="216">
        <v>2022</v>
      </c>
      <c r="G1093" s="549">
        <v>65.350017999999992</v>
      </c>
      <c r="H1093" s="550">
        <v>0</v>
      </c>
      <c r="I1093" s="550">
        <v>0</v>
      </c>
      <c r="J1093" s="550">
        <v>0</v>
      </c>
      <c r="K1093" s="550">
        <v>0</v>
      </c>
      <c r="L1093" s="550">
        <v>3.4926418229907761E-3</v>
      </c>
      <c r="M1093" s="550">
        <v>1.3700307014452543E-3</v>
      </c>
      <c r="N1093" s="550">
        <v>0</v>
      </c>
      <c r="O1093" s="550">
        <v>2.7941125280179731E-2</v>
      </c>
      <c r="P1093" s="550">
        <v>9.1335834062050321E-3</v>
      </c>
      <c r="Q1093" s="551">
        <v>0</v>
      </c>
      <c r="R1093" s="551">
        <v>0</v>
      </c>
      <c r="S1093" s="551">
        <v>0</v>
      </c>
      <c r="T1093" s="551">
        <v>0</v>
      </c>
      <c r="U1093" s="551">
        <v>0.22824420600000001</v>
      </c>
      <c r="V1093" s="551">
        <v>8.9531530999999984E-2</v>
      </c>
      <c r="W1093" s="551">
        <v>0</v>
      </c>
      <c r="X1093" s="551">
        <v>1.8259530400000001</v>
      </c>
      <c r="Y1093" s="551">
        <v>0.59687984000000005</v>
      </c>
      <c r="AA1093" s="547" t="s">
        <v>1189</v>
      </c>
      <c r="AB1093" s="547" t="s">
        <v>1146</v>
      </c>
      <c r="AC1093">
        <v>9</v>
      </c>
      <c r="AD1093" s="547" t="s">
        <v>533</v>
      </c>
      <c r="AE1093">
        <v>32</v>
      </c>
      <c r="AF1093" s="216">
        <v>2022</v>
      </c>
      <c r="AG1093" s="549">
        <v>65.350017999999992</v>
      </c>
      <c r="AH1093" s="550">
        <v>0</v>
      </c>
      <c r="AI1093" s="550">
        <v>0</v>
      </c>
      <c r="AJ1093" s="550">
        <v>0</v>
      </c>
      <c r="AK1093" s="550">
        <v>0</v>
      </c>
      <c r="AL1093" s="550">
        <v>3.4926418229907761E-3</v>
      </c>
      <c r="AM1093" s="550">
        <v>1.3700307014452543E-3</v>
      </c>
      <c r="AN1093" s="550">
        <v>0</v>
      </c>
      <c r="AO1093" s="550">
        <v>2.7941125280179731E-2</v>
      </c>
      <c r="AP1093" s="550">
        <v>9.1335834062050321E-3</v>
      </c>
      <c r="AQ1093" s="551">
        <v>0</v>
      </c>
      <c r="AR1093" s="551">
        <v>0</v>
      </c>
      <c r="AS1093" s="551">
        <v>0</v>
      </c>
      <c r="AT1093" s="551">
        <v>0</v>
      </c>
      <c r="AU1093" s="551">
        <v>0.22824420600000001</v>
      </c>
      <c r="AV1093" s="551">
        <v>8.9531530999999984E-2</v>
      </c>
      <c r="AW1093" s="551">
        <v>0</v>
      </c>
      <c r="AX1093" s="551">
        <v>1.8259530400000001</v>
      </c>
      <c r="AY1093" s="551">
        <v>0.59687984000000005</v>
      </c>
    </row>
    <row r="1094" spans="1:51" customFormat="1" x14ac:dyDescent="0.35">
      <c r="A1094" s="547" t="s">
        <v>1190</v>
      </c>
      <c r="B1094" s="547" t="s">
        <v>1146</v>
      </c>
      <c r="C1094">
        <v>9</v>
      </c>
      <c r="D1094" s="547" t="s">
        <v>533</v>
      </c>
      <c r="E1094">
        <v>32</v>
      </c>
      <c r="F1094" s="216">
        <v>2023</v>
      </c>
      <c r="G1094" s="549">
        <v>71.841384000000005</v>
      </c>
      <c r="H1094" s="550">
        <v>0</v>
      </c>
      <c r="I1094" s="550">
        <v>0</v>
      </c>
      <c r="J1094" s="550">
        <v>0</v>
      </c>
      <c r="K1094" s="550">
        <v>0</v>
      </c>
      <c r="L1094" s="550">
        <v>3.4926424580016455E-3</v>
      </c>
      <c r="M1094" s="550">
        <v>1.3700311647670928E-3</v>
      </c>
      <c r="N1094" s="550">
        <v>0</v>
      </c>
      <c r="O1094" s="550">
        <v>2.7941162714794021E-2</v>
      </c>
      <c r="P1094" s="550">
        <v>9.1335906056598231E-3</v>
      </c>
      <c r="Q1094" s="551">
        <v>0</v>
      </c>
      <c r="R1094" s="551">
        <v>0</v>
      </c>
      <c r="S1094" s="551">
        <v>0</v>
      </c>
      <c r="T1094" s="551">
        <v>0</v>
      </c>
      <c r="U1094" s="551">
        <v>0.25091626800000011</v>
      </c>
      <c r="V1094" s="551">
        <v>9.8424934999999991E-2</v>
      </c>
      <c r="W1094" s="551">
        <v>0</v>
      </c>
      <c r="X1094" s="551">
        <v>2.0073317999999998</v>
      </c>
      <c r="Y1094" s="551">
        <v>0.65616978999999998</v>
      </c>
      <c r="AA1094" s="547" t="s">
        <v>1190</v>
      </c>
      <c r="AB1094" s="547" t="s">
        <v>1146</v>
      </c>
      <c r="AC1094">
        <v>9</v>
      </c>
      <c r="AD1094" s="547" t="s">
        <v>533</v>
      </c>
      <c r="AE1094">
        <v>32</v>
      </c>
      <c r="AF1094" s="216">
        <v>2023</v>
      </c>
      <c r="AG1094" s="549">
        <v>71.841384000000005</v>
      </c>
      <c r="AH1094" s="550">
        <v>0</v>
      </c>
      <c r="AI1094" s="550">
        <v>0</v>
      </c>
      <c r="AJ1094" s="550">
        <v>0</v>
      </c>
      <c r="AK1094" s="550">
        <v>0</v>
      </c>
      <c r="AL1094" s="550">
        <v>3.4926424580016455E-3</v>
      </c>
      <c r="AM1094" s="550">
        <v>1.3700311647670928E-3</v>
      </c>
      <c r="AN1094" s="550">
        <v>0</v>
      </c>
      <c r="AO1094" s="550">
        <v>2.7941162714794021E-2</v>
      </c>
      <c r="AP1094" s="550">
        <v>9.1335906056598231E-3</v>
      </c>
      <c r="AQ1094" s="551">
        <v>0</v>
      </c>
      <c r="AR1094" s="551">
        <v>0</v>
      </c>
      <c r="AS1094" s="551">
        <v>0</v>
      </c>
      <c r="AT1094" s="551">
        <v>0</v>
      </c>
      <c r="AU1094" s="551">
        <v>0.25091626800000011</v>
      </c>
      <c r="AV1094" s="551">
        <v>9.8424934999999991E-2</v>
      </c>
      <c r="AW1094" s="551">
        <v>0</v>
      </c>
      <c r="AX1094" s="551">
        <v>2.0073317999999998</v>
      </c>
      <c r="AY1094" s="551">
        <v>0.65616978999999998</v>
      </c>
    </row>
    <row r="1095" spans="1:51" customFormat="1" x14ac:dyDescent="0.35">
      <c r="A1095" s="547" t="s">
        <v>1191</v>
      </c>
      <c r="B1095" s="547" t="s">
        <v>1146</v>
      </c>
      <c r="C1095">
        <v>9</v>
      </c>
      <c r="D1095" s="547" t="s">
        <v>533</v>
      </c>
      <c r="E1095">
        <v>32</v>
      </c>
      <c r="F1095" s="216">
        <v>2024</v>
      </c>
      <c r="G1095" s="549">
        <v>78.431939000000014</v>
      </c>
      <c r="H1095" s="550">
        <v>0</v>
      </c>
      <c r="I1095" s="550">
        <v>0</v>
      </c>
      <c r="J1095" s="550">
        <v>0</v>
      </c>
      <c r="K1095" s="550">
        <v>0</v>
      </c>
      <c r="L1095" s="550">
        <v>3.4926436027547391E-3</v>
      </c>
      <c r="M1095" s="550">
        <v>1.3700314485403705E-3</v>
      </c>
      <c r="N1095" s="550">
        <v>0</v>
      </c>
      <c r="O1095" s="550">
        <v>2.7941176234339931E-2</v>
      </c>
      <c r="P1095" s="550">
        <v>9.133589952429964E-3</v>
      </c>
      <c r="Q1095" s="551">
        <v>0</v>
      </c>
      <c r="R1095" s="551">
        <v>0</v>
      </c>
      <c r="S1095" s="551">
        <v>0</v>
      </c>
      <c r="T1095" s="551">
        <v>0</v>
      </c>
      <c r="U1095" s="551">
        <v>0.27393480999999997</v>
      </c>
      <c r="V1095" s="551">
        <v>0.107454223</v>
      </c>
      <c r="W1095" s="551">
        <v>0</v>
      </c>
      <c r="X1095" s="551">
        <v>2.1914806299999996</v>
      </c>
      <c r="Y1095" s="551">
        <v>0.71636517</v>
      </c>
      <c r="AA1095" s="547" t="s">
        <v>1191</v>
      </c>
      <c r="AB1095" s="547" t="s">
        <v>1146</v>
      </c>
      <c r="AC1095">
        <v>9</v>
      </c>
      <c r="AD1095" s="547" t="s">
        <v>533</v>
      </c>
      <c r="AE1095">
        <v>32</v>
      </c>
      <c r="AF1095" s="216">
        <v>2024</v>
      </c>
      <c r="AG1095" s="549">
        <v>78.431939000000014</v>
      </c>
      <c r="AH1095" s="550">
        <v>0</v>
      </c>
      <c r="AI1095" s="550">
        <v>0</v>
      </c>
      <c r="AJ1095" s="550">
        <v>0</v>
      </c>
      <c r="AK1095" s="550">
        <v>0</v>
      </c>
      <c r="AL1095" s="550">
        <v>3.4926436027547391E-3</v>
      </c>
      <c r="AM1095" s="550">
        <v>1.3700314485403705E-3</v>
      </c>
      <c r="AN1095" s="550">
        <v>0</v>
      </c>
      <c r="AO1095" s="550">
        <v>2.7941176234339931E-2</v>
      </c>
      <c r="AP1095" s="550">
        <v>9.133589952429964E-3</v>
      </c>
      <c r="AQ1095" s="551">
        <v>0</v>
      </c>
      <c r="AR1095" s="551">
        <v>0</v>
      </c>
      <c r="AS1095" s="551">
        <v>0</v>
      </c>
      <c r="AT1095" s="551">
        <v>0</v>
      </c>
      <c r="AU1095" s="551">
        <v>0.27393480999999997</v>
      </c>
      <c r="AV1095" s="551">
        <v>0.107454223</v>
      </c>
      <c r="AW1095" s="551">
        <v>0</v>
      </c>
      <c r="AX1095" s="551">
        <v>2.1914806299999996</v>
      </c>
      <c r="AY1095" s="551">
        <v>0.71636517</v>
      </c>
    </row>
    <row r="1096" spans="1:51" customFormat="1" x14ac:dyDescent="0.35">
      <c r="A1096" s="547" t="s">
        <v>1192</v>
      </c>
      <c r="B1096" s="547" t="s">
        <v>1146</v>
      </c>
      <c r="C1096">
        <v>9</v>
      </c>
      <c r="D1096" s="547" t="s">
        <v>533</v>
      </c>
      <c r="E1096">
        <v>32</v>
      </c>
      <c r="F1096" s="216">
        <v>2025</v>
      </c>
      <c r="G1096" s="549">
        <v>85.605012000000031</v>
      </c>
      <c r="H1096" s="550">
        <v>0</v>
      </c>
      <c r="I1096" s="550">
        <v>0</v>
      </c>
      <c r="J1096" s="550">
        <v>0</v>
      </c>
      <c r="K1096" s="550">
        <v>0</v>
      </c>
      <c r="L1096" s="550">
        <v>3.4926421130575839E-3</v>
      </c>
      <c r="M1096" s="550">
        <v>1.3700307290418926E-3</v>
      </c>
      <c r="N1096" s="550">
        <v>0</v>
      </c>
      <c r="O1096" s="550">
        <v>2.7941131414127938E-2</v>
      </c>
      <c r="P1096" s="550">
        <v>9.133583790631325E-3</v>
      </c>
      <c r="Q1096" s="551">
        <v>0</v>
      </c>
      <c r="R1096" s="551">
        <v>0</v>
      </c>
      <c r="S1096" s="551">
        <v>0</v>
      </c>
      <c r="T1096" s="551">
        <v>0</v>
      </c>
      <c r="U1096" s="551">
        <v>0.29898766999999993</v>
      </c>
      <c r="V1096" s="551">
        <v>0.117281497</v>
      </c>
      <c r="W1096" s="551">
        <v>0</v>
      </c>
      <c r="X1096" s="551">
        <v>2.3919008900000001</v>
      </c>
      <c r="Y1096" s="551">
        <v>0.78188055000000034</v>
      </c>
      <c r="AA1096" s="547" t="s">
        <v>1192</v>
      </c>
      <c r="AB1096" s="547" t="s">
        <v>1146</v>
      </c>
      <c r="AC1096">
        <v>9</v>
      </c>
      <c r="AD1096" s="547" t="s">
        <v>533</v>
      </c>
      <c r="AE1096">
        <v>32</v>
      </c>
      <c r="AF1096" s="216">
        <v>2025</v>
      </c>
      <c r="AG1096" s="549">
        <v>85.605012000000031</v>
      </c>
      <c r="AH1096" s="550">
        <v>0</v>
      </c>
      <c r="AI1096" s="550">
        <v>0</v>
      </c>
      <c r="AJ1096" s="550">
        <v>0</v>
      </c>
      <c r="AK1096" s="550">
        <v>0</v>
      </c>
      <c r="AL1096" s="550">
        <v>3.4926421130575839E-3</v>
      </c>
      <c r="AM1096" s="550">
        <v>1.3700307290418926E-3</v>
      </c>
      <c r="AN1096" s="550">
        <v>0</v>
      </c>
      <c r="AO1096" s="550">
        <v>2.7941131414127938E-2</v>
      </c>
      <c r="AP1096" s="550">
        <v>9.133583790631325E-3</v>
      </c>
      <c r="AQ1096" s="551">
        <v>0</v>
      </c>
      <c r="AR1096" s="551">
        <v>0</v>
      </c>
      <c r="AS1096" s="551">
        <v>0</v>
      </c>
      <c r="AT1096" s="551">
        <v>0</v>
      </c>
      <c r="AU1096" s="551">
        <v>0.29898766999999993</v>
      </c>
      <c r="AV1096" s="551">
        <v>0.117281497</v>
      </c>
      <c r="AW1096" s="551">
        <v>0</v>
      </c>
      <c r="AX1096" s="551">
        <v>2.3919008900000001</v>
      </c>
      <c r="AY1096" s="551">
        <v>0.78188055000000034</v>
      </c>
    </row>
    <row r="1097" spans="1:51" customFormat="1" x14ac:dyDescent="0.35">
      <c r="A1097" s="547" t="s">
        <v>1193</v>
      </c>
      <c r="B1097" s="547" t="s">
        <v>1146</v>
      </c>
      <c r="C1097">
        <v>9</v>
      </c>
      <c r="D1097" s="547" t="s">
        <v>533</v>
      </c>
      <c r="E1097">
        <v>32</v>
      </c>
      <c r="F1097" s="216">
        <v>2026</v>
      </c>
      <c r="G1097" s="549">
        <v>93.339154999999991</v>
      </c>
      <c r="H1097" s="550">
        <v>0</v>
      </c>
      <c r="I1097" s="550">
        <v>0</v>
      </c>
      <c r="J1097" s="550">
        <v>0</v>
      </c>
      <c r="K1097" s="550">
        <v>0</v>
      </c>
      <c r="L1097" s="550">
        <v>3.4926423964305241E-3</v>
      </c>
      <c r="M1097" s="550">
        <v>1.3700294051301413E-3</v>
      </c>
      <c r="N1097" s="550">
        <v>0</v>
      </c>
      <c r="O1097" s="550">
        <v>2.7941152992010693E-2</v>
      </c>
      <c r="P1097" s="550">
        <v>9.1335817214115555E-3</v>
      </c>
      <c r="Q1097" s="551">
        <v>0</v>
      </c>
      <c r="R1097" s="551">
        <v>0</v>
      </c>
      <c r="S1097" s="551">
        <v>0</v>
      </c>
      <c r="T1097" s="551">
        <v>0</v>
      </c>
      <c r="U1097" s="551">
        <v>0.32600029000000008</v>
      </c>
      <c r="V1097" s="551">
        <v>0.12787738700000004</v>
      </c>
      <c r="W1097" s="551">
        <v>0</v>
      </c>
      <c r="X1097" s="551">
        <v>2.6080036099999995</v>
      </c>
      <c r="Y1097" s="551">
        <v>0.85252079999999986</v>
      </c>
      <c r="AA1097" s="547" t="s">
        <v>1193</v>
      </c>
      <c r="AB1097" s="547" t="s">
        <v>1146</v>
      </c>
      <c r="AC1097">
        <v>9</v>
      </c>
      <c r="AD1097" s="547" t="s">
        <v>533</v>
      </c>
      <c r="AE1097">
        <v>32</v>
      </c>
      <c r="AF1097" s="216">
        <v>2026</v>
      </c>
      <c r="AG1097" s="549">
        <v>93.339154999999991</v>
      </c>
      <c r="AH1097" s="550">
        <v>0</v>
      </c>
      <c r="AI1097" s="550">
        <v>0</v>
      </c>
      <c r="AJ1097" s="550">
        <v>0</v>
      </c>
      <c r="AK1097" s="550">
        <v>0</v>
      </c>
      <c r="AL1097" s="550">
        <v>3.4926423964305241E-3</v>
      </c>
      <c r="AM1097" s="550">
        <v>1.3700294051301413E-3</v>
      </c>
      <c r="AN1097" s="550">
        <v>0</v>
      </c>
      <c r="AO1097" s="550">
        <v>2.7941152992010693E-2</v>
      </c>
      <c r="AP1097" s="550">
        <v>9.1335817214115555E-3</v>
      </c>
      <c r="AQ1097" s="551">
        <v>0</v>
      </c>
      <c r="AR1097" s="551">
        <v>0</v>
      </c>
      <c r="AS1097" s="551">
        <v>0</v>
      </c>
      <c r="AT1097" s="551">
        <v>0</v>
      </c>
      <c r="AU1097" s="551">
        <v>0.32600029000000008</v>
      </c>
      <c r="AV1097" s="551">
        <v>0.12787738700000004</v>
      </c>
      <c r="AW1097" s="551">
        <v>0</v>
      </c>
      <c r="AX1097" s="551">
        <v>2.6080036099999995</v>
      </c>
      <c r="AY1097" s="551">
        <v>0.85252079999999986</v>
      </c>
    </row>
    <row r="1098" spans="1:51" customFormat="1" x14ac:dyDescent="0.35">
      <c r="A1098" s="547" t="s">
        <v>1475</v>
      </c>
      <c r="B1098" s="547" t="s">
        <v>1146</v>
      </c>
      <c r="C1098">
        <v>9</v>
      </c>
      <c r="D1098" s="547" t="s">
        <v>533</v>
      </c>
      <c r="E1098">
        <v>32</v>
      </c>
      <c r="F1098" s="216">
        <v>2027</v>
      </c>
      <c r="G1098" s="549">
        <v>98.848541000000012</v>
      </c>
      <c r="H1098" s="550">
        <v>0</v>
      </c>
      <c r="I1098" s="550">
        <v>0</v>
      </c>
      <c r="J1098" s="550">
        <v>0</v>
      </c>
      <c r="K1098" s="550">
        <v>0</v>
      </c>
      <c r="L1098" s="550">
        <v>3.4926426481094947E-3</v>
      </c>
      <c r="M1098" s="550">
        <v>1.3700309142650874E-3</v>
      </c>
      <c r="N1098" s="550">
        <v>0</v>
      </c>
      <c r="O1098" s="550">
        <v>2.7941169106380635E-2</v>
      </c>
      <c r="P1098" s="550">
        <v>9.1335866049859042E-3</v>
      </c>
      <c r="Q1098" s="551">
        <v>0</v>
      </c>
      <c r="R1098" s="551">
        <v>0</v>
      </c>
      <c r="S1098" s="551">
        <v>0</v>
      </c>
      <c r="T1098" s="551">
        <v>0</v>
      </c>
      <c r="U1098" s="551">
        <v>0.34524262999999999</v>
      </c>
      <c r="V1098" s="551">
        <v>0.135425557</v>
      </c>
      <c r="W1098" s="551">
        <v>0</v>
      </c>
      <c r="X1098" s="551">
        <v>2.7619438000000001</v>
      </c>
      <c r="Y1098" s="551">
        <v>0.90284171000000002</v>
      </c>
      <c r="AA1098" s="547" t="s">
        <v>1475</v>
      </c>
      <c r="AB1098" s="547" t="s">
        <v>1146</v>
      </c>
      <c r="AC1098">
        <v>9</v>
      </c>
      <c r="AD1098" s="547" t="s">
        <v>533</v>
      </c>
      <c r="AE1098">
        <v>32</v>
      </c>
      <c r="AF1098" s="216">
        <v>2027</v>
      </c>
      <c r="AG1098" s="549">
        <v>98.848541000000012</v>
      </c>
      <c r="AH1098" s="550">
        <v>0</v>
      </c>
      <c r="AI1098" s="550">
        <v>0</v>
      </c>
      <c r="AJ1098" s="550">
        <v>0</v>
      </c>
      <c r="AK1098" s="550">
        <v>0</v>
      </c>
      <c r="AL1098" s="550">
        <v>3.4926426481094947E-3</v>
      </c>
      <c r="AM1098" s="550">
        <v>1.3700309142650874E-3</v>
      </c>
      <c r="AN1098" s="550">
        <v>0</v>
      </c>
      <c r="AO1098" s="550">
        <v>2.7941169106380635E-2</v>
      </c>
      <c r="AP1098" s="550">
        <v>9.1335866049859042E-3</v>
      </c>
      <c r="AQ1098" s="551">
        <v>0</v>
      </c>
      <c r="AR1098" s="551">
        <v>0</v>
      </c>
      <c r="AS1098" s="551">
        <v>0</v>
      </c>
      <c r="AT1098" s="551">
        <v>0</v>
      </c>
      <c r="AU1098" s="551">
        <v>0.34524262999999999</v>
      </c>
      <c r="AV1098" s="551">
        <v>0.135425557</v>
      </c>
      <c r="AW1098" s="551">
        <v>0</v>
      </c>
      <c r="AX1098" s="551">
        <v>2.7619438000000001</v>
      </c>
      <c r="AY1098" s="551">
        <v>0.90284171000000002</v>
      </c>
    </row>
    <row r="1099" spans="1:51" customFormat="1" x14ac:dyDescent="0.35">
      <c r="A1099" s="547" t="s">
        <v>1476</v>
      </c>
      <c r="B1099" s="547" t="s">
        <v>1146</v>
      </c>
      <c r="C1099">
        <v>9</v>
      </c>
      <c r="D1099" s="547" t="s">
        <v>533</v>
      </c>
      <c r="E1099">
        <v>32</v>
      </c>
      <c r="F1099" s="216">
        <v>2028</v>
      </c>
      <c r="G1099" s="549">
        <v>103.90489100000001</v>
      </c>
      <c r="H1099" s="550">
        <v>0</v>
      </c>
      <c r="I1099" s="550">
        <v>0</v>
      </c>
      <c r="J1099" s="550">
        <v>0</v>
      </c>
      <c r="K1099" s="550">
        <v>0</v>
      </c>
      <c r="L1099" s="550">
        <v>3.4926437678472707E-3</v>
      </c>
      <c r="M1099" s="550">
        <v>1.3700310989210316E-3</v>
      </c>
      <c r="N1099" s="550">
        <v>0</v>
      </c>
      <c r="O1099" s="550">
        <v>2.7941138978722382E-2</v>
      </c>
      <c r="P1099" s="550">
        <v>9.1335862139540671E-3</v>
      </c>
      <c r="Q1099" s="551">
        <v>0</v>
      </c>
      <c r="R1099" s="551">
        <v>0</v>
      </c>
      <c r="S1099" s="551">
        <v>0</v>
      </c>
      <c r="T1099" s="551">
        <v>0</v>
      </c>
      <c r="U1099" s="551">
        <v>0.36290276999999999</v>
      </c>
      <c r="V1099" s="551">
        <v>0.14235293200000002</v>
      </c>
      <c r="W1099" s="551">
        <v>0</v>
      </c>
      <c r="X1099" s="551">
        <v>2.9032210000000007</v>
      </c>
      <c r="Y1099" s="551">
        <v>0.94902428000000016</v>
      </c>
      <c r="AA1099" s="547" t="s">
        <v>1476</v>
      </c>
      <c r="AB1099" s="547" t="s">
        <v>1146</v>
      </c>
      <c r="AC1099">
        <v>9</v>
      </c>
      <c r="AD1099" s="547" t="s">
        <v>533</v>
      </c>
      <c r="AE1099">
        <v>32</v>
      </c>
      <c r="AF1099" s="216">
        <v>2028</v>
      </c>
      <c r="AG1099" s="549">
        <v>103.90489100000001</v>
      </c>
      <c r="AH1099" s="550">
        <v>0</v>
      </c>
      <c r="AI1099" s="550">
        <v>0</v>
      </c>
      <c r="AJ1099" s="550">
        <v>0</v>
      </c>
      <c r="AK1099" s="550">
        <v>0</v>
      </c>
      <c r="AL1099" s="550">
        <v>3.4926437678472707E-3</v>
      </c>
      <c r="AM1099" s="550">
        <v>1.3700310989210316E-3</v>
      </c>
      <c r="AN1099" s="550">
        <v>0</v>
      </c>
      <c r="AO1099" s="550">
        <v>2.7941138978722382E-2</v>
      </c>
      <c r="AP1099" s="550">
        <v>9.1335862139540671E-3</v>
      </c>
      <c r="AQ1099" s="551">
        <v>0</v>
      </c>
      <c r="AR1099" s="551">
        <v>0</v>
      </c>
      <c r="AS1099" s="551">
        <v>0</v>
      </c>
      <c r="AT1099" s="551">
        <v>0</v>
      </c>
      <c r="AU1099" s="551">
        <v>0.36290276999999999</v>
      </c>
      <c r="AV1099" s="551">
        <v>0.14235293200000002</v>
      </c>
      <c r="AW1099" s="551">
        <v>0</v>
      </c>
      <c r="AX1099" s="551">
        <v>2.9032210000000007</v>
      </c>
      <c r="AY1099" s="551">
        <v>0.94902428000000016</v>
      </c>
    </row>
    <row r="1100" spans="1:51" customFormat="1" x14ac:dyDescent="0.35">
      <c r="A1100" s="547" t="s">
        <v>1562</v>
      </c>
      <c r="B1100" s="547" t="s">
        <v>1146</v>
      </c>
      <c r="C1100">
        <v>9</v>
      </c>
      <c r="D1100" s="547" t="s">
        <v>533</v>
      </c>
      <c r="E1100">
        <v>32</v>
      </c>
      <c r="F1100" s="216">
        <v>2029</v>
      </c>
      <c r="G1100" s="549">
        <v>108.42295800000002</v>
      </c>
      <c r="H1100" s="550">
        <v>0</v>
      </c>
      <c r="I1100" s="550">
        <v>0</v>
      </c>
      <c r="J1100" s="550">
        <v>0</v>
      </c>
      <c r="K1100" s="550">
        <v>0</v>
      </c>
      <c r="L1100" s="550">
        <v>3.4926450724578079E-3</v>
      </c>
      <c r="M1100" s="550">
        <v>1.3700313359832888E-3</v>
      </c>
      <c r="N1100" s="550">
        <v>0</v>
      </c>
      <c r="O1100" s="550">
        <v>2.7941131250080822E-2</v>
      </c>
      <c r="P1100" s="550">
        <v>9.13358377475737E-3</v>
      </c>
      <c r="Q1100" s="551">
        <v>0</v>
      </c>
      <c r="R1100" s="551">
        <v>0</v>
      </c>
      <c r="S1100" s="551">
        <v>0</v>
      </c>
      <c r="T1100" s="551">
        <v>0</v>
      </c>
      <c r="U1100" s="551">
        <v>0.37868290999999993</v>
      </c>
      <c r="V1100" s="551">
        <v>0.14854285000000003</v>
      </c>
      <c r="W1100" s="551">
        <v>0</v>
      </c>
      <c r="X1100" s="551">
        <v>3.029460100000001</v>
      </c>
      <c r="Y1100" s="551">
        <v>0.99029016999999997</v>
      </c>
      <c r="AA1100" s="547" t="s">
        <v>1562</v>
      </c>
      <c r="AB1100" s="547" t="s">
        <v>1146</v>
      </c>
      <c r="AC1100">
        <v>9</v>
      </c>
      <c r="AD1100" s="547" t="s">
        <v>533</v>
      </c>
      <c r="AE1100">
        <v>32</v>
      </c>
      <c r="AF1100" s="216">
        <v>2029</v>
      </c>
      <c r="AG1100" s="549">
        <v>108.42295800000002</v>
      </c>
      <c r="AH1100" s="550">
        <v>0</v>
      </c>
      <c r="AI1100" s="550">
        <v>0</v>
      </c>
      <c r="AJ1100" s="550">
        <v>0</v>
      </c>
      <c r="AK1100" s="550">
        <v>0</v>
      </c>
      <c r="AL1100" s="550">
        <v>3.4926450724578079E-3</v>
      </c>
      <c r="AM1100" s="550">
        <v>1.3700313359832888E-3</v>
      </c>
      <c r="AN1100" s="550">
        <v>0</v>
      </c>
      <c r="AO1100" s="550">
        <v>2.7941131250080822E-2</v>
      </c>
      <c r="AP1100" s="550">
        <v>9.13358377475737E-3</v>
      </c>
      <c r="AQ1100" s="551">
        <v>0</v>
      </c>
      <c r="AR1100" s="551">
        <v>0</v>
      </c>
      <c r="AS1100" s="551">
        <v>0</v>
      </c>
      <c r="AT1100" s="551">
        <v>0</v>
      </c>
      <c r="AU1100" s="551">
        <v>0.37868290999999993</v>
      </c>
      <c r="AV1100" s="551">
        <v>0.14854285000000003</v>
      </c>
      <c r="AW1100" s="551">
        <v>0</v>
      </c>
      <c r="AX1100" s="551">
        <v>3.029460100000001</v>
      </c>
      <c r="AY1100" s="551">
        <v>0.99029016999999997</v>
      </c>
    </row>
    <row r="1101" spans="1:51" customFormat="1" x14ac:dyDescent="0.35">
      <c r="A1101" s="547" t="s">
        <v>1563</v>
      </c>
      <c r="B1101" s="547" t="s">
        <v>1146</v>
      </c>
      <c r="C1101">
        <v>9</v>
      </c>
      <c r="D1101" s="547" t="s">
        <v>533</v>
      </c>
      <c r="E1101">
        <v>32</v>
      </c>
      <c r="F1101" s="216">
        <v>2030</v>
      </c>
      <c r="G1101" s="549">
        <v>112.99615399999998</v>
      </c>
      <c r="H1101" s="550">
        <v>0</v>
      </c>
      <c r="I1101" s="550">
        <v>0</v>
      </c>
      <c r="J1101" s="550">
        <v>0</v>
      </c>
      <c r="K1101" s="550">
        <v>0</v>
      </c>
      <c r="L1101" s="550">
        <v>3.4926441832701677E-3</v>
      </c>
      <c r="M1101" s="550">
        <v>1.3700311074304355E-3</v>
      </c>
      <c r="N1101" s="550">
        <v>0</v>
      </c>
      <c r="O1101" s="550">
        <v>2.7941148333243272E-2</v>
      </c>
      <c r="P1101" s="550">
        <v>9.1335919273854271E-3</v>
      </c>
      <c r="Q1101" s="551">
        <v>0</v>
      </c>
      <c r="R1101" s="551">
        <v>0</v>
      </c>
      <c r="S1101" s="551">
        <v>0</v>
      </c>
      <c r="T1101" s="551">
        <v>0</v>
      </c>
      <c r="U1101" s="551">
        <v>0.39465536000000001</v>
      </c>
      <c r="V1101" s="551">
        <v>0.15480824600000001</v>
      </c>
      <c r="W1101" s="551">
        <v>0</v>
      </c>
      <c r="X1101" s="551">
        <v>3.1572422999999996</v>
      </c>
      <c r="Y1101" s="551">
        <v>1.0320607600000002</v>
      </c>
      <c r="AA1101" s="547" t="s">
        <v>1563</v>
      </c>
      <c r="AB1101" s="547" t="s">
        <v>1146</v>
      </c>
      <c r="AC1101">
        <v>9</v>
      </c>
      <c r="AD1101" s="547" t="s">
        <v>533</v>
      </c>
      <c r="AE1101">
        <v>32</v>
      </c>
      <c r="AF1101" s="216">
        <v>2030</v>
      </c>
      <c r="AG1101" s="549">
        <v>112.99615399999998</v>
      </c>
      <c r="AH1101" s="550">
        <v>0</v>
      </c>
      <c r="AI1101" s="550">
        <v>0</v>
      </c>
      <c r="AJ1101" s="550">
        <v>0</v>
      </c>
      <c r="AK1101" s="550">
        <v>0</v>
      </c>
      <c r="AL1101" s="550">
        <v>3.4926441832701677E-3</v>
      </c>
      <c r="AM1101" s="550">
        <v>1.3700311074304355E-3</v>
      </c>
      <c r="AN1101" s="550">
        <v>0</v>
      </c>
      <c r="AO1101" s="550">
        <v>2.7941148333243272E-2</v>
      </c>
      <c r="AP1101" s="550">
        <v>9.1335919273854271E-3</v>
      </c>
      <c r="AQ1101" s="551">
        <v>0</v>
      </c>
      <c r="AR1101" s="551">
        <v>0</v>
      </c>
      <c r="AS1101" s="551">
        <v>0</v>
      </c>
      <c r="AT1101" s="551">
        <v>0</v>
      </c>
      <c r="AU1101" s="551">
        <v>0.39465536000000001</v>
      </c>
      <c r="AV1101" s="551">
        <v>0.15480824600000001</v>
      </c>
      <c r="AW1101" s="551">
        <v>0</v>
      </c>
      <c r="AX1101" s="551">
        <v>3.1572422999999996</v>
      </c>
      <c r="AY1101" s="551">
        <v>1.0320607600000002</v>
      </c>
    </row>
    <row r="1102" spans="1:51" customFormat="1" x14ac:dyDescent="0.35">
      <c r="A1102" s="547" t="s">
        <v>1564</v>
      </c>
      <c r="B1102" s="547" t="s">
        <v>1146</v>
      </c>
      <c r="C1102">
        <v>9</v>
      </c>
      <c r="D1102" s="547" t="s">
        <v>533</v>
      </c>
      <c r="E1102">
        <v>32</v>
      </c>
      <c r="F1102" s="216" t="s">
        <v>1565</v>
      </c>
      <c r="G1102" s="549">
        <v>28782140.678092051</v>
      </c>
      <c r="H1102" s="550">
        <v>2.7145638644802803</v>
      </c>
      <c r="I1102" s="550">
        <v>0.32138893297379595</v>
      </c>
      <c r="J1102" s="550">
        <v>0.22176703803041092</v>
      </c>
      <c r="K1102" s="550">
        <v>1.2819259469384298E-2</v>
      </c>
      <c r="L1102" s="550">
        <v>4.300000669397259E-3</v>
      </c>
      <c r="M1102" s="550">
        <v>1.5748534194015671E-3</v>
      </c>
      <c r="N1102" s="550">
        <v>1.1444703461143775E-2</v>
      </c>
      <c r="O1102" s="550">
        <v>3.4399999494231441E-2</v>
      </c>
      <c r="P1102" s="550">
        <v>1.049907493067086E-2</v>
      </c>
      <c r="Q1102" s="551">
        <v>78130959.027136639</v>
      </c>
      <c r="R1102" s="551">
        <v>9250261.4812336918</v>
      </c>
      <c r="S1102" s="551">
        <v>6382930.0863550771</v>
      </c>
      <c r="T1102" s="551">
        <v>368965.72943678254</v>
      </c>
      <c r="U1102" s="551">
        <v>123763.22418248189</v>
      </c>
      <c r="V1102" s="551">
        <v>45327.652664590205</v>
      </c>
      <c r="W1102" s="551">
        <v>329403.06503768713</v>
      </c>
      <c r="X1102" s="551">
        <v>990105.62476926483</v>
      </c>
      <c r="Y1102" s="551">
        <v>302185.85164439824</v>
      </c>
      <c r="AA1102" s="547" t="s">
        <v>1564</v>
      </c>
      <c r="AB1102" s="547" t="s">
        <v>1146</v>
      </c>
      <c r="AC1102">
        <v>9</v>
      </c>
      <c r="AD1102" s="547" t="s">
        <v>533</v>
      </c>
      <c r="AE1102">
        <v>32</v>
      </c>
      <c r="AF1102" s="216" t="s">
        <v>1565</v>
      </c>
      <c r="AG1102" s="549">
        <v>28782140.678092051</v>
      </c>
      <c r="AH1102" s="550">
        <v>2.7145638644802803</v>
      </c>
      <c r="AI1102" s="550">
        <v>0.32138893297379595</v>
      </c>
      <c r="AJ1102" s="550">
        <v>0.22176703803041092</v>
      </c>
      <c r="AK1102" s="550">
        <v>1.2819259469384298E-2</v>
      </c>
      <c r="AL1102" s="550">
        <v>4.300000669397259E-3</v>
      </c>
      <c r="AM1102" s="550">
        <v>1.5748534194015671E-3</v>
      </c>
      <c r="AN1102" s="550">
        <v>1.1444703461143775E-2</v>
      </c>
      <c r="AO1102" s="550">
        <v>3.4399999494231441E-2</v>
      </c>
      <c r="AP1102" s="550">
        <v>1.049907493067086E-2</v>
      </c>
      <c r="AQ1102" s="551">
        <v>78130959.027136639</v>
      </c>
      <c r="AR1102" s="551">
        <v>9250261.4812336918</v>
      </c>
      <c r="AS1102" s="551">
        <v>6382930.0863550771</v>
      </c>
      <c r="AT1102" s="551">
        <v>368965.72943678254</v>
      </c>
      <c r="AU1102" s="551">
        <v>123763.22418248189</v>
      </c>
      <c r="AV1102" s="551">
        <v>45327.652664590205</v>
      </c>
      <c r="AW1102" s="551">
        <v>329403.06503768713</v>
      </c>
      <c r="AX1102" s="551">
        <v>990105.62476926483</v>
      </c>
      <c r="AY1102" s="551">
        <v>302185.85164439824</v>
      </c>
    </row>
    <row r="1103" spans="1:51" customFormat="1" ht="13" x14ac:dyDescent="0.3"/>
    <row r="1104" spans="1:51" customFormat="1" ht="13" x14ac:dyDescent="0.3"/>
    <row r="1105" customFormat="1" ht="13" x14ac:dyDescent="0.3"/>
    <row r="1106" customFormat="1" ht="13" x14ac:dyDescent="0.3"/>
    <row r="1107" customFormat="1" ht="13" x14ac:dyDescent="0.3"/>
    <row r="1108" customFormat="1" ht="13" x14ac:dyDescent="0.3"/>
    <row r="1109" customFormat="1" ht="13" x14ac:dyDescent="0.3"/>
    <row r="1110" customFormat="1" ht="13" x14ac:dyDescent="0.3"/>
    <row r="1111" customFormat="1" ht="13" x14ac:dyDescent="0.3"/>
    <row r="1112" customFormat="1" ht="13" x14ac:dyDescent="0.3"/>
    <row r="1113" customFormat="1" ht="13" x14ac:dyDescent="0.3"/>
    <row r="1114" customFormat="1" ht="13" x14ac:dyDescent="0.3"/>
    <row r="1115" customFormat="1" ht="13" x14ac:dyDescent="0.3"/>
    <row r="1116" customFormat="1" ht="13" x14ac:dyDescent="0.3"/>
    <row r="1117" customFormat="1" ht="13" x14ac:dyDescent="0.3"/>
    <row r="1118" customFormat="1" ht="13" x14ac:dyDescent="0.3"/>
    <row r="1119" customFormat="1" ht="13" x14ac:dyDescent="0.3"/>
    <row r="1120" customFormat="1" ht="13" x14ac:dyDescent="0.3"/>
    <row r="1121" customFormat="1" ht="13" x14ac:dyDescent="0.3"/>
    <row r="1122" customFormat="1" ht="13" x14ac:dyDescent="0.3"/>
    <row r="1123" customFormat="1" ht="13" x14ac:dyDescent="0.3"/>
    <row r="1124" customFormat="1" ht="13" x14ac:dyDescent="0.3"/>
    <row r="1125" customFormat="1" ht="13" x14ac:dyDescent="0.3"/>
    <row r="1126" customFormat="1" ht="13" x14ac:dyDescent="0.3"/>
    <row r="1127" customFormat="1" ht="13" x14ac:dyDescent="0.3"/>
    <row r="1128" customFormat="1" ht="13" x14ac:dyDescent="0.3"/>
    <row r="1129" customFormat="1" ht="13" x14ac:dyDescent="0.3"/>
    <row r="1130" customFormat="1" ht="13" x14ac:dyDescent="0.3"/>
    <row r="1131" customFormat="1" ht="13" x14ac:dyDescent="0.3"/>
    <row r="1132" customFormat="1" ht="13" x14ac:dyDescent="0.3"/>
    <row r="1133" customFormat="1" ht="13" x14ac:dyDescent="0.3"/>
    <row r="1134" customFormat="1" ht="13" x14ac:dyDescent="0.3"/>
    <row r="1135" customFormat="1" ht="13" x14ac:dyDescent="0.3"/>
    <row r="1136" customFormat="1" ht="13" x14ac:dyDescent="0.3"/>
    <row r="1137" customFormat="1" ht="13" x14ac:dyDescent="0.3"/>
    <row r="1138" customFormat="1" ht="13" x14ac:dyDescent="0.3"/>
    <row r="1139" customFormat="1" ht="13" x14ac:dyDescent="0.3"/>
    <row r="1140" customFormat="1" ht="13" x14ac:dyDescent="0.3"/>
    <row r="1141" customFormat="1" ht="13" x14ac:dyDescent="0.3"/>
    <row r="1142" customFormat="1" ht="13" x14ac:dyDescent="0.3"/>
    <row r="1143" customFormat="1" ht="13" x14ac:dyDescent="0.3"/>
    <row r="1144" customFormat="1" ht="13" x14ac:dyDescent="0.3"/>
    <row r="1145" customFormat="1" ht="13" x14ac:dyDescent="0.3"/>
    <row r="1146" customFormat="1" ht="13" x14ac:dyDescent="0.3"/>
    <row r="1147" customFormat="1" ht="13" x14ac:dyDescent="0.3"/>
    <row r="1148" customFormat="1" ht="13" x14ac:dyDescent="0.3"/>
    <row r="1149" customFormat="1" ht="13" x14ac:dyDescent="0.3"/>
    <row r="1150" customFormat="1" ht="13" x14ac:dyDescent="0.3"/>
    <row r="1151" customFormat="1" ht="13" x14ac:dyDescent="0.3"/>
    <row r="1152" customFormat="1" ht="13" x14ac:dyDescent="0.3"/>
    <row r="1153" customFormat="1" ht="13" x14ac:dyDescent="0.3"/>
    <row r="1154" customFormat="1" ht="13" x14ac:dyDescent="0.3"/>
    <row r="1155" customFormat="1" ht="13" x14ac:dyDescent="0.3"/>
    <row r="1156" customFormat="1" ht="13" x14ac:dyDescent="0.3"/>
    <row r="1157" customFormat="1" ht="13" x14ac:dyDescent="0.3"/>
    <row r="1158" customFormat="1" ht="13" x14ac:dyDescent="0.3"/>
    <row r="1159" customFormat="1" ht="13" x14ac:dyDescent="0.3"/>
    <row r="1160" customFormat="1" ht="13" x14ac:dyDescent="0.3"/>
    <row r="1161" customFormat="1" ht="13" x14ac:dyDescent="0.3"/>
    <row r="1162" customFormat="1" ht="13" x14ac:dyDescent="0.3"/>
    <row r="1163" customFormat="1" ht="13" x14ac:dyDescent="0.3"/>
    <row r="1164" customFormat="1" ht="13" x14ac:dyDescent="0.3"/>
    <row r="1165" customFormat="1" ht="13" x14ac:dyDescent="0.3"/>
    <row r="1166" customFormat="1" ht="13" x14ac:dyDescent="0.3"/>
    <row r="1167" customFormat="1" ht="13" x14ac:dyDescent="0.3"/>
    <row r="1168" customFormat="1" ht="13" x14ac:dyDescent="0.3"/>
    <row r="1169" spans="1:1" customFormat="1" ht="13" x14ac:dyDescent="0.3"/>
    <row r="1170" spans="1:1" customFormat="1" ht="13" x14ac:dyDescent="0.3"/>
    <row r="1171" spans="1:1" customFormat="1" ht="13" x14ac:dyDescent="0.3"/>
    <row r="1172" spans="1:1" customFormat="1" ht="13" x14ac:dyDescent="0.3"/>
    <row r="1173" spans="1:1" x14ac:dyDescent="0.35">
      <c r="A1173" s="321"/>
    </row>
    <row r="1174" spans="1:1" x14ac:dyDescent="0.35">
      <c r="A1174" s="321"/>
    </row>
    <row r="1175" spans="1:1" x14ac:dyDescent="0.35">
      <c r="A1175" s="321"/>
    </row>
    <row r="1176" spans="1:1" x14ac:dyDescent="0.35">
      <c r="A1176" s="321"/>
    </row>
    <row r="1177" spans="1:1" x14ac:dyDescent="0.35">
      <c r="A1177" s="321"/>
    </row>
    <row r="1178" spans="1:1" x14ac:dyDescent="0.35">
      <c r="A1178" s="321"/>
    </row>
    <row r="1179" spans="1:1" s="325" customFormat="1" x14ac:dyDescent="0.35"/>
    <row r="1180" spans="1:1" x14ac:dyDescent="0.35">
      <c r="A1180" s="321"/>
    </row>
    <row r="1181" spans="1:1" x14ac:dyDescent="0.35">
      <c r="A1181" s="321"/>
    </row>
    <row r="1182" spans="1:1" x14ac:dyDescent="0.35">
      <c r="A1182" s="321"/>
    </row>
    <row r="1183" spans="1:1" x14ac:dyDescent="0.35">
      <c r="A1183" s="321"/>
    </row>
    <row r="1184" spans="1:1" x14ac:dyDescent="0.35">
      <c r="A1184" s="321"/>
    </row>
    <row r="1185" spans="1:1" x14ac:dyDescent="0.35">
      <c r="A1185" s="321"/>
    </row>
    <row r="1186" spans="1:1" x14ac:dyDescent="0.35">
      <c r="A1186" s="321"/>
    </row>
    <row r="1187" spans="1:1" x14ac:dyDescent="0.35">
      <c r="A1187" s="321"/>
    </row>
    <row r="1188" spans="1:1" x14ac:dyDescent="0.35">
      <c r="A1188" s="321"/>
    </row>
    <row r="1189" spans="1:1" x14ac:dyDescent="0.35">
      <c r="A1189" s="321"/>
    </row>
    <row r="1190" spans="1:1" x14ac:dyDescent="0.35">
      <c r="A1190" s="321"/>
    </row>
    <row r="1191" spans="1:1" x14ac:dyDescent="0.35">
      <c r="A1191" s="321"/>
    </row>
    <row r="1192" spans="1:1" x14ac:dyDescent="0.35">
      <c r="A1192" s="321"/>
    </row>
    <row r="1193" spans="1:1" x14ac:dyDescent="0.35">
      <c r="A1193" s="321"/>
    </row>
    <row r="1194" spans="1:1" x14ac:dyDescent="0.35">
      <c r="A1194" s="321"/>
    </row>
    <row r="1195" spans="1:1" x14ac:dyDescent="0.35">
      <c r="A1195" s="321"/>
    </row>
    <row r="1196" spans="1:1" x14ac:dyDescent="0.35">
      <c r="A1196" s="321"/>
    </row>
    <row r="1197" spans="1:1" x14ac:dyDescent="0.35">
      <c r="A1197" s="321"/>
    </row>
    <row r="1198" spans="1:1" x14ac:dyDescent="0.35">
      <c r="A1198" s="321"/>
    </row>
    <row r="1199" spans="1:1" x14ac:dyDescent="0.35">
      <c r="A1199" s="321"/>
    </row>
    <row r="1200" spans="1:1" x14ac:dyDescent="0.35">
      <c r="A1200" s="321"/>
    </row>
    <row r="1201" spans="1:1" x14ac:dyDescent="0.35">
      <c r="A1201" s="321"/>
    </row>
    <row r="1202" spans="1:1" x14ac:dyDescent="0.35">
      <c r="A1202" s="321"/>
    </row>
    <row r="1203" spans="1:1" x14ac:dyDescent="0.35">
      <c r="A1203" s="321"/>
    </row>
    <row r="1204" spans="1:1" x14ac:dyDescent="0.35">
      <c r="A1204" s="321"/>
    </row>
    <row r="1205" spans="1:1" x14ac:dyDescent="0.35">
      <c r="A1205" s="321"/>
    </row>
    <row r="1206" spans="1:1" x14ac:dyDescent="0.35">
      <c r="A1206" s="321"/>
    </row>
    <row r="1207" spans="1:1" x14ac:dyDescent="0.35">
      <c r="A1207" s="321"/>
    </row>
    <row r="1208" spans="1:1" x14ac:dyDescent="0.35">
      <c r="A1208" s="321"/>
    </row>
    <row r="1209" spans="1:1" x14ac:dyDescent="0.35">
      <c r="A1209" s="321"/>
    </row>
    <row r="1210" spans="1:1" x14ac:dyDescent="0.35">
      <c r="A1210" s="321"/>
    </row>
    <row r="1211" spans="1:1" x14ac:dyDescent="0.35">
      <c r="A1211" s="321"/>
    </row>
    <row r="1212" spans="1:1" x14ac:dyDescent="0.35">
      <c r="A1212" s="321"/>
    </row>
    <row r="1213" spans="1:1" x14ac:dyDescent="0.35">
      <c r="A1213" s="321"/>
    </row>
    <row r="1214" spans="1:1" s="324" customFormat="1" x14ac:dyDescent="0.35"/>
    <row r="1215" spans="1:1" customFormat="1" ht="13" x14ac:dyDescent="0.3"/>
    <row r="1216" spans="1:1" customFormat="1" ht="13" x14ac:dyDescent="0.3"/>
    <row r="1217" customFormat="1" ht="13" x14ac:dyDescent="0.3"/>
    <row r="1218" customFormat="1" ht="13" x14ac:dyDescent="0.3"/>
    <row r="1219" customFormat="1" ht="13" x14ac:dyDescent="0.3"/>
    <row r="1220" customFormat="1" ht="13" x14ac:dyDescent="0.3"/>
    <row r="1221" customFormat="1" ht="13" x14ac:dyDescent="0.3"/>
    <row r="1222" customFormat="1" ht="13" x14ac:dyDescent="0.3"/>
    <row r="1223" customFormat="1" ht="13" x14ac:dyDescent="0.3"/>
    <row r="1224" customFormat="1" ht="13" x14ac:dyDescent="0.3"/>
    <row r="1225" customFormat="1" ht="13" x14ac:dyDescent="0.3"/>
    <row r="1226" customFormat="1" ht="13" x14ac:dyDescent="0.3"/>
    <row r="1227" customFormat="1" ht="13" x14ac:dyDescent="0.3"/>
    <row r="1228" customFormat="1" ht="13" x14ac:dyDescent="0.3"/>
    <row r="1229" customFormat="1" ht="13" x14ac:dyDescent="0.3"/>
    <row r="1230" customFormat="1" ht="13" x14ac:dyDescent="0.3"/>
    <row r="1231" customFormat="1" ht="13" x14ac:dyDescent="0.3"/>
    <row r="1232" customFormat="1" ht="13" x14ac:dyDescent="0.3"/>
    <row r="1233" customFormat="1" ht="13" x14ac:dyDescent="0.3"/>
    <row r="1234" customFormat="1" ht="13" x14ac:dyDescent="0.3"/>
    <row r="1235" customFormat="1" ht="13" x14ac:dyDescent="0.3"/>
    <row r="1236" customFormat="1" ht="13" x14ac:dyDescent="0.3"/>
    <row r="1237" customFormat="1" ht="13" x14ac:dyDescent="0.3"/>
    <row r="1238" customFormat="1" ht="13" x14ac:dyDescent="0.3"/>
    <row r="1239" customFormat="1" ht="13" x14ac:dyDescent="0.3"/>
    <row r="1240" customFormat="1" ht="13" x14ac:dyDescent="0.3"/>
    <row r="1241" customFormat="1" ht="13" x14ac:dyDescent="0.3"/>
    <row r="1242" customFormat="1" ht="13" x14ac:dyDescent="0.3"/>
    <row r="1243" customFormat="1" ht="13" x14ac:dyDescent="0.3"/>
    <row r="1244" customFormat="1" ht="13" x14ac:dyDescent="0.3"/>
    <row r="1245" customFormat="1" ht="13" x14ac:dyDescent="0.3"/>
    <row r="1246" customFormat="1" ht="13" x14ac:dyDescent="0.3"/>
    <row r="1247" customFormat="1" ht="13" x14ac:dyDescent="0.3"/>
    <row r="1248" customFormat="1" ht="13" x14ac:dyDescent="0.3"/>
    <row r="1249" customFormat="1" ht="13" x14ac:dyDescent="0.3"/>
    <row r="1250" customFormat="1" ht="13" x14ac:dyDescent="0.3"/>
    <row r="1251" customFormat="1" ht="13" x14ac:dyDescent="0.3"/>
    <row r="1252" customFormat="1" ht="13" x14ac:dyDescent="0.3"/>
    <row r="1253" customFormat="1" ht="13" x14ac:dyDescent="0.3"/>
    <row r="1254" customFormat="1" ht="13" x14ac:dyDescent="0.3"/>
    <row r="1255" customFormat="1" ht="13" x14ac:dyDescent="0.3"/>
    <row r="1256" customFormat="1" ht="13" x14ac:dyDescent="0.3"/>
    <row r="1257" customFormat="1" ht="13" x14ac:dyDescent="0.3"/>
    <row r="1258" customFormat="1" ht="13" x14ac:dyDescent="0.3"/>
    <row r="1259" customFormat="1" ht="13" x14ac:dyDescent="0.3"/>
    <row r="1260" customFormat="1" ht="13" x14ac:dyDescent="0.3"/>
    <row r="1261" customFormat="1" ht="13" x14ac:dyDescent="0.3"/>
    <row r="1262" customFormat="1" ht="13" x14ac:dyDescent="0.3"/>
    <row r="1263" customFormat="1" ht="13" x14ac:dyDescent="0.3"/>
    <row r="1264" customFormat="1" ht="13" x14ac:dyDescent="0.3"/>
    <row r="1265" customFormat="1" ht="13" x14ac:dyDescent="0.3"/>
    <row r="1266" customFormat="1" ht="13" x14ac:dyDescent="0.3"/>
    <row r="1267" customFormat="1" ht="13" x14ac:dyDescent="0.3"/>
    <row r="1268" customFormat="1" ht="13" x14ac:dyDescent="0.3"/>
    <row r="1269" customFormat="1" ht="13" x14ac:dyDescent="0.3"/>
    <row r="1270" customFormat="1" ht="13" x14ac:dyDescent="0.3"/>
    <row r="1271" customFormat="1" ht="13" x14ac:dyDescent="0.3"/>
    <row r="1272" customFormat="1" ht="13" x14ac:dyDescent="0.3"/>
    <row r="1273" customFormat="1" ht="13" x14ac:dyDescent="0.3"/>
    <row r="1274" customFormat="1" ht="13" x14ac:dyDescent="0.3"/>
    <row r="1275" customFormat="1" ht="13" x14ac:dyDescent="0.3"/>
    <row r="1276" customFormat="1" ht="13" x14ac:dyDescent="0.3"/>
    <row r="1277" customFormat="1" ht="13" x14ac:dyDescent="0.3"/>
    <row r="1278" customFormat="1" ht="13" x14ac:dyDescent="0.3"/>
    <row r="1279" customFormat="1" ht="13" x14ac:dyDescent="0.3"/>
    <row r="1280" customFormat="1" ht="13" x14ac:dyDescent="0.3"/>
    <row r="1281" customFormat="1" ht="13" x14ac:dyDescent="0.3"/>
    <row r="1282" customFormat="1" ht="13" x14ac:dyDescent="0.3"/>
    <row r="1283" customFormat="1" ht="13" x14ac:dyDescent="0.3"/>
    <row r="1284" customFormat="1" ht="13" x14ac:dyDescent="0.3"/>
    <row r="1285" customFormat="1" ht="13" x14ac:dyDescent="0.3"/>
    <row r="1286" customFormat="1" ht="13" x14ac:dyDescent="0.3"/>
    <row r="1287" customFormat="1" ht="13" x14ac:dyDescent="0.3"/>
    <row r="1288" customFormat="1" ht="13" x14ac:dyDescent="0.3"/>
    <row r="1289" customFormat="1" ht="13" x14ac:dyDescent="0.3"/>
    <row r="1290" customFormat="1" ht="13" x14ac:dyDescent="0.3"/>
    <row r="1291" customFormat="1" ht="13" x14ac:dyDescent="0.3"/>
    <row r="1292" customFormat="1" ht="13" x14ac:dyDescent="0.3"/>
    <row r="1293" customFormat="1" ht="13" x14ac:dyDescent="0.3"/>
    <row r="1294" customFormat="1" ht="13" x14ac:dyDescent="0.3"/>
    <row r="1295" customFormat="1" ht="13" x14ac:dyDescent="0.3"/>
    <row r="1296" customFormat="1" ht="13" x14ac:dyDescent="0.3"/>
    <row r="1297" customFormat="1" ht="13" x14ac:dyDescent="0.3"/>
    <row r="1298" customFormat="1" ht="13" x14ac:dyDescent="0.3"/>
    <row r="1299" customFormat="1" ht="13" x14ac:dyDescent="0.3"/>
    <row r="1300" customFormat="1" ht="13" x14ac:dyDescent="0.3"/>
    <row r="1301" customFormat="1" ht="13" x14ac:dyDescent="0.3"/>
    <row r="1302" customFormat="1" ht="13" x14ac:dyDescent="0.3"/>
    <row r="1303" customFormat="1" ht="13" x14ac:dyDescent="0.3"/>
    <row r="1304" customFormat="1" ht="13" x14ac:dyDescent="0.3"/>
    <row r="1305" customFormat="1" ht="13" x14ac:dyDescent="0.3"/>
    <row r="1306" customFormat="1" ht="13" x14ac:dyDescent="0.3"/>
    <row r="1307" customFormat="1" ht="13" x14ac:dyDescent="0.3"/>
    <row r="1308" customFormat="1" ht="13" x14ac:dyDescent="0.3"/>
    <row r="1309" customFormat="1" ht="13" x14ac:dyDescent="0.3"/>
    <row r="1310" customFormat="1" ht="13" x14ac:dyDescent="0.3"/>
    <row r="1311" customFormat="1" ht="13" x14ac:dyDescent="0.3"/>
    <row r="1312" customFormat="1" ht="13" x14ac:dyDescent="0.3"/>
    <row r="1313" customFormat="1" ht="13" x14ac:dyDescent="0.3"/>
    <row r="1314" customFormat="1" ht="13" x14ac:dyDescent="0.3"/>
    <row r="1315" customFormat="1" ht="13" x14ac:dyDescent="0.3"/>
    <row r="1316" customFormat="1" ht="13" x14ac:dyDescent="0.3"/>
    <row r="1317" customFormat="1" ht="13" x14ac:dyDescent="0.3"/>
    <row r="1318" customFormat="1" ht="13" x14ac:dyDescent="0.3"/>
    <row r="1319" customFormat="1" ht="13" x14ac:dyDescent="0.3"/>
    <row r="1320" customFormat="1" ht="13" x14ac:dyDescent="0.3"/>
    <row r="1321" customFormat="1" ht="13" x14ac:dyDescent="0.3"/>
    <row r="1322" customFormat="1" ht="13" x14ac:dyDescent="0.3"/>
    <row r="1323" customFormat="1" ht="13" x14ac:dyDescent="0.3"/>
    <row r="1324" customFormat="1" ht="13" x14ac:dyDescent="0.3"/>
    <row r="1325" customFormat="1" ht="13" x14ac:dyDescent="0.3"/>
    <row r="1326" customFormat="1" ht="13" x14ac:dyDescent="0.3"/>
    <row r="1327" customFormat="1" ht="13" x14ac:dyDescent="0.3"/>
    <row r="1328" customFormat="1" ht="13" x14ac:dyDescent="0.3"/>
    <row r="1329" customFormat="1" ht="13" x14ac:dyDescent="0.3"/>
    <row r="1330" customFormat="1" ht="13" x14ac:dyDescent="0.3"/>
    <row r="1331" customFormat="1" ht="13" x14ac:dyDescent="0.3"/>
    <row r="1332" customFormat="1" ht="13" x14ac:dyDescent="0.3"/>
    <row r="1333" customFormat="1" ht="13" x14ac:dyDescent="0.3"/>
    <row r="1334" customFormat="1" ht="13" x14ac:dyDescent="0.3"/>
    <row r="1335" customFormat="1" ht="13" x14ac:dyDescent="0.3"/>
    <row r="1336" customFormat="1" ht="13" x14ac:dyDescent="0.3"/>
    <row r="1337" customFormat="1" ht="13" x14ac:dyDescent="0.3"/>
    <row r="1338" customFormat="1" ht="13" x14ac:dyDescent="0.3"/>
    <row r="1339" customFormat="1" ht="13" x14ac:dyDescent="0.3"/>
    <row r="1340" customFormat="1" ht="13" x14ac:dyDescent="0.3"/>
    <row r="1341" customFormat="1" ht="13" x14ac:dyDescent="0.3"/>
    <row r="1342" customFormat="1" ht="13" x14ac:dyDescent="0.3"/>
    <row r="1343" customFormat="1" ht="13" x14ac:dyDescent="0.3"/>
    <row r="1344" customFormat="1" ht="13" x14ac:dyDescent="0.3"/>
    <row r="1345" customFormat="1" ht="13" x14ac:dyDescent="0.3"/>
    <row r="1346" customFormat="1" ht="13" x14ac:dyDescent="0.3"/>
    <row r="1347" customFormat="1" ht="13" x14ac:dyDescent="0.3"/>
    <row r="1348" customFormat="1" ht="13" x14ac:dyDescent="0.3"/>
    <row r="1349" customFormat="1" ht="13" x14ac:dyDescent="0.3"/>
    <row r="1350" customFormat="1" ht="13" x14ac:dyDescent="0.3"/>
    <row r="1351" customFormat="1" ht="13" x14ac:dyDescent="0.3"/>
    <row r="1352" customFormat="1" ht="13" x14ac:dyDescent="0.3"/>
    <row r="1353" customFormat="1" ht="13" x14ac:dyDescent="0.3"/>
    <row r="1354" customFormat="1" ht="13" x14ac:dyDescent="0.3"/>
    <row r="1355" customFormat="1" ht="13" x14ac:dyDescent="0.3"/>
    <row r="1356" customFormat="1" ht="13" x14ac:dyDescent="0.3"/>
    <row r="1357" customFormat="1" ht="13" x14ac:dyDescent="0.3"/>
    <row r="1358" customFormat="1" ht="13" x14ac:dyDescent="0.3"/>
    <row r="1359" customFormat="1" ht="13" x14ac:dyDescent="0.3"/>
    <row r="1360" customFormat="1" ht="13" x14ac:dyDescent="0.3"/>
    <row r="1361" customFormat="1" ht="13" x14ac:dyDescent="0.3"/>
    <row r="1362" customFormat="1" ht="13" x14ac:dyDescent="0.3"/>
    <row r="1363" customFormat="1" ht="13" x14ac:dyDescent="0.3"/>
    <row r="1364" customFormat="1" ht="13" x14ac:dyDescent="0.3"/>
    <row r="1365" customFormat="1" ht="13" x14ac:dyDescent="0.3"/>
    <row r="1366" customFormat="1" ht="13" x14ac:dyDescent="0.3"/>
    <row r="1367" customFormat="1" ht="13" x14ac:dyDescent="0.3"/>
    <row r="1368" customFormat="1" ht="13" x14ac:dyDescent="0.3"/>
    <row r="1369" customFormat="1" ht="13" x14ac:dyDescent="0.3"/>
    <row r="1370" customFormat="1" ht="13" x14ac:dyDescent="0.3"/>
    <row r="1371" customFormat="1" ht="13" x14ac:dyDescent="0.3"/>
    <row r="1372" customFormat="1" ht="13" x14ac:dyDescent="0.3"/>
    <row r="1373" customFormat="1" ht="13" x14ac:dyDescent="0.3"/>
    <row r="1374" customFormat="1" ht="13" x14ac:dyDescent="0.3"/>
    <row r="1375" customFormat="1" ht="13" x14ac:dyDescent="0.3"/>
    <row r="1376" customFormat="1" ht="13" x14ac:dyDescent="0.3"/>
    <row r="1377" customFormat="1" ht="13" x14ac:dyDescent="0.3"/>
    <row r="1378" customFormat="1" ht="13" x14ac:dyDescent="0.3"/>
    <row r="1379" customFormat="1" ht="13" x14ac:dyDescent="0.3"/>
    <row r="1380" customFormat="1" ht="13" x14ac:dyDescent="0.3"/>
    <row r="1381" customFormat="1" ht="13" x14ac:dyDescent="0.3"/>
    <row r="1382" customFormat="1" ht="13" x14ac:dyDescent="0.3"/>
    <row r="1383" customFormat="1" ht="13" x14ac:dyDescent="0.3"/>
    <row r="1384" customFormat="1" ht="13" x14ac:dyDescent="0.3"/>
    <row r="1385" customFormat="1" ht="13" x14ac:dyDescent="0.3"/>
    <row r="1386" customFormat="1" ht="13" x14ac:dyDescent="0.3"/>
    <row r="1387" customFormat="1" ht="13" x14ac:dyDescent="0.3"/>
    <row r="1388" customFormat="1" ht="13" x14ac:dyDescent="0.3"/>
    <row r="1389" customFormat="1" ht="13" x14ac:dyDescent="0.3"/>
    <row r="1390" customFormat="1" ht="13" x14ac:dyDescent="0.3"/>
    <row r="1391" customFormat="1" ht="13" x14ac:dyDescent="0.3"/>
    <row r="1392" customFormat="1" ht="13" x14ac:dyDescent="0.3"/>
    <row r="1393" customFormat="1" ht="13" x14ac:dyDescent="0.3"/>
    <row r="1394" customFormat="1" ht="13" x14ac:dyDescent="0.3"/>
    <row r="1395" customFormat="1" ht="13" x14ac:dyDescent="0.3"/>
    <row r="1396" customFormat="1" ht="13" x14ac:dyDescent="0.3"/>
    <row r="1397" customFormat="1" ht="13" x14ac:dyDescent="0.3"/>
    <row r="1398" customFormat="1" ht="13" x14ac:dyDescent="0.3"/>
    <row r="1399" customFormat="1" ht="13" x14ac:dyDescent="0.3"/>
    <row r="1400" customFormat="1" ht="13" x14ac:dyDescent="0.3"/>
    <row r="1401" customFormat="1" ht="13" x14ac:dyDescent="0.3"/>
    <row r="1402" customFormat="1" ht="13" x14ac:dyDescent="0.3"/>
    <row r="1403" customFormat="1" ht="13" x14ac:dyDescent="0.3"/>
    <row r="1404" customFormat="1" ht="13" x14ac:dyDescent="0.3"/>
    <row r="1405" customFormat="1" ht="13" x14ac:dyDescent="0.3"/>
    <row r="1406" customFormat="1" ht="13" x14ac:dyDescent="0.3"/>
    <row r="1407" customFormat="1" ht="13" x14ac:dyDescent="0.3"/>
    <row r="1408" customFormat="1" ht="13" x14ac:dyDescent="0.3"/>
    <row r="1409" customFormat="1" ht="13" x14ac:dyDescent="0.3"/>
    <row r="1410" customFormat="1" ht="13" x14ac:dyDescent="0.3"/>
    <row r="1411" customFormat="1" ht="13" x14ac:dyDescent="0.3"/>
    <row r="1412" customFormat="1" ht="13" x14ac:dyDescent="0.3"/>
    <row r="1413" customFormat="1" ht="13" x14ac:dyDescent="0.3"/>
    <row r="1414" customFormat="1" ht="13" x14ac:dyDescent="0.3"/>
    <row r="1415" customFormat="1" ht="13" x14ac:dyDescent="0.3"/>
    <row r="1416" customFormat="1" ht="13" x14ac:dyDescent="0.3"/>
    <row r="1417" customFormat="1" ht="13" x14ac:dyDescent="0.3"/>
    <row r="1418" customFormat="1" ht="13" x14ac:dyDescent="0.3"/>
    <row r="1419" customFormat="1" ht="13" x14ac:dyDescent="0.3"/>
    <row r="1420" customFormat="1" ht="13" x14ac:dyDescent="0.3"/>
    <row r="1421" customFormat="1" ht="13" x14ac:dyDescent="0.3"/>
    <row r="1422" customFormat="1" ht="13" x14ac:dyDescent="0.3"/>
    <row r="1423" customFormat="1" ht="13" x14ac:dyDescent="0.3"/>
    <row r="1424" customFormat="1" ht="13" x14ac:dyDescent="0.3"/>
    <row r="1425" customFormat="1" ht="13" x14ac:dyDescent="0.3"/>
    <row r="1426" customFormat="1" ht="13" x14ac:dyDescent="0.3"/>
    <row r="1427" customFormat="1" ht="13" x14ac:dyDescent="0.3"/>
    <row r="1428" customFormat="1" ht="13" x14ac:dyDescent="0.3"/>
    <row r="1429" customFormat="1" ht="13" x14ac:dyDescent="0.3"/>
    <row r="1430" customFormat="1" ht="13" x14ac:dyDescent="0.3"/>
    <row r="1431" customFormat="1" ht="13" x14ac:dyDescent="0.3"/>
    <row r="1432" customFormat="1" ht="13" x14ac:dyDescent="0.3"/>
    <row r="1433" customFormat="1" ht="13" x14ac:dyDescent="0.3"/>
    <row r="1434" customFormat="1" ht="13" x14ac:dyDescent="0.3"/>
    <row r="1435" customFormat="1" ht="13" x14ac:dyDescent="0.3"/>
    <row r="1436" customFormat="1" ht="13" x14ac:dyDescent="0.3"/>
    <row r="1437" customFormat="1" ht="13" x14ac:dyDescent="0.3"/>
    <row r="1438" customFormat="1" ht="13" x14ac:dyDescent="0.3"/>
    <row r="1439" customFormat="1" ht="13" x14ac:dyDescent="0.3"/>
    <row r="1440" customFormat="1" ht="13" x14ac:dyDescent="0.3"/>
    <row r="1441" customFormat="1" ht="13" x14ac:dyDescent="0.3"/>
    <row r="1442" customFormat="1" ht="13" x14ac:dyDescent="0.3"/>
    <row r="1443" customFormat="1" ht="13" x14ac:dyDescent="0.3"/>
    <row r="1444" customFormat="1" ht="13" x14ac:dyDescent="0.3"/>
    <row r="1445" customFormat="1" ht="13" x14ac:dyDescent="0.3"/>
    <row r="1446" customFormat="1" ht="13" x14ac:dyDescent="0.3"/>
    <row r="1447" customFormat="1" ht="13" x14ac:dyDescent="0.3"/>
    <row r="1448" customFormat="1" ht="13" x14ac:dyDescent="0.3"/>
    <row r="1449" customFormat="1" ht="13" x14ac:dyDescent="0.3"/>
    <row r="1450" customFormat="1" ht="13" x14ac:dyDescent="0.3"/>
    <row r="1451" customFormat="1" ht="13" x14ac:dyDescent="0.3"/>
    <row r="1452" customFormat="1" ht="13" x14ac:dyDescent="0.3"/>
    <row r="1453" customFormat="1" ht="13" x14ac:dyDescent="0.3"/>
    <row r="1454" customFormat="1" ht="13" x14ac:dyDescent="0.3"/>
    <row r="1455" customFormat="1" ht="13" x14ac:dyDescent="0.3"/>
    <row r="1456" customFormat="1" ht="13" x14ac:dyDescent="0.3"/>
    <row r="1457" customFormat="1" ht="13" x14ac:dyDescent="0.3"/>
    <row r="1458" customFormat="1" ht="13" x14ac:dyDescent="0.3"/>
    <row r="1459" customFormat="1" ht="13" x14ac:dyDescent="0.3"/>
    <row r="1460" customFormat="1" ht="13" x14ac:dyDescent="0.3"/>
    <row r="1461" customFormat="1" ht="13" x14ac:dyDescent="0.3"/>
    <row r="1462" customFormat="1" ht="13" x14ac:dyDescent="0.3"/>
    <row r="1463" customFormat="1" ht="13" x14ac:dyDescent="0.3"/>
    <row r="1464" customFormat="1" ht="13" x14ac:dyDescent="0.3"/>
    <row r="1465" customFormat="1" ht="13" x14ac:dyDescent="0.3"/>
    <row r="1466" customFormat="1" ht="13" x14ac:dyDescent="0.3"/>
    <row r="1467" customFormat="1" ht="13" x14ac:dyDescent="0.3"/>
    <row r="1468" customFormat="1" ht="13" x14ac:dyDescent="0.3"/>
    <row r="1469" customFormat="1" ht="13" x14ac:dyDescent="0.3"/>
    <row r="1470" customFormat="1" ht="13" x14ac:dyDescent="0.3"/>
    <row r="1471" customFormat="1" ht="13" x14ac:dyDescent="0.3"/>
    <row r="1472" customFormat="1" ht="13" x14ac:dyDescent="0.3"/>
    <row r="1473" customFormat="1" ht="13" x14ac:dyDescent="0.3"/>
    <row r="1474" customFormat="1" ht="13" x14ac:dyDescent="0.3"/>
    <row r="1475" customFormat="1" ht="13" x14ac:dyDescent="0.3"/>
    <row r="1476" customFormat="1" ht="13" x14ac:dyDescent="0.3"/>
    <row r="1477" customFormat="1" ht="13" x14ac:dyDescent="0.3"/>
    <row r="1478" customFormat="1" ht="13" x14ac:dyDescent="0.3"/>
    <row r="1479" customFormat="1" ht="13" x14ac:dyDescent="0.3"/>
    <row r="1480" customFormat="1" ht="13" x14ac:dyDescent="0.3"/>
    <row r="1481" customFormat="1" ht="13" x14ac:dyDescent="0.3"/>
    <row r="1482" customFormat="1" ht="13" x14ac:dyDescent="0.3"/>
    <row r="1483" customFormat="1" ht="13" x14ac:dyDescent="0.3"/>
    <row r="1484" customFormat="1" ht="13" x14ac:dyDescent="0.3"/>
    <row r="1485" customFormat="1" ht="13" x14ac:dyDescent="0.3"/>
    <row r="1486" customFormat="1" ht="13" x14ac:dyDescent="0.3"/>
    <row r="1487" customFormat="1" ht="13" x14ac:dyDescent="0.3"/>
    <row r="1488" customFormat="1" ht="13" x14ac:dyDescent="0.3"/>
    <row r="1489" customFormat="1" ht="13" x14ac:dyDescent="0.3"/>
    <row r="1490" customFormat="1" ht="13" x14ac:dyDescent="0.3"/>
    <row r="1491" customFormat="1" ht="13" x14ac:dyDescent="0.3"/>
    <row r="1492" customFormat="1" ht="13" x14ac:dyDescent="0.3"/>
    <row r="1493" customFormat="1" ht="13" x14ac:dyDescent="0.3"/>
    <row r="1494" customFormat="1" ht="13" x14ac:dyDescent="0.3"/>
    <row r="1495" customFormat="1" ht="13" x14ac:dyDescent="0.3"/>
    <row r="1496" customFormat="1" ht="13" x14ac:dyDescent="0.3"/>
    <row r="1497" customFormat="1" ht="13" x14ac:dyDescent="0.3"/>
    <row r="1498" customFormat="1" ht="13" x14ac:dyDescent="0.3"/>
    <row r="1499" customFormat="1" ht="13" x14ac:dyDescent="0.3"/>
    <row r="1500" customFormat="1" ht="13" x14ac:dyDescent="0.3"/>
    <row r="1501" customFormat="1" ht="13" x14ac:dyDescent="0.3"/>
    <row r="1502" customFormat="1" ht="13" x14ac:dyDescent="0.3"/>
    <row r="1503" customFormat="1" ht="13" x14ac:dyDescent="0.3"/>
    <row r="1504" customFormat="1" ht="13" x14ac:dyDescent="0.3"/>
    <row r="1505" customFormat="1" ht="13" x14ac:dyDescent="0.3"/>
    <row r="1506" customFormat="1" ht="13" x14ac:dyDescent="0.3"/>
    <row r="1507" customFormat="1" ht="13" x14ac:dyDescent="0.3"/>
    <row r="1508" customFormat="1" ht="13" x14ac:dyDescent="0.3"/>
    <row r="1509" customFormat="1" ht="13" x14ac:dyDescent="0.3"/>
    <row r="1510" customFormat="1" ht="13" x14ac:dyDescent="0.3"/>
    <row r="1511" customFormat="1" ht="13" x14ac:dyDescent="0.3"/>
    <row r="1512" customFormat="1" ht="13" x14ac:dyDescent="0.3"/>
    <row r="1513" customFormat="1" ht="13" x14ac:dyDescent="0.3"/>
    <row r="1514" customFormat="1" ht="13" x14ac:dyDescent="0.3"/>
    <row r="1515" customFormat="1" ht="13" x14ac:dyDescent="0.3"/>
    <row r="1516" customFormat="1" ht="13" x14ac:dyDescent="0.3"/>
    <row r="1517" customFormat="1" ht="13" x14ac:dyDescent="0.3"/>
    <row r="1518" customFormat="1" ht="13" x14ac:dyDescent="0.3"/>
    <row r="1519" customFormat="1" ht="13" x14ac:dyDescent="0.3"/>
    <row r="1520" customFormat="1" ht="13" x14ac:dyDescent="0.3"/>
    <row r="1521" customFormat="1" ht="13" x14ac:dyDescent="0.3"/>
    <row r="1522" customFormat="1" ht="13" x14ac:dyDescent="0.3"/>
    <row r="1523" customFormat="1" ht="13" x14ac:dyDescent="0.3"/>
    <row r="1524" customFormat="1" ht="13" x14ac:dyDescent="0.3"/>
    <row r="1525" customFormat="1" ht="13" x14ac:dyDescent="0.3"/>
    <row r="1526" customFormat="1" ht="13" x14ac:dyDescent="0.3"/>
    <row r="1527" customFormat="1" ht="13" x14ac:dyDescent="0.3"/>
    <row r="1528" customFormat="1" ht="13" x14ac:dyDescent="0.3"/>
    <row r="1529" customFormat="1" ht="13" x14ac:dyDescent="0.3"/>
    <row r="1530" customFormat="1" ht="13" x14ac:dyDescent="0.3"/>
    <row r="1531" customFormat="1" ht="13" x14ac:dyDescent="0.3"/>
    <row r="1532" customFormat="1" ht="13" x14ac:dyDescent="0.3"/>
    <row r="1533" customFormat="1" ht="13" x14ac:dyDescent="0.3"/>
    <row r="1534" customFormat="1" ht="13" x14ac:dyDescent="0.3"/>
    <row r="1535" customFormat="1" ht="13" x14ac:dyDescent="0.3"/>
    <row r="1536" customFormat="1" ht="13" x14ac:dyDescent="0.3"/>
    <row r="1537" customFormat="1" ht="13" x14ac:dyDescent="0.3"/>
    <row r="1538" customFormat="1" ht="13" x14ac:dyDescent="0.3"/>
    <row r="1539" customFormat="1" ht="13" x14ac:dyDescent="0.3"/>
    <row r="1540" customFormat="1" ht="13" x14ac:dyDescent="0.3"/>
    <row r="1541" customFormat="1" ht="13" x14ac:dyDescent="0.3"/>
    <row r="1542" customFormat="1" ht="13" x14ac:dyDescent="0.3"/>
    <row r="1543" customFormat="1" ht="13" x14ac:dyDescent="0.3"/>
    <row r="1544" customFormat="1" ht="13" x14ac:dyDescent="0.3"/>
    <row r="1545" customFormat="1" ht="13" x14ac:dyDescent="0.3"/>
    <row r="1546" customFormat="1" ht="13" x14ac:dyDescent="0.3"/>
    <row r="1547" customFormat="1" ht="13" x14ac:dyDescent="0.3"/>
    <row r="1548" customFormat="1" ht="13" x14ac:dyDescent="0.3"/>
    <row r="1549" customFormat="1" ht="13" x14ac:dyDescent="0.3"/>
    <row r="1550" customFormat="1" ht="13" x14ac:dyDescent="0.3"/>
    <row r="1551" customFormat="1" ht="13" x14ac:dyDescent="0.3"/>
    <row r="1552" customFormat="1" ht="13" x14ac:dyDescent="0.3"/>
    <row r="1553" customFormat="1" ht="13" x14ac:dyDescent="0.3"/>
    <row r="1554" customFormat="1" ht="13" x14ac:dyDescent="0.3"/>
    <row r="1555" customFormat="1" ht="13" x14ac:dyDescent="0.3"/>
    <row r="1556" customFormat="1" ht="13" x14ac:dyDescent="0.3"/>
    <row r="1557" customFormat="1" ht="13" x14ac:dyDescent="0.3"/>
    <row r="1558" customFormat="1" ht="13" x14ac:dyDescent="0.3"/>
    <row r="1559" customFormat="1" ht="13" x14ac:dyDescent="0.3"/>
    <row r="1560" customFormat="1" ht="13" x14ac:dyDescent="0.3"/>
    <row r="1561" customFormat="1" ht="13" x14ac:dyDescent="0.3"/>
    <row r="1562" customFormat="1" ht="13" x14ac:dyDescent="0.3"/>
    <row r="1563" customFormat="1" ht="13" x14ac:dyDescent="0.3"/>
    <row r="1564" customFormat="1" ht="13" x14ac:dyDescent="0.3"/>
    <row r="1565" customFormat="1" ht="13" x14ac:dyDescent="0.3"/>
    <row r="1566" customFormat="1" ht="13" x14ac:dyDescent="0.3"/>
    <row r="1567" customFormat="1" ht="13" x14ac:dyDescent="0.3"/>
    <row r="1568" customFormat="1" ht="13" x14ac:dyDescent="0.3"/>
    <row r="1569" customFormat="1" ht="13" x14ac:dyDescent="0.3"/>
    <row r="1570" customFormat="1" ht="13" x14ac:dyDescent="0.3"/>
    <row r="1571" customFormat="1" ht="13" x14ac:dyDescent="0.3"/>
    <row r="1572" customFormat="1" ht="13" x14ac:dyDescent="0.3"/>
    <row r="1573" customFormat="1" ht="13" x14ac:dyDescent="0.3"/>
    <row r="1574" customFormat="1" ht="13" x14ac:dyDescent="0.3"/>
    <row r="1575" customFormat="1" ht="13" x14ac:dyDescent="0.3"/>
    <row r="1576" customFormat="1" ht="13" x14ac:dyDescent="0.3"/>
    <row r="1577" customFormat="1" ht="13" x14ac:dyDescent="0.3"/>
    <row r="1578" customFormat="1" ht="13" x14ac:dyDescent="0.3"/>
    <row r="1579" customFormat="1" ht="13" x14ac:dyDescent="0.3"/>
    <row r="1580" customFormat="1" ht="13" x14ac:dyDescent="0.3"/>
    <row r="1581" customFormat="1" ht="13" x14ac:dyDescent="0.3"/>
    <row r="1582" customFormat="1" ht="13" x14ac:dyDescent="0.3"/>
    <row r="1583" customFormat="1" ht="13" x14ac:dyDescent="0.3"/>
    <row r="1584" customFormat="1" ht="13" x14ac:dyDescent="0.3"/>
    <row r="1585" customFormat="1" ht="13" x14ac:dyDescent="0.3"/>
    <row r="1586" customFormat="1" ht="13" x14ac:dyDescent="0.3"/>
    <row r="1587" customFormat="1" ht="13" x14ac:dyDescent="0.3"/>
    <row r="1588" customFormat="1" ht="13" x14ac:dyDescent="0.3"/>
    <row r="1589" customFormat="1" ht="13" x14ac:dyDescent="0.3"/>
    <row r="1590" customFormat="1" ht="13" x14ac:dyDescent="0.3"/>
    <row r="1591" customFormat="1" ht="13" x14ac:dyDescent="0.3"/>
    <row r="1592" customFormat="1" ht="13" x14ac:dyDescent="0.3"/>
    <row r="1593" customFormat="1" ht="13" x14ac:dyDescent="0.3"/>
    <row r="1594" customFormat="1" ht="13" x14ac:dyDescent="0.3"/>
    <row r="1595" customFormat="1" ht="13" x14ac:dyDescent="0.3"/>
    <row r="1596" customFormat="1" ht="13" x14ac:dyDescent="0.3"/>
    <row r="1597" customFormat="1" ht="13" x14ac:dyDescent="0.3"/>
    <row r="1598" customFormat="1" ht="13" x14ac:dyDescent="0.3"/>
    <row r="1599" customFormat="1" ht="13" x14ac:dyDescent="0.3"/>
    <row r="1600" customFormat="1" ht="13" x14ac:dyDescent="0.3"/>
    <row r="1601" customFormat="1" ht="13" x14ac:dyDescent="0.3"/>
    <row r="1602" customFormat="1" ht="13" x14ac:dyDescent="0.3"/>
    <row r="1603" customFormat="1" ht="13" x14ac:dyDescent="0.3"/>
    <row r="1604" customFormat="1" ht="13" x14ac:dyDescent="0.3"/>
    <row r="1605" customFormat="1" ht="13" x14ac:dyDescent="0.3"/>
    <row r="1606" customFormat="1" ht="13" x14ac:dyDescent="0.3"/>
    <row r="1607" customFormat="1" ht="13" x14ac:dyDescent="0.3"/>
    <row r="1608" customFormat="1" ht="13" x14ac:dyDescent="0.3"/>
    <row r="1609" customFormat="1" ht="13" x14ac:dyDescent="0.3"/>
    <row r="1610" customFormat="1" ht="13" x14ac:dyDescent="0.3"/>
    <row r="1611" customFormat="1" ht="13" x14ac:dyDescent="0.3"/>
    <row r="1612" customFormat="1" ht="13" x14ac:dyDescent="0.3"/>
    <row r="1613" customFormat="1" ht="13" x14ac:dyDescent="0.3"/>
    <row r="1614" customFormat="1" ht="13" x14ac:dyDescent="0.3"/>
    <row r="1615" customFormat="1" ht="13" x14ac:dyDescent="0.3"/>
    <row r="1616" customFormat="1" ht="13" x14ac:dyDescent="0.3"/>
    <row r="1617" customFormat="1" ht="13" x14ac:dyDescent="0.3"/>
    <row r="1618" customFormat="1" ht="13" x14ac:dyDescent="0.3"/>
    <row r="1619" customFormat="1" ht="13" x14ac:dyDescent="0.3"/>
    <row r="1620" customFormat="1" ht="13" x14ac:dyDescent="0.3"/>
    <row r="1621" customFormat="1" ht="13" x14ac:dyDescent="0.3"/>
    <row r="1622" customFormat="1" ht="13" x14ac:dyDescent="0.3"/>
    <row r="1623" customFormat="1" ht="13" x14ac:dyDescent="0.3"/>
    <row r="1624" customFormat="1" ht="13" x14ac:dyDescent="0.3"/>
    <row r="1625" customFormat="1" ht="13" x14ac:dyDescent="0.3"/>
    <row r="1626" customFormat="1" ht="13" x14ac:dyDescent="0.3"/>
    <row r="1627" customFormat="1" ht="13" x14ac:dyDescent="0.3"/>
    <row r="1628" customFormat="1" ht="13" x14ac:dyDescent="0.3"/>
    <row r="1629" customFormat="1" ht="13" x14ac:dyDescent="0.3"/>
    <row r="1630" customFormat="1" ht="13" x14ac:dyDescent="0.3"/>
    <row r="1631" customFormat="1" ht="13" x14ac:dyDescent="0.3"/>
    <row r="1632" customFormat="1" ht="13" x14ac:dyDescent="0.3"/>
    <row r="1633" customFormat="1" ht="13" x14ac:dyDescent="0.3"/>
    <row r="1634" customFormat="1" ht="13" x14ac:dyDescent="0.3"/>
    <row r="1635" customFormat="1" ht="13" x14ac:dyDescent="0.3"/>
    <row r="1636" customFormat="1" ht="13" x14ac:dyDescent="0.3"/>
    <row r="1637" customFormat="1" ht="13" x14ac:dyDescent="0.3"/>
    <row r="1638" customFormat="1" ht="13" x14ac:dyDescent="0.3"/>
    <row r="1639" customFormat="1" ht="13" x14ac:dyDescent="0.3"/>
    <row r="1640" customFormat="1" ht="13" x14ac:dyDescent="0.3"/>
    <row r="1641" customFormat="1" ht="13" x14ac:dyDescent="0.3"/>
    <row r="1642" customFormat="1" ht="13" x14ac:dyDescent="0.3"/>
    <row r="1643" customFormat="1" ht="13" x14ac:dyDescent="0.3"/>
    <row r="1644" customFormat="1" ht="13" x14ac:dyDescent="0.3"/>
    <row r="1645" customFormat="1" ht="13" x14ac:dyDescent="0.3"/>
    <row r="1646" customFormat="1" ht="13" x14ac:dyDescent="0.3"/>
    <row r="1647" customFormat="1" ht="13" x14ac:dyDescent="0.3"/>
    <row r="1648" customFormat="1" ht="13" x14ac:dyDescent="0.3"/>
    <row r="1649" customFormat="1" ht="13" x14ac:dyDescent="0.3"/>
    <row r="1650" customFormat="1" ht="13" x14ac:dyDescent="0.3"/>
    <row r="1651" customFormat="1" ht="13" x14ac:dyDescent="0.3"/>
    <row r="1652" customFormat="1" ht="13" x14ac:dyDescent="0.3"/>
    <row r="1653" customFormat="1" ht="13" x14ac:dyDescent="0.3"/>
    <row r="1654" customFormat="1" ht="13" x14ac:dyDescent="0.3"/>
    <row r="1655" customFormat="1" ht="13" x14ac:dyDescent="0.3"/>
    <row r="1656" customFormat="1" ht="13" x14ac:dyDescent="0.3"/>
    <row r="1657" customFormat="1" ht="13" x14ac:dyDescent="0.3"/>
    <row r="1658" customFormat="1" ht="13" x14ac:dyDescent="0.3"/>
    <row r="1659" customFormat="1" ht="13" x14ac:dyDescent="0.3"/>
    <row r="1660" customFormat="1" ht="13" x14ac:dyDescent="0.3"/>
    <row r="1661" customFormat="1" ht="13" x14ac:dyDescent="0.3"/>
    <row r="1662" customFormat="1" ht="13" x14ac:dyDescent="0.3"/>
    <row r="1663" customFormat="1" ht="13" x14ac:dyDescent="0.3"/>
    <row r="1664" customFormat="1" ht="13" x14ac:dyDescent="0.3"/>
    <row r="1665" customFormat="1" ht="13" x14ac:dyDescent="0.3"/>
    <row r="1666" customFormat="1" ht="13" x14ac:dyDescent="0.3"/>
    <row r="1667" customFormat="1" ht="13" x14ac:dyDescent="0.3"/>
    <row r="1668" customFormat="1" ht="13" x14ac:dyDescent="0.3"/>
    <row r="1669" customFormat="1" ht="13" x14ac:dyDescent="0.3"/>
    <row r="1670" customFormat="1" ht="13" x14ac:dyDescent="0.3"/>
    <row r="1671" customFormat="1" ht="13" x14ac:dyDescent="0.3"/>
    <row r="1672" customFormat="1" ht="13" x14ac:dyDescent="0.3"/>
    <row r="1673" customFormat="1" ht="13" x14ac:dyDescent="0.3"/>
    <row r="1674" customFormat="1" ht="13" x14ac:dyDescent="0.3"/>
    <row r="1675" customFormat="1" ht="13" x14ac:dyDescent="0.3"/>
    <row r="1676" customFormat="1" ht="13" x14ac:dyDescent="0.3"/>
    <row r="1677" customFormat="1" ht="13" x14ac:dyDescent="0.3"/>
    <row r="1678" customFormat="1" ht="13" x14ac:dyDescent="0.3"/>
    <row r="1679" customFormat="1" ht="13" x14ac:dyDescent="0.3"/>
    <row r="1680" customFormat="1" ht="13" x14ac:dyDescent="0.3"/>
    <row r="1681" customFormat="1" ht="13" x14ac:dyDescent="0.3"/>
    <row r="1682" customFormat="1" ht="13" x14ac:dyDescent="0.3"/>
    <row r="1683" customFormat="1" ht="13" x14ac:dyDescent="0.3"/>
    <row r="1684" customFormat="1" ht="13" x14ac:dyDescent="0.3"/>
    <row r="1685" customFormat="1" ht="13" x14ac:dyDescent="0.3"/>
    <row r="1686" customFormat="1" ht="13" x14ac:dyDescent="0.3"/>
    <row r="1687" customFormat="1" ht="13" x14ac:dyDescent="0.3"/>
    <row r="1688" customFormat="1" ht="13" x14ac:dyDescent="0.3"/>
    <row r="1689" customFormat="1" ht="13" x14ac:dyDescent="0.3"/>
    <row r="1690" customFormat="1" ht="13" x14ac:dyDescent="0.3"/>
    <row r="1691" customFormat="1" ht="13" x14ac:dyDescent="0.3"/>
    <row r="1692" customFormat="1" ht="13" x14ac:dyDescent="0.3"/>
    <row r="1693" customFormat="1" ht="13" x14ac:dyDescent="0.3"/>
    <row r="1694" customFormat="1" ht="13" x14ac:dyDescent="0.3"/>
    <row r="1695" customFormat="1" ht="13" x14ac:dyDescent="0.3"/>
    <row r="1696" customFormat="1" ht="13" x14ac:dyDescent="0.3"/>
    <row r="1697" customFormat="1" ht="13" x14ac:dyDescent="0.3"/>
    <row r="1698" customFormat="1" ht="13" x14ac:dyDescent="0.3"/>
    <row r="1699" customFormat="1" ht="13" x14ac:dyDescent="0.3"/>
    <row r="1700" customFormat="1" ht="13" x14ac:dyDescent="0.3"/>
    <row r="1701" customFormat="1" ht="13" x14ac:dyDescent="0.3"/>
    <row r="1702" customFormat="1" ht="13" x14ac:dyDescent="0.3"/>
    <row r="1703" customFormat="1" ht="13" x14ac:dyDescent="0.3"/>
    <row r="1704" customFormat="1" ht="13" x14ac:dyDescent="0.3"/>
    <row r="1705" customFormat="1" ht="13" x14ac:dyDescent="0.3"/>
    <row r="1706" customFormat="1" ht="13" x14ac:dyDescent="0.3"/>
    <row r="1707" customFormat="1" ht="13" x14ac:dyDescent="0.3"/>
    <row r="1708" customFormat="1" ht="13" x14ac:dyDescent="0.3"/>
    <row r="1709" customFormat="1" ht="13" x14ac:dyDescent="0.3"/>
    <row r="1710" customFormat="1" ht="13" x14ac:dyDescent="0.3"/>
    <row r="1711" customFormat="1" ht="13" x14ac:dyDescent="0.3"/>
    <row r="1712" customFormat="1" ht="13" x14ac:dyDescent="0.3"/>
    <row r="1713" customFormat="1" ht="13" x14ac:dyDescent="0.3"/>
    <row r="1714" customFormat="1" ht="13" x14ac:dyDescent="0.3"/>
    <row r="1715" customFormat="1" ht="13" x14ac:dyDescent="0.3"/>
    <row r="1716" customFormat="1" ht="13" x14ac:dyDescent="0.3"/>
    <row r="1717" customFormat="1" ht="13" x14ac:dyDescent="0.3"/>
    <row r="1718" customFormat="1" ht="13" x14ac:dyDescent="0.3"/>
    <row r="1719" customFormat="1" ht="13" x14ac:dyDescent="0.3"/>
    <row r="1720" customFormat="1" ht="13" x14ac:dyDescent="0.3"/>
    <row r="1721" customFormat="1" ht="13" x14ac:dyDescent="0.3"/>
    <row r="1722" customFormat="1" ht="13" x14ac:dyDescent="0.3"/>
    <row r="1723" customFormat="1" ht="13" x14ac:dyDescent="0.3"/>
    <row r="1724" customFormat="1" ht="13" x14ac:dyDescent="0.3"/>
    <row r="1725" customFormat="1" ht="13" x14ac:dyDescent="0.3"/>
    <row r="1726" customFormat="1" ht="13" x14ac:dyDescent="0.3"/>
    <row r="1727" customFormat="1" ht="13" x14ac:dyDescent="0.3"/>
    <row r="1728" customFormat="1" ht="13" x14ac:dyDescent="0.3"/>
    <row r="1729" customFormat="1" ht="13" x14ac:dyDescent="0.3"/>
    <row r="1730" customFormat="1" ht="13" x14ac:dyDescent="0.3"/>
    <row r="1731" customFormat="1" ht="13" x14ac:dyDescent="0.3"/>
    <row r="1732" customFormat="1" ht="13" x14ac:dyDescent="0.3"/>
    <row r="1733" customFormat="1" ht="13" x14ac:dyDescent="0.3"/>
    <row r="1734" customFormat="1" ht="13" x14ac:dyDescent="0.3"/>
    <row r="1735" customFormat="1" ht="13" x14ac:dyDescent="0.3"/>
    <row r="1736" customFormat="1" ht="13" x14ac:dyDescent="0.3"/>
    <row r="1737" customFormat="1" ht="13" x14ac:dyDescent="0.3"/>
    <row r="1738" customFormat="1" ht="13" x14ac:dyDescent="0.3"/>
    <row r="1739" customFormat="1" ht="13" x14ac:dyDescent="0.3"/>
    <row r="1740" customFormat="1" ht="13" x14ac:dyDescent="0.3"/>
    <row r="1741" customFormat="1" ht="13" x14ac:dyDescent="0.3"/>
    <row r="1742" customFormat="1" ht="13" x14ac:dyDescent="0.3"/>
    <row r="1743" customFormat="1" ht="13" x14ac:dyDescent="0.3"/>
    <row r="1744" customFormat="1" ht="13" x14ac:dyDescent="0.3"/>
    <row r="1745" customFormat="1" ht="13" x14ac:dyDescent="0.3"/>
    <row r="1746" customFormat="1" ht="13" x14ac:dyDescent="0.3"/>
    <row r="1747" customFormat="1" ht="13" x14ac:dyDescent="0.3"/>
    <row r="1748" customFormat="1" ht="13" x14ac:dyDescent="0.3"/>
    <row r="1749" customFormat="1" ht="13" x14ac:dyDescent="0.3"/>
    <row r="1750" customFormat="1" ht="13" x14ac:dyDescent="0.3"/>
    <row r="1751" customFormat="1" ht="13" x14ac:dyDescent="0.3"/>
    <row r="1752" customFormat="1" ht="13" x14ac:dyDescent="0.3"/>
    <row r="1753" customFormat="1" ht="13" x14ac:dyDescent="0.3"/>
    <row r="1754" customFormat="1" ht="13" x14ac:dyDescent="0.3"/>
    <row r="1755" customFormat="1" ht="13" x14ac:dyDescent="0.3"/>
    <row r="1756" customFormat="1" ht="13" x14ac:dyDescent="0.3"/>
    <row r="1757" customFormat="1" ht="13" x14ac:dyDescent="0.3"/>
    <row r="1758" customFormat="1" ht="13" x14ac:dyDescent="0.3"/>
    <row r="1759" customFormat="1" ht="13" x14ac:dyDescent="0.3"/>
    <row r="1760" customFormat="1" ht="13" x14ac:dyDescent="0.3"/>
    <row r="1761" customFormat="1" ht="13" x14ac:dyDescent="0.3"/>
    <row r="1762" customFormat="1" ht="13" x14ac:dyDescent="0.3"/>
    <row r="1763" customFormat="1" ht="13" x14ac:dyDescent="0.3"/>
    <row r="1764" customFormat="1" ht="13" x14ac:dyDescent="0.3"/>
    <row r="1765" customFormat="1" ht="13" x14ac:dyDescent="0.3"/>
    <row r="1766" customFormat="1" ht="13" x14ac:dyDescent="0.3"/>
    <row r="1767" customFormat="1" ht="13" x14ac:dyDescent="0.3"/>
    <row r="1768" customFormat="1" ht="13" x14ac:dyDescent="0.3"/>
    <row r="1769" customFormat="1" ht="13" x14ac:dyDescent="0.3"/>
    <row r="1770" customFormat="1" ht="13" x14ac:dyDescent="0.3"/>
    <row r="1771" customFormat="1" ht="13" x14ac:dyDescent="0.3"/>
    <row r="1772" customFormat="1" ht="13" x14ac:dyDescent="0.3"/>
    <row r="1773" customFormat="1" ht="13" x14ac:dyDescent="0.3"/>
    <row r="1774" customFormat="1" ht="13" x14ac:dyDescent="0.3"/>
    <row r="1775" customFormat="1" ht="13" x14ac:dyDescent="0.3"/>
    <row r="1776" customFormat="1" ht="13" x14ac:dyDescent="0.3"/>
    <row r="1777" customFormat="1" ht="13" x14ac:dyDescent="0.3"/>
    <row r="1778" customFormat="1" ht="13" x14ac:dyDescent="0.3"/>
    <row r="1779" customFormat="1" ht="13" x14ac:dyDescent="0.3"/>
    <row r="1780" customFormat="1" ht="13" x14ac:dyDescent="0.3"/>
    <row r="1781" customFormat="1" ht="13" x14ac:dyDescent="0.3"/>
    <row r="1782" customFormat="1" ht="13" x14ac:dyDescent="0.3"/>
    <row r="1783" customFormat="1" ht="13" x14ac:dyDescent="0.3"/>
    <row r="1784" customFormat="1" ht="13" x14ac:dyDescent="0.3"/>
    <row r="1785" customFormat="1" ht="13" x14ac:dyDescent="0.3"/>
    <row r="1786" customFormat="1" ht="13" x14ac:dyDescent="0.3"/>
    <row r="1787" customFormat="1" ht="13" x14ac:dyDescent="0.3"/>
    <row r="1788" customFormat="1" ht="13" x14ac:dyDescent="0.3"/>
    <row r="1789" customFormat="1" ht="13" x14ac:dyDescent="0.3"/>
    <row r="1790" customFormat="1" ht="13" x14ac:dyDescent="0.3"/>
    <row r="1791" customFormat="1" ht="13" x14ac:dyDescent="0.3"/>
    <row r="1792" customFormat="1" ht="13" x14ac:dyDescent="0.3"/>
    <row r="1793" customFormat="1" ht="13" x14ac:dyDescent="0.3"/>
    <row r="1794" customFormat="1" ht="13" x14ac:dyDescent="0.3"/>
    <row r="1795" customFormat="1" ht="13" x14ac:dyDescent="0.3"/>
    <row r="1796" customFormat="1" ht="13" x14ac:dyDescent="0.3"/>
    <row r="1797" customFormat="1" ht="13" x14ac:dyDescent="0.3"/>
    <row r="1798" customFormat="1" ht="13" x14ac:dyDescent="0.3"/>
    <row r="1799" customFormat="1" ht="13" x14ac:dyDescent="0.3"/>
    <row r="1800" customFormat="1" ht="13" x14ac:dyDescent="0.3"/>
    <row r="1801" customFormat="1" ht="13" x14ac:dyDescent="0.3"/>
    <row r="1802" customFormat="1" ht="13" x14ac:dyDescent="0.3"/>
    <row r="1803" customFormat="1" ht="13" x14ac:dyDescent="0.3"/>
    <row r="1804" customFormat="1" ht="13" x14ac:dyDescent="0.3"/>
    <row r="1805" customFormat="1" ht="13" x14ac:dyDescent="0.3"/>
    <row r="1806" customFormat="1" ht="13" x14ac:dyDescent="0.3"/>
    <row r="1807" customFormat="1" ht="13" x14ac:dyDescent="0.3"/>
    <row r="1808" customFormat="1" ht="13" x14ac:dyDescent="0.3"/>
    <row r="1809" customFormat="1" ht="13" x14ac:dyDescent="0.3"/>
    <row r="1810" customFormat="1" ht="13" x14ac:dyDescent="0.3"/>
    <row r="1811" customFormat="1" ht="13" x14ac:dyDescent="0.3"/>
    <row r="1812" customFormat="1" ht="13" x14ac:dyDescent="0.3"/>
    <row r="1813" customFormat="1" ht="13" x14ac:dyDescent="0.3"/>
    <row r="1814" customFormat="1" ht="13" x14ac:dyDescent="0.3"/>
    <row r="1815" customFormat="1" ht="13" x14ac:dyDescent="0.3"/>
    <row r="1816" customFormat="1" ht="13" x14ac:dyDescent="0.3"/>
    <row r="1817" customFormat="1" ht="13" x14ac:dyDescent="0.3"/>
    <row r="1818" customFormat="1" ht="13" x14ac:dyDescent="0.3"/>
    <row r="1819" customFormat="1" ht="13" x14ac:dyDescent="0.3"/>
    <row r="1820" customFormat="1" ht="13" x14ac:dyDescent="0.3"/>
    <row r="1821" customFormat="1" ht="13" x14ac:dyDescent="0.3"/>
    <row r="1822" customFormat="1" ht="13" x14ac:dyDescent="0.3"/>
    <row r="1823" customFormat="1" ht="13" x14ac:dyDescent="0.3"/>
    <row r="1824" customFormat="1" ht="13" x14ac:dyDescent="0.3"/>
    <row r="1825" customFormat="1" ht="13" x14ac:dyDescent="0.3"/>
    <row r="1826" customFormat="1" ht="13" x14ac:dyDescent="0.3"/>
    <row r="1827" customFormat="1" ht="13" x14ac:dyDescent="0.3"/>
    <row r="1828" customFormat="1" ht="13" x14ac:dyDescent="0.3"/>
    <row r="1829" customFormat="1" ht="13" x14ac:dyDescent="0.3"/>
    <row r="1830" customFormat="1" ht="13" x14ac:dyDescent="0.3"/>
    <row r="1831" customFormat="1" ht="13" x14ac:dyDescent="0.3"/>
    <row r="1832" customFormat="1" ht="13" x14ac:dyDescent="0.3"/>
    <row r="1833" customFormat="1" ht="13" x14ac:dyDescent="0.3"/>
    <row r="1834" customFormat="1" ht="13" x14ac:dyDescent="0.3"/>
    <row r="1835" customFormat="1" ht="13" x14ac:dyDescent="0.3"/>
    <row r="1836" customFormat="1" ht="13" x14ac:dyDescent="0.3"/>
    <row r="1837" customFormat="1" ht="13" x14ac:dyDescent="0.3"/>
    <row r="1838" customFormat="1" ht="13" x14ac:dyDescent="0.3"/>
    <row r="1839" customFormat="1" ht="13" x14ac:dyDescent="0.3"/>
    <row r="1840" customFormat="1" ht="13" x14ac:dyDescent="0.3"/>
    <row r="1841" customFormat="1" ht="13" x14ac:dyDescent="0.3"/>
    <row r="1842" customFormat="1" ht="13" x14ac:dyDescent="0.3"/>
    <row r="1843" customFormat="1" ht="13" x14ac:dyDescent="0.3"/>
    <row r="1844" customFormat="1" ht="13" x14ac:dyDescent="0.3"/>
    <row r="1845" customFormat="1" ht="13" x14ac:dyDescent="0.3"/>
    <row r="1846" customFormat="1" ht="13" x14ac:dyDescent="0.3"/>
    <row r="1847" customFormat="1" ht="13" x14ac:dyDescent="0.3"/>
    <row r="1848" customFormat="1" ht="13" x14ac:dyDescent="0.3"/>
    <row r="1849" customFormat="1" ht="13" x14ac:dyDescent="0.3"/>
    <row r="1850" customFormat="1" ht="13" x14ac:dyDescent="0.3"/>
    <row r="1851" customFormat="1" ht="13" x14ac:dyDescent="0.3"/>
    <row r="1852" customFormat="1" ht="13" x14ac:dyDescent="0.3"/>
    <row r="1853" customFormat="1" ht="13" x14ac:dyDescent="0.3"/>
    <row r="1854" customFormat="1" ht="13" x14ac:dyDescent="0.3"/>
    <row r="1855" customFormat="1" ht="13" x14ac:dyDescent="0.3"/>
    <row r="1856" customFormat="1" ht="13" x14ac:dyDescent="0.3"/>
    <row r="1857" customFormat="1" ht="13" x14ac:dyDescent="0.3"/>
    <row r="1858" customFormat="1" ht="13" x14ac:dyDescent="0.3"/>
    <row r="1859" customFormat="1" ht="13" x14ac:dyDescent="0.3"/>
    <row r="1860" customFormat="1" ht="13" x14ac:dyDescent="0.3"/>
    <row r="1861" customFormat="1" ht="13" x14ac:dyDescent="0.3"/>
    <row r="1862" customFormat="1" ht="13" x14ac:dyDescent="0.3"/>
    <row r="1863" customFormat="1" ht="13" x14ac:dyDescent="0.3"/>
    <row r="1864" customFormat="1" ht="13" x14ac:dyDescent="0.3"/>
    <row r="1865" customFormat="1" ht="13" x14ac:dyDescent="0.3"/>
    <row r="1866" customFormat="1" ht="13" x14ac:dyDescent="0.3"/>
    <row r="1867" customFormat="1" ht="13" x14ac:dyDescent="0.3"/>
    <row r="1868" customFormat="1" ht="13" x14ac:dyDescent="0.3"/>
    <row r="1869" customFormat="1" ht="13" x14ac:dyDescent="0.3"/>
    <row r="1870" customFormat="1" ht="13" x14ac:dyDescent="0.3"/>
    <row r="1871" customFormat="1" ht="13" x14ac:dyDescent="0.3"/>
    <row r="1872" customFormat="1" ht="13" x14ac:dyDescent="0.3"/>
    <row r="1873" customFormat="1" ht="13" x14ac:dyDescent="0.3"/>
    <row r="1874" customFormat="1" ht="13" x14ac:dyDescent="0.3"/>
    <row r="1875" customFormat="1" ht="13" x14ac:dyDescent="0.3"/>
    <row r="1876" customFormat="1" ht="13" x14ac:dyDescent="0.3"/>
    <row r="1877" customFormat="1" ht="13" x14ac:dyDescent="0.3"/>
    <row r="1878" customFormat="1" ht="13" x14ac:dyDescent="0.3"/>
    <row r="1879" customFormat="1" ht="13" x14ac:dyDescent="0.3"/>
    <row r="1880" customFormat="1" ht="13" x14ac:dyDescent="0.3"/>
    <row r="1881" customFormat="1" ht="13" x14ac:dyDescent="0.3"/>
    <row r="1882" customFormat="1" ht="13" x14ac:dyDescent="0.3"/>
    <row r="1883" customFormat="1" ht="13" x14ac:dyDescent="0.3"/>
    <row r="1884" customFormat="1" ht="13" x14ac:dyDescent="0.3"/>
    <row r="1885" customFormat="1" ht="13" x14ac:dyDescent="0.3"/>
    <row r="1886" customFormat="1" ht="13" x14ac:dyDescent="0.3"/>
    <row r="1887" customFormat="1" ht="13" x14ac:dyDescent="0.3"/>
    <row r="1888" customFormat="1" ht="13" x14ac:dyDescent="0.3"/>
    <row r="1889" customFormat="1" ht="13" x14ac:dyDescent="0.3"/>
    <row r="1890" customFormat="1" ht="13" x14ac:dyDescent="0.3"/>
    <row r="1891" customFormat="1" ht="13" x14ac:dyDescent="0.3"/>
    <row r="1892" customFormat="1" ht="13" x14ac:dyDescent="0.3"/>
    <row r="1893" customFormat="1" ht="13" x14ac:dyDescent="0.3"/>
    <row r="1894" customFormat="1" ht="13" x14ac:dyDescent="0.3"/>
    <row r="1895" customFormat="1" ht="13" x14ac:dyDescent="0.3"/>
    <row r="1896" customFormat="1" ht="13" x14ac:dyDescent="0.3"/>
    <row r="1897" customFormat="1" ht="13" x14ac:dyDescent="0.3"/>
    <row r="1898" customFormat="1" ht="13" x14ac:dyDescent="0.3"/>
    <row r="1899" customFormat="1" ht="13" x14ac:dyDescent="0.3"/>
    <row r="1900" customFormat="1" ht="13" x14ac:dyDescent="0.3"/>
    <row r="1901" customFormat="1" ht="13" x14ac:dyDescent="0.3"/>
    <row r="1902" customFormat="1" ht="13" x14ac:dyDescent="0.3"/>
    <row r="1903" customFormat="1" ht="13" x14ac:dyDescent="0.3"/>
    <row r="1904" customFormat="1" ht="13" x14ac:dyDescent="0.3"/>
    <row r="1905" customFormat="1" ht="13" x14ac:dyDescent="0.3"/>
    <row r="1906" customFormat="1" ht="13" x14ac:dyDescent="0.3"/>
    <row r="1907" customFormat="1" ht="13" x14ac:dyDescent="0.3"/>
    <row r="1908" customFormat="1" ht="13" x14ac:dyDescent="0.3"/>
    <row r="1909" customFormat="1" ht="13" x14ac:dyDescent="0.3"/>
    <row r="1910" customFormat="1" ht="13" x14ac:dyDescent="0.3"/>
    <row r="1911" customFormat="1" ht="13" x14ac:dyDescent="0.3"/>
    <row r="1912" customFormat="1" ht="13" x14ac:dyDescent="0.3"/>
    <row r="1913" customFormat="1" ht="13" x14ac:dyDescent="0.3"/>
    <row r="1914" customFormat="1" ht="13" x14ac:dyDescent="0.3"/>
    <row r="1915" customFormat="1" ht="13" x14ac:dyDescent="0.3"/>
    <row r="1916" customFormat="1" ht="13" x14ac:dyDescent="0.3"/>
    <row r="1917" customFormat="1" ht="13" x14ac:dyDescent="0.3"/>
    <row r="1918" customFormat="1" ht="13" x14ac:dyDescent="0.3"/>
    <row r="1919" customFormat="1" ht="13" x14ac:dyDescent="0.3"/>
    <row r="1920" customFormat="1" ht="13" x14ac:dyDescent="0.3"/>
    <row r="1921" customFormat="1" ht="13" x14ac:dyDescent="0.3"/>
    <row r="1922" customFormat="1" ht="13" x14ac:dyDescent="0.3"/>
    <row r="1923" customFormat="1" ht="13" x14ac:dyDescent="0.3"/>
    <row r="1924" customFormat="1" ht="13" x14ac:dyDescent="0.3"/>
    <row r="1925" customFormat="1" ht="13" x14ac:dyDescent="0.3"/>
    <row r="1926" customFormat="1" ht="13" x14ac:dyDescent="0.3"/>
    <row r="1927" customFormat="1" ht="13" x14ac:dyDescent="0.3"/>
    <row r="1928" customFormat="1" ht="13" x14ac:dyDescent="0.3"/>
    <row r="1929" customFormat="1" ht="13" x14ac:dyDescent="0.3"/>
    <row r="1930" customFormat="1" ht="13" x14ac:dyDescent="0.3"/>
    <row r="1931" customFormat="1" ht="13" x14ac:dyDescent="0.3"/>
    <row r="1932" customFormat="1" ht="13" x14ac:dyDescent="0.3"/>
    <row r="1933" customFormat="1" ht="13" x14ac:dyDescent="0.3"/>
    <row r="1934" customFormat="1" ht="13" x14ac:dyDescent="0.3"/>
    <row r="1935" customFormat="1" ht="13" x14ac:dyDescent="0.3"/>
    <row r="1936" customFormat="1" ht="13" x14ac:dyDescent="0.3"/>
    <row r="1937" customFormat="1" ht="13" x14ac:dyDescent="0.3"/>
    <row r="1938" customFormat="1" ht="13" x14ac:dyDescent="0.3"/>
    <row r="1939" customFormat="1" ht="13" x14ac:dyDescent="0.3"/>
    <row r="1940" customFormat="1" ht="13" x14ac:dyDescent="0.3"/>
    <row r="1941" customFormat="1" ht="13" x14ac:dyDescent="0.3"/>
    <row r="1942" customFormat="1" ht="13" x14ac:dyDescent="0.3"/>
    <row r="1943" customFormat="1" ht="13" x14ac:dyDescent="0.3"/>
    <row r="1944" customFormat="1" ht="13" x14ac:dyDescent="0.3"/>
    <row r="1945" customFormat="1" ht="13" x14ac:dyDescent="0.3"/>
    <row r="1946" customFormat="1" ht="13" x14ac:dyDescent="0.3"/>
    <row r="1947" customFormat="1" ht="13" x14ac:dyDescent="0.3"/>
    <row r="1948" customFormat="1" ht="13" x14ac:dyDescent="0.3"/>
    <row r="1949" customFormat="1" ht="13" x14ac:dyDescent="0.3"/>
    <row r="1950" customFormat="1" ht="13" x14ac:dyDescent="0.3"/>
    <row r="1951" customFormat="1" ht="13" x14ac:dyDescent="0.3"/>
    <row r="1952" customFormat="1" ht="13" x14ac:dyDescent="0.3"/>
    <row r="1953" customFormat="1" ht="13" x14ac:dyDescent="0.3"/>
    <row r="1954" customFormat="1" ht="13" x14ac:dyDescent="0.3"/>
    <row r="1955" customFormat="1" ht="13" x14ac:dyDescent="0.3"/>
    <row r="1956" customFormat="1" ht="13" x14ac:dyDescent="0.3"/>
    <row r="1957" customFormat="1" ht="13" x14ac:dyDescent="0.3"/>
    <row r="1958" customFormat="1" ht="13" x14ac:dyDescent="0.3"/>
    <row r="1959" customFormat="1" ht="13" x14ac:dyDescent="0.3"/>
    <row r="1960" customFormat="1" ht="13" x14ac:dyDescent="0.3"/>
    <row r="1961" customFormat="1" ht="13" x14ac:dyDescent="0.3"/>
    <row r="1962" customFormat="1" ht="13" x14ac:dyDescent="0.3"/>
    <row r="1963" customFormat="1" ht="13" x14ac:dyDescent="0.3"/>
    <row r="1964" customFormat="1" ht="13" x14ac:dyDescent="0.3"/>
    <row r="1965" customFormat="1" ht="13" x14ac:dyDescent="0.3"/>
    <row r="1966" customFormat="1" ht="13" x14ac:dyDescent="0.3"/>
    <row r="1967" customFormat="1" ht="13" x14ac:dyDescent="0.3"/>
    <row r="1968" customFormat="1" ht="13" x14ac:dyDescent="0.3"/>
    <row r="1969" customFormat="1" ht="13" x14ac:dyDescent="0.3"/>
    <row r="1970" customFormat="1" ht="13" x14ac:dyDescent="0.3"/>
    <row r="1971" customFormat="1" ht="13" x14ac:dyDescent="0.3"/>
    <row r="1972" customFormat="1" ht="13" x14ac:dyDescent="0.3"/>
    <row r="1973" customFormat="1" ht="13" x14ac:dyDescent="0.3"/>
    <row r="1974" customFormat="1" ht="13" x14ac:dyDescent="0.3"/>
    <row r="1975" customFormat="1" ht="13" x14ac:dyDescent="0.3"/>
    <row r="1976" customFormat="1" ht="13" x14ac:dyDescent="0.3"/>
    <row r="1977" customFormat="1" ht="13" x14ac:dyDescent="0.3"/>
    <row r="1978" customFormat="1" ht="13" x14ac:dyDescent="0.3"/>
    <row r="1979" customFormat="1" ht="13" x14ac:dyDescent="0.3"/>
    <row r="1980" customFormat="1" ht="13" x14ac:dyDescent="0.3"/>
    <row r="1981" customFormat="1" ht="13" x14ac:dyDescent="0.3"/>
    <row r="1982" customFormat="1" ht="13" x14ac:dyDescent="0.3"/>
    <row r="1983" customFormat="1" ht="13" x14ac:dyDescent="0.3"/>
    <row r="1984" customFormat="1" ht="13" x14ac:dyDescent="0.3"/>
    <row r="1985" customFormat="1" ht="13" x14ac:dyDescent="0.3"/>
    <row r="1986" customFormat="1" ht="13" x14ac:dyDescent="0.3"/>
    <row r="1987" customFormat="1" ht="13" x14ac:dyDescent="0.3"/>
    <row r="1988" customFormat="1" ht="13" x14ac:dyDescent="0.3"/>
    <row r="1989" customFormat="1" ht="13" x14ac:dyDescent="0.3"/>
    <row r="1990" customFormat="1" ht="13" x14ac:dyDescent="0.3"/>
    <row r="1991" customFormat="1" ht="13" x14ac:dyDescent="0.3"/>
    <row r="1992" customFormat="1" ht="13" x14ac:dyDescent="0.3"/>
    <row r="1993" customFormat="1" ht="13" x14ac:dyDescent="0.3"/>
    <row r="1994" customFormat="1" ht="13" x14ac:dyDescent="0.3"/>
    <row r="1995" customFormat="1" ht="13" x14ac:dyDescent="0.3"/>
    <row r="1996" customFormat="1" ht="13" x14ac:dyDescent="0.3"/>
    <row r="1997" customFormat="1" ht="13" x14ac:dyDescent="0.3"/>
    <row r="1998" customFormat="1" ht="13" x14ac:dyDescent="0.3"/>
    <row r="1999" customFormat="1" ht="13" x14ac:dyDescent="0.3"/>
    <row r="2000" customFormat="1" ht="13" x14ac:dyDescent="0.3"/>
    <row r="2001" customFormat="1" ht="13" x14ac:dyDescent="0.3"/>
    <row r="2002" customFormat="1" ht="13" x14ac:dyDescent="0.3"/>
    <row r="2003" customFormat="1" ht="13" x14ac:dyDescent="0.3"/>
    <row r="2004" customFormat="1" ht="13" x14ac:dyDescent="0.3"/>
    <row r="2005" customFormat="1" ht="13" x14ac:dyDescent="0.3"/>
    <row r="2006" customFormat="1" ht="13" x14ac:dyDescent="0.3"/>
    <row r="2007" customFormat="1" ht="13" x14ac:dyDescent="0.3"/>
    <row r="2008" customFormat="1" ht="13" x14ac:dyDescent="0.3"/>
    <row r="2009" customFormat="1" ht="13" x14ac:dyDescent="0.3"/>
    <row r="2010" customFormat="1" ht="13" x14ac:dyDescent="0.3"/>
    <row r="2011" customFormat="1" ht="13" x14ac:dyDescent="0.3"/>
    <row r="2012" customFormat="1" ht="13" x14ac:dyDescent="0.3"/>
    <row r="2013" customFormat="1" ht="13" x14ac:dyDescent="0.3"/>
    <row r="2014" customFormat="1" ht="13" x14ac:dyDescent="0.3"/>
    <row r="2015" customFormat="1" ht="13" x14ac:dyDescent="0.3"/>
    <row r="2016" customFormat="1" ht="13" x14ac:dyDescent="0.3"/>
    <row r="2017" customFormat="1" ht="13" x14ac:dyDescent="0.3"/>
    <row r="2018" customFormat="1" ht="13" x14ac:dyDescent="0.3"/>
    <row r="2019" customFormat="1" ht="13" x14ac:dyDescent="0.3"/>
    <row r="2020" customFormat="1" ht="13" x14ac:dyDescent="0.3"/>
    <row r="2021" customFormat="1" ht="13" x14ac:dyDescent="0.3"/>
    <row r="2022" customFormat="1" ht="13" x14ac:dyDescent="0.3"/>
    <row r="2023" customFormat="1" ht="13" x14ac:dyDescent="0.3"/>
    <row r="2024" customFormat="1" ht="13" x14ac:dyDescent="0.3"/>
    <row r="2025" customFormat="1" ht="13" x14ac:dyDescent="0.3"/>
    <row r="2026" customFormat="1" ht="13" x14ac:dyDescent="0.3"/>
    <row r="2027" customFormat="1" ht="13" x14ac:dyDescent="0.3"/>
    <row r="2028" customFormat="1" ht="13" x14ac:dyDescent="0.3"/>
    <row r="2029" customFormat="1" ht="13" x14ac:dyDescent="0.3"/>
    <row r="2030" customFormat="1" ht="13" x14ac:dyDescent="0.3"/>
    <row r="2031" customFormat="1" ht="13" x14ac:dyDescent="0.3"/>
    <row r="2032" customFormat="1" ht="13" x14ac:dyDescent="0.3"/>
    <row r="2033" customFormat="1" ht="13" x14ac:dyDescent="0.3"/>
    <row r="2034" customFormat="1" ht="13" x14ac:dyDescent="0.3"/>
    <row r="2035" customFormat="1" ht="13" x14ac:dyDescent="0.3"/>
    <row r="2036" customFormat="1" ht="13" x14ac:dyDescent="0.3"/>
    <row r="2037" customFormat="1" ht="13" x14ac:dyDescent="0.3"/>
    <row r="2038" customFormat="1" ht="13" x14ac:dyDescent="0.3"/>
    <row r="2039" customFormat="1" ht="13" x14ac:dyDescent="0.3"/>
    <row r="2040" customFormat="1" ht="13" x14ac:dyDescent="0.3"/>
    <row r="2041" customFormat="1" ht="13" x14ac:dyDescent="0.3"/>
    <row r="2042" customFormat="1" ht="13" x14ac:dyDescent="0.3"/>
    <row r="2043" customFormat="1" ht="13" x14ac:dyDescent="0.3"/>
    <row r="2044" customFormat="1" ht="13" x14ac:dyDescent="0.3"/>
    <row r="2045" customFormat="1" ht="13" x14ac:dyDescent="0.3"/>
    <row r="2046" customFormat="1" ht="13" x14ac:dyDescent="0.3"/>
    <row r="2047" customFormat="1" ht="13" x14ac:dyDescent="0.3"/>
    <row r="2048" customFormat="1" ht="13" x14ac:dyDescent="0.3"/>
    <row r="2049" customFormat="1" ht="13" x14ac:dyDescent="0.3"/>
    <row r="2050" customFormat="1" ht="13" x14ac:dyDescent="0.3"/>
    <row r="2051" customFormat="1" ht="13" x14ac:dyDescent="0.3"/>
    <row r="2052" customFormat="1" ht="13" x14ac:dyDescent="0.3"/>
    <row r="2053" customFormat="1" ht="13" x14ac:dyDescent="0.3"/>
    <row r="2054" customFormat="1" ht="13" x14ac:dyDescent="0.3"/>
    <row r="2055" customFormat="1" ht="13" x14ac:dyDescent="0.3"/>
    <row r="2056" customFormat="1" ht="13" x14ac:dyDescent="0.3"/>
    <row r="2057" customFormat="1" ht="13" x14ac:dyDescent="0.3"/>
    <row r="2058" customFormat="1" ht="13" x14ac:dyDescent="0.3"/>
    <row r="2059" customFormat="1" ht="13" x14ac:dyDescent="0.3"/>
    <row r="2060" customFormat="1" ht="13" x14ac:dyDescent="0.3"/>
    <row r="2061" customFormat="1" ht="13" x14ac:dyDescent="0.3"/>
    <row r="2062" customFormat="1" ht="13" x14ac:dyDescent="0.3"/>
    <row r="2063" customFormat="1" ht="13" x14ac:dyDescent="0.3"/>
    <row r="2064" customFormat="1" ht="13" x14ac:dyDescent="0.3"/>
    <row r="2065" customFormat="1" ht="13" x14ac:dyDescent="0.3"/>
    <row r="2066" customFormat="1" ht="13" x14ac:dyDescent="0.3"/>
    <row r="2067" customFormat="1" ht="13" x14ac:dyDescent="0.3"/>
    <row r="2068" customFormat="1" ht="13" x14ac:dyDescent="0.3"/>
    <row r="2069" customFormat="1" ht="13" x14ac:dyDescent="0.3"/>
    <row r="2070" customFormat="1" ht="13" x14ac:dyDescent="0.3"/>
    <row r="2071" customFormat="1" ht="13" x14ac:dyDescent="0.3"/>
    <row r="2072" customFormat="1" ht="13" x14ac:dyDescent="0.3"/>
    <row r="2073" customFormat="1" ht="13" x14ac:dyDescent="0.3"/>
    <row r="2074" customFormat="1" ht="13" x14ac:dyDescent="0.3"/>
    <row r="2075" customFormat="1" ht="13" x14ac:dyDescent="0.3"/>
    <row r="2076" customFormat="1" ht="13" x14ac:dyDescent="0.3"/>
    <row r="2077" customFormat="1" ht="13" x14ac:dyDescent="0.3"/>
    <row r="2078" customFormat="1" ht="13" x14ac:dyDescent="0.3"/>
    <row r="2079" customFormat="1" ht="13" x14ac:dyDescent="0.3"/>
    <row r="2080" customFormat="1" ht="13" x14ac:dyDescent="0.3"/>
    <row r="2081" customFormat="1" ht="13" x14ac:dyDescent="0.3"/>
    <row r="2082" customFormat="1" ht="13" x14ac:dyDescent="0.3"/>
    <row r="2083" customFormat="1" ht="13" x14ac:dyDescent="0.3"/>
    <row r="2084" customFormat="1" ht="13" x14ac:dyDescent="0.3"/>
    <row r="2085" customFormat="1" ht="13" x14ac:dyDescent="0.3"/>
    <row r="2086" customFormat="1" ht="13" x14ac:dyDescent="0.3"/>
    <row r="2087" customFormat="1" ht="13" x14ac:dyDescent="0.3"/>
    <row r="2088" customFormat="1" ht="13" x14ac:dyDescent="0.3"/>
    <row r="2089" customFormat="1" ht="13" x14ac:dyDescent="0.3"/>
    <row r="2090" customFormat="1" ht="13" x14ac:dyDescent="0.3"/>
    <row r="2091" customFormat="1" ht="13" x14ac:dyDescent="0.3"/>
    <row r="2092" customFormat="1" ht="13" x14ac:dyDescent="0.3"/>
    <row r="2093" customFormat="1" ht="13" x14ac:dyDescent="0.3"/>
    <row r="2094" customFormat="1" ht="13" x14ac:dyDescent="0.3"/>
    <row r="2095" customFormat="1" ht="13" x14ac:dyDescent="0.3"/>
    <row r="2096" customFormat="1" ht="13" x14ac:dyDescent="0.3"/>
    <row r="2097" customFormat="1" ht="13" x14ac:dyDescent="0.3"/>
    <row r="2098" customFormat="1" ht="13" x14ac:dyDescent="0.3"/>
    <row r="2099" customFormat="1" ht="13" x14ac:dyDescent="0.3"/>
    <row r="2100" customFormat="1" ht="13" x14ac:dyDescent="0.3"/>
    <row r="2101" customFormat="1" ht="13" x14ac:dyDescent="0.3"/>
    <row r="2102" customFormat="1" ht="13" x14ac:dyDescent="0.3"/>
    <row r="2103" customFormat="1" ht="13" x14ac:dyDescent="0.3"/>
    <row r="2104" customFormat="1" ht="13" x14ac:dyDescent="0.3"/>
    <row r="2105" customFormat="1" ht="13" x14ac:dyDescent="0.3"/>
    <row r="2106" customFormat="1" ht="13" x14ac:dyDescent="0.3"/>
    <row r="2107" customFormat="1" ht="13" x14ac:dyDescent="0.3"/>
    <row r="2108" customFormat="1" ht="13" x14ac:dyDescent="0.3"/>
    <row r="2109" customFormat="1" ht="13" x14ac:dyDescent="0.3"/>
    <row r="2110" customFormat="1" ht="13" x14ac:dyDescent="0.3"/>
    <row r="2111" customFormat="1" ht="13" x14ac:dyDescent="0.3"/>
    <row r="2112" customFormat="1" ht="13" x14ac:dyDescent="0.3"/>
    <row r="2113" customFormat="1" ht="13" x14ac:dyDescent="0.3"/>
    <row r="2114" customFormat="1" ht="13" x14ac:dyDescent="0.3"/>
    <row r="2115" customFormat="1" ht="13" x14ac:dyDescent="0.3"/>
    <row r="2116" customFormat="1" ht="13" x14ac:dyDescent="0.3"/>
    <row r="2117" customFormat="1" ht="13" x14ac:dyDescent="0.3"/>
    <row r="2118" customFormat="1" ht="13" x14ac:dyDescent="0.3"/>
    <row r="2119" customFormat="1" ht="13" x14ac:dyDescent="0.3"/>
    <row r="2120" customFormat="1" ht="13" x14ac:dyDescent="0.3"/>
    <row r="2121" customFormat="1" ht="13" x14ac:dyDescent="0.3"/>
    <row r="2122" customFormat="1" ht="13" x14ac:dyDescent="0.3"/>
    <row r="2123" customFormat="1" ht="13" x14ac:dyDescent="0.3"/>
    <row r="2124" customFormat="1" ht="13" x14ac:dyDescent="0.3"/>
    <row r="2125" customFormat="1" ht="13" x14ac:dyDescent="0.3"/>
    <row r="2126" customFormat="1" ht="13" x14ac:dyDescent="0.3"/>
    <row r="2127" customFormat="1" ht="13" x14ac:dyDescent="0.3"/>
    <row r="2128" customFormat="1" ht="13" x14ac:dyDescent="0.3"/>
    <row r="2129" customFormat="1" ht="13" x14ac:dyDescent="0.3"/>
    <row r="2130" customFormat="1" ht="13" x14ac:dyDescent="0.3"/>
    <row r="2131" customFormat="1" ht="13" x14ac:dyDescent="0.3"/>
    <row r="2132" customFormat="1" ht="13" x14ac:dyDescent="0.3"/>
    <row r="2133" customFormat="1" ht="13" x14ac:dyDescent="0.3"/>
    <row r="2134" customFormat="1" ht="13" x14ac:dyDescent="0.3"/>
    <row r="2135" customFormat="1" ht="13" x14ac:dyDescent="0.3"/>
    <row r="2136" customFormat="1" ht="13" x14ac:dyDescent="0.3"/>
    <row r="2137" customFormat="1" ht="13" x14ac:dyDescent="0.3"/>
    <row r="2138" customFormat="1" ht="13" x14ac:dyDescent="0.3"/>
    <row r="2139" customFormat="1" ht="13" x14ac:dyDescent="0.3"/>
    <row r="2140" customFormat="1" ht="13" x14ac:dyDescent="0.3"/>
    <row r="2141" customFormat="1" ht="13" x14ac:dyDescent="0.3"/>
    <row r="2142" customFormat="1" ht="13" x14ac:dyDescent="0.3"/>
    <row r="2143" customFormat="1" ht="13" x14ac:dyDescent="0.3"/>
    <row r="2144" customFormat="1" ht="13" x14ac:dyDescent="0.3"/>
    <row r="2145" customFormat="1" ht="13" x14ac:dyDescent="0.3"/>
    <row r="2146" customFormat="1" ht="13" x14ac:dyDescent="0.3"/>
    <row r="2147" customFormat="1" ht="13" x14ac:dyDescent="0.3"/>
    <row r="2148" customFormat="1" ht="13" x14ac:dyDescent="0.3"/>
    <row r="2149" customFormat="1" ht="13" x14ac:dyDescent="0.3"/>
    <row r="2150" customFormat="1" ht="13" x14ac:dyDescent="0.3"/>
    <row r="2151" customFormat="1" ht="13" x14ac:dyDescent="0.3"/>
    <row r="2152" customFormat="1" ht="13" x14ac:dyDescent="0.3"/>
    <row r="2153" customFormat="1" ht="13" x14ac:dyDescent="0.3"/>
    <row r="2154" customFormat="1" ht="13" x14ac:dyDescent="0.3"/>
    <row r="2155" customFormat="1" ht="13" x14ac:dyDescent="0.3"/>
    <row r="2156" customFormat="1" ht="13" x14ac:dyDescent="0.3"/>
    <row r="2157" customFormat="1" ht="13" x14ac:dyDescent="0.3"/>
    <row r="2158" customFormat="1" ht="13" x14ac:dyDescent="0.3"/>
    <row r="2159" customFormat="1" ht="13" x14ac:dyDescent="0.3"/>
    <row r="2160" customFormat="1" ht="13" x14ac:dyDescent="0.3"/>
    <row r="2161" customFormat="1" ht="13" x14ac:dyDescent="0.3"/>
    <row r="2162" customFormat="1" ht="13" x14ac:dyDescent="0.3"/>
    <row r="2163" customFormat="1" ht="13" x14ac:dyDescent="0.3"/>
    <row r="2164" customFormat="1" ht="13" x14ac:dyDescent="0.3"/>
    <row r="2165" customFormat="1" ht="13" x14ac:dyDescent="0.3"/>
    <row r="2166" customFormat="1" ht="13" x14ac:dyDescent="0.3"/>
    <row r="2167" customFormat="1" ht="13" x14ac:dyDescent="0.3"/>
    <row r="2168" customFormat="1" ht="13" x14ac:dyDescent="0.3"/>
    <row r="2169" customFormat="1" ht="13" x14ac:dyDescent="0.3"/>
    <row r="2170" customFormat="1" ht="13" x14ac:dyDescent="0.3"/>
    <row r="2171" customFormat="1" ht="13" x14ac:dyDescent="0.3"/>
    <row r="2172" customFormat="1" ht="13" x14ac:dyDescent="0.3"/>
    <row r="2173" customFormat="1" ht="13" x14ac:dyDescent="0.3"/>
    <row r="2174" customFormat="1" ht="13" x14ac:dyDescent="0.3"/>
    <row r="2175" customFormat="1" ht="13" x14ac:dyDescent="0.3"/>
    <row r="2176" customFormat="1" ht="13" x14ac:dyDescent="0.3"/>
    <row r="2177" customFormat="1" ht="13" x14ac:dyDescent="0.3"/>
    <row r="2178" customFormat="1" ht="13" x14ac:dyDescent="0.3"/>
    <row r="2179" customFormat="1" ht="13" x14ac:dyDescent="0.3"/>
    <row r="2180" customFormat="1" ht="13" x14ac:dyDescent="0.3"/>
    <row r="2181" customFormat="1" ht="13" x14ac:dyDescent="0.3"/>
    <row r="2182" customFormat="1" ht="13" x14ac:dyDescent="0.3"/>
    <row r="2183" customFormat="1" ht="13" x14ac:dyDescent="0.3"/>
    <row r="2184" customFormat="1" ht="13" x14ac:dyDescent="0.3"/>
    <row r="2185" customFormat="1" ht="13" x14ac:dyDescent="0.3"/>
    <row r="2186" customFormat="1" ht="13" x14ac:dyDescent="0.3"/>
    <row r="2187" customFormat="1" ht="13" x14ac:dyDescent="0.3"/>
    <row r="2188" customFormat="1" ht="13" x14ac:dyDescent="0.3"/>
    <row r="2189" customFormat="1" ht="13" x14ac:dyDescent="0.3"/>
    <row r="2190" customFormat="1" ht="13" x14ac:dyDescent="0.3"/>
    <row r="2191" customFormat="1" ht="13" x14ac:dyDescent="0.3"/>
    <row r="2192" customFormat="1" ht="13" x14ac:dyDescent="0.3"/>
    <row r="2193" customFormat="1" ht="13" x14ac:dyDescent="0.3"/>
    <row r="2194" customFormat="1" ht="13" x14ac:dyDescent="0.3"/>
    <row r="2195" customFormat="1" ht="13" x14ac:dyDescent="0.3"/>
    <row r="2196" customFormat="1" ht="13" x14ac:dyDescent="0.3"/>
    <row r="2197" customFormat="1" ht="13" x14ac:dyDescent="0.3"/>
    <row r="2198" customFormat="1" ht="13" x14ac:dyDescent="0.3"/>
    <row r="2199" customFormat="1" ht="13" x14ac:dyDescent="0.3"/>
    <row r="2200" customFormat="1" ht="13" x14ac:dyDescent="0.3"/>
    <row r="2201" customFormat="1" ht="13" x14ac:dyDescent="0.3"/>
    <row r="2202" customFormat="1" ht="13" x14ac:dyDescent="0.3"/>
    <row r="2203" customFormat="1" ht="13" x14ac:dyDescent="0.3"/>
    <row r="2204" customFormat="1" ht="13" x14ac:dyDescent="0.3"/>
    <row r="2205" customFormat="1" ht="13" x14ac:dyDescent="0.3"/>
    <row r="2206" customFormat="1" ht="13" x14ac:dyDescent="0.3"/>
    <row r="2207" customFormat="1" ht="13" x14ac:dyDescent="0.3"/>
    <row r="2208" customFormat="1" ht="13" x14ac:dyDescent="0.3"/>
    <row r="2209" customFormat="1" ht="13" x14ac:dyDescent="0.3"/>
    <row r="2210" customFormat="1" ht="13" x14ac:dyDescent="0.3"/>
    <row r="2211" customFormat="1" ht="13" x14ac:dyDescent="0.3"/>
    <row r="2212" customFormat="1" ht="13" x14ac:dyDescent="0.3"/>
    <row r="2213" customFormat="1" ht="13" x14ac:dyDescent="0.3"/>
    <row r="2214" customFormat="1" ht="13" x14ac:dyDescent="0.3"/>
    <row r="2215" customFormat="1" ht="13" x14ac:dyDescent="0.3"/>
    <row r="2216" customFormat="1" ht="13" x14ac:dyDescent="0.3"/>
    <row r="2217" customFormat="1" ht="13" x14ac:dyDescent="0.3"/>
    <row r="2218" customFormat="1" ht="13" x14ac:dyDescent="0.3"/>
    <row r="2219" customFormat="1" ht="13" x14ac:dyDescent="0.3"/>
    <row r="2220" customFormat="1" ht="13" x14ac:dyDescent="0.3"/>
    <row r="2221" customFormat="1" ht="13" x14ac:dyDescent="0.3"/>
    <row r="2222" customFormat="1" ht="13" x14ac:dyDescent="0.3"/>
    <row r="2223" customFormat="1" ht="13" x14ac:dyDescent="0.3"/>
    <row r="2224" customFormat="1" ht="13" x14ac:dyDescent="0.3"/>
    <row r="2225" customFormat="1" ht="13" x14ac:dyDescent="0.3"/>
    <row r="2226" customFormat="1" ht="13" x14ac:dyDescent="0.3"/>
    <row r="2227" customFormat="1" ht="13" x14ac:dyDescent="0.3"/>
    <row r="2228" customFormat="1" ht="13" x14ac:dyDescent="0.3"/>
    <row r="2229" customFormat="1" ht="13" x14ac:dyDescent="0.3"/>
    <row r="2230" customFormat="1" ht="13" x14ac:dyDescent="0.3"/>
    <row r="2231" customFormat="1" ht="13" x14ac:dyDescent="0.3"/>
    <row r="2232" customFormat="1" ht="13" x14ac:dyDescent="0.3"/>
    <row r="2233" customFormat="1" ht="13" x14ac:dyDescent="0.3"/>
    <row r="2234" customFormat="1" ht="13" x14ac:dyDescent="0.3"/>
    <row r="2235" customFormat="1" ht="13" x14ac:dyDescent="0.3"/>
    <row r="2236" customFormat="1" ht="13" x14ac:dyDescent="0.3"/>
    <row r="2237" customFormat="1" ht="13" x14ac:dyDescent="0.3"/>
    <row r="2238" customFormat="1" ht="13" x14ac:dyDescent="0.3"/>
    <row r="2239" customFormat="1" ht="13" x14ac:dyDescent="0.3"/>
    <row r="2240" customFormat="1" ht="13" x14ac:dyDescent="0.3"/>
    <row r="2241" customFormat="1" ht="13" x14ac:dyDescent="0.3"/>
    <row r="2242" customFormat="1" ht="13" x14ac:dyDescent="0.3"/>
    <row r="2243" customFormat="1" ht="13" x14ac:dyDescent="0.3"/>
    <row r="2244" customFormat="1" ht="13" x14ac:dyDescent="0.3"/>
    <row r="2245" customFormat="1" ht="13" x14ac:dyDescent="0.3"/>
    <row r="2246" customFormat="1" ht="13" x14ac:dyDescent="0.3"/>
    <row r="2247" customFormat="1" ht="13" x14ac:dyDescent="0.3"/>
    <row r="2248" customFormat="1" ht="13" x14ac:dyDescent="0.3"/>
    <row r="2249" customFormat="1" ht="13" x14ac:dyDescent="0.3"/>
    <row r="2250" customFormat="1" ht="13" x14ac:dyDescent="0.3"/>
    <row r="2251" customFormat="1" ht="13" x14ac:dyDescent="0.3"/>
    <row r="2252" customFormat="1" ht="13" x14ac:dyDescent="0.3"/>
    <row r="2253" customFormat="1" ht="13" x14ac:dyDescent="0.3"/>
    <row r="2254" customFormat="1" ht="13" x14ac:dyDescent="0.3"/>
    <row r="2255" customFormat="1" ht="13" x14ac:dyDescent="0.3"/>
    <row r="2256" customFormat="1" ht="13" x14ac:dyDescent="0.3"/>
    <row r="2257" customFormat="1" ht="13" x14ac:dyDescent="0.3"/>
    <row r="2258" customFormat="1" ht="13" x14ac:dyDescent="0.3"/>
    <row r="2259" customFormat="1" ht="13" x14ac:dyDescent="0.3"/>
    <row r="2260" customFormat="1" ht="13" x14ac:dyDescent="0.3"/>
    <row r="2261" customFormat="1" ht="13" x14ac:dyDescent="0.3"/>
    <row r="2262" customFormat="1" ht="13" x14ac:dyDescent="0.3"/>
    <row r="2263" customFormat="1" ht="13" x14ac:dyDescent="0.3"/>
    <row r="2264" customFormat="1" ht="13" x14ac:dyDescent="0.3"/>
    <row r="2265" customFormat="1" ht="13" x14ac:dyDescent="0.3"/>
    <row r="2266" customFormat="1" ht="13" x14ac:dyDescent="0.3"/>
    <row r="2267" customFormat="1" ht="13" x14ac:dyDescent="0.3"/>
    <row r="2268" customFormat="1" ht="13" x14ac:dyDescent="0.3"/>
    <row r="2269" customFormat="1" ht="13" x14ac:dyDescent="0.3"/>
    <row r="2270" customFormat="1" ht="13" x14ac:dyDescent="0.3"/>
    <row r="2271" customFormat="1" ht="13" x14ac:dyDescent="0.3"/>
    <row r="2272" customFormat="1" ht="13" x14ac:dyDescent="0.3"/>
    <row r="2273" customFormat="1" ht="13" x14ac:dyDescent="0.3"/>
    <row r="2274" customFormat="1" ht="13" x14ac:dyDescent="0.3"/>
    <row r="2275" customFormat="1" ht="13" x14ac:dyDescent="0.3"/>
    <row r="2276" customFormat="1" ht="13" x14ac:dyDescent="0.3"/>
    <row r="2277" customFormat="1" ht="13" x14ac:dyDescent="0.3"/>
    <row r="2278" customFormat="1" ht="13" x14ac:dyDescent="0.3"/>
    <row r="2279" customFormat="1" ht="13" x14ac:dyDescent="0.3"/>
    <row r="2280" customFormat="1" ht="13" x14ac:dyDescent="0.3"/>
    <row r="2281" customFormat="1" ht="13" x14ac:dyDescent="0.3"/>
    <row r="2282" customFormat="1" ht="13" x14ac:dyDescent="0.3"/>
    <row r="2283" customFormat="1" ht="13" x14ac:dyDescent="0.3"/>
    <row r="2284" customFormat="1" ht="13" x14ac:dyDescent="0.3"/>
    <row r="2285" customFormat="1" ht="13" x14ac:dyDescent="0.3"/>
    <row r="2286" customFormat="1" ht="13" x14ac:dyDescent="0.3"/>
    <row r="2287" customFormat="1" ht="13" x14ac:dyDescent="0.3"/>
    <row r="2288" customFormat="1" ht="13" x14ac:dyDescent="0.3"/>
    <row r="2289" customFormat="1" ht="13" x14ac:dyDescent="0.3"/>
    <row r="2290" customFormat="1" ht="13" x14ac:dyDescent="0.3"/>
    <row r="2291" customFormat="1" ht="13" x14ac:dyDescent="0.3"/>
    <row r="2292" customFormat="1" ht="13" x14ac:dyDescent="0.3"/>
    <row r="2293" customFormat="1" ht="13" x14ac:dyDescent="0.3"/>
    <row r="2294" customFormat="1" ht="13" x14ac:dyDescent="0.3"/>
    <row r="2295" customFormat="1" ht="13" x14ac:dyDescent="0.3"/>
    <row r="2296" customFormat="1" ht="13" x14ac:dyDescent="0.3"/>
    <row r="2297" customFormat="1" ht="13" x14ac:dyDescent="0.3"/>
    <row r="2298" customFormat="1" ht="13" x14ac:dyDescent="0.3"/>
    <row r="2299" customFormat="1" ht="13" x14ac:dyDescent="0.3"/>
    <row r="2300" customFormat="1" ht="13" x14ac:dyDescent="0.3"/>
    <row r="2301" customFormat="1" ht="13" x14ac:dyDescent="0.3"/>
    <row r="2302" customFormat="1" ht="13" x14ac:dyDescent="0.3"/>
    <row r="2303" customFormat="1" ht="13" x14ac:dyDescent="0.3"/>
    <row r="2304" customFormat="1" ht="13" x14ac:dyDescent="0.3"/>
    <row r="2305" customFormat="1" ht="13" x14ac:dyDescent="0.3"/>
    <row r="2306" customFormat="1" ht="13" x14ac:dyDescent="0.3"/>
    <row r="2307" customFormat="1" ht="13" x14ac:dyDescent="0.3"/>
    <row r="2308" customFormat="1" ht="13" x14ac:dyDescent="0.3"/>
    <row r="2309" customFormat="1" ht="13" x14ac:dyDescent="0.3"/>
    <row r="2310" customFormat="1" ht="13" x14ac:dyDescent="0.3"/>
    <row r="2311" customFormat="1" ht="13" x14ac:dyDescent="0.3"/>
    <row r="2312" customFormat="1" ht="13" x14ac:dyDescent="0.3"/>
    <row r="2313" customFormat="1" ht="13" x14ac:dyDescent="0.3"/>
    <row r="2314" customFormat="1" ht="13" x14ac:dyDescent="0.3"/>
    <row r="2315" customFormat="1" ht="13" x14ac:dyDescent="0.3"/>
    <row r="2316" customFormat="1" ht="13" x14ac:dyDescent="0.3"/>
    <row r="2317" customFormat="1" ht="13" x14ac:dyDescent="0.3"/>
    <row r="2318" customFormat="1" ht="13" x14ac:dyDescent="0.3"/>
    <row r="2319" customFormat="1" ht="13" x14ac:dyDescent="0.3"/>
    <row r="2320" customFormat="1" ht="13" x14ac:dyDescent="0.3"/>
    <row r="2321" customFormat="1" ht="13" x14ac:dyDescent="0.3"/>
    <row r="2322" customFormat="1" ht="13" x14ac:dyDescent="0.3"/>
    <row r="2323" customFormat="1" ht="13" x14ac:dyDescent="0.3"/>
    <row r="2324" customFormat="1" ht="13" x14ac:dyDescent="0.3"/>
    <row r="2325" customFormat="1" ht="13" x14ac:dyDescent="0.3"/>
    <row r="2326" customFormat="1" ht="13" x14ac:dyDescent="0.3"/>
    <row r="2327" customFormat="1" ht="13" x14ac:dyDescent="0.3"/>
    <row r="2328" customFormat="1" ht="13" x14ac:dyDescent="0.3"/>
    <row r="2329" customFormat="1" ht="13" x14ac:dyDescent="0.3"/>
    <row r="2330" customFormat="1" ht="13" x14ac:dyDescent="0.3"/>
    <row r="2331" customFormat="1" ht="13" x14ac:dyDescent="0.3"/>
    <row r="2332" customFormat="1" ht="13" x14ac:dyDescent="0.3"/>
    <row r="2333" customFormat="1" ht="13" x14ac:dyDescent="0.3"/>
    <row r="2334" customFormat="1" ht="13" x14ac:dyDescent="0.3"/>
    <row r="2335" customFormat="1" ht="13" x14ac:dyDescent="0.3"/>
    <row r="2336" customFormat="1" ht="13" x14ac:dyDescent="0.3"/>
    <row r="2337" customFormat="1" ht="13" x14ac:dyDescent="0.3"/>
    <row r="2338" customFormat="1" ht="13" x14ac:dyDescent="0.3"/>
    <row r="2339" customFormat="1" ht="13" x14ac:dyDescent="0.3"/>
    <row r="2340" customFormat="1" ht="13" x14ac:dyDescent="0.3"/>
    <row r="2341" customFormat="1" ht="13" x14ac:dyDescent="0.3"/>
    <row r="2342" customFormat="1" ht="13" x14ac:dyDescent="0.3"/>
    <row r="2343" customFormat="1" ht="13" x14ac:dyDescent="0.3"/>
    <row r="2344" customFormat="1" ht="13" x14ac:dyDescent="0.3"/>
    <row r="2345" customFormat="1" ht="13" x14ac:dyDescent="0.3"/>
    <row r="2346" customFormat="1" ht="13" x14ac:dyDescent="0.3"/>
    <row r="2347" customFormat="1" ht="13" x14ac:dyDescent="0.3"/>
    <row r="2348" customFormat="1" ht="13" x14ac:dyDescent="0.3"/>
    <row r="2349" customFormat="1" ht="13" x14ac:dyDescent="0.3"/>
    <row r="2350" customFormat="1" ht="13" x14ac:dyDescent="0.3"/>
    <row r="2351" customFormat="1" ht="13" x14ac:dyDescent="0.3"/>
    <row r="2352" customFormat="1" ht="13" x14ac:dyDescent="0.3"/>
    <row r="2353" customFormat="1" ht="13" x14ac:dyDescent="0.3"/>
    <row r="2354" customFormat="1" ht="13" x14ac:dyDescent="0.3"/>
    <row r="2355" customFormat="1" ht="13" x14ac:dyDescent="0.3"/>
    <row r="2356" customFormat="1" ht="13" x14ac:dyDescent="0.3"/>
    <row r="2357" customFormat="1" ht="13" x14ac:dyDescent="0.3"/>
    <row r="2358" customFormat="1" ht="13" x14ac:dyDescent="0.3"/>
    <row r="2359" customFormat="1" ht="13" x14ac:dyDescent="0.3"/>
    <row r="2360" customFormat="1" ht="13" x14ac:dyDescent="0.3"/>
    <row r="2361" customFormat="1" ht="13" x14ac:dyDescent="0.3"/>
    <row r="2362" customFormat="1" ht="13" x14ac:dyDescent="0.3"/>
    <row r="2363" customFormat="1" ht="13" x14ac:dyDescent="0.3"/>
    <row r="2364" customFormat="1" ht="13" x14ac:dyDescent="0.3"/>
    <row r="2365" customFormat="1" ht="13" x14ac:dyDescent="0.3"/>
    <row r="2366" customFormat="1" ht="13" x14ac:dyDescent="0.3"/>
    <row r="2367" customFormat="1" ht="13" x14ac:dyDescent="0.3"/>
    <row r="2368" customFormat="1" ht="13" x14ac:dyDescent="0.3"/>
    <row r="2369" spans="1:1" customFormat="1" ht="13" x14ac:dyDescent="0.3"/>
    <row r="2370" spans="1:1" customFormat="1" ht="13" x14ac:dyDescent="0.3"/>
    <row r="2371" spans="1:1" customFormat="1" ht="13" x14ac:dyDescent="0.3"/>
    <row r="2372" spans="1:1" customFormat="1" ht="13" x14ac:dyDescent="0.3"/>
    <row r="2373" spans="1:1" customFormat="1" ht="13" x14ac:dyDescent="0.3"/>
    <row r="2374" spans="1:1" customFormat="1" ht="13" x14ac:dyDescent="0.3"/>
    <row r="2375" spans="1:1" customFormat="1" ht="13" x14ac:dyDescent="0.3"/>
    <row r="2376" spans="1:1" x14ac:dyDescent="0.35">
      <c r="A2376" s="321"/>
    </row>
    <row r="2377" spans="1:1" x14ac:dyDescent="0.35">
      <c r="A2377" s="321"/>
    </row>
    <row r="2378" spans="1:1" x14ac:dyDescent="0.35">
      <c r="A2378" s="321"/>
    </row>
    <row r="2379" spans="1:1" x14ac:dyDescent="0.35">
      <c r="A2379" s="321"/>
    </row>
    <row r="2380" spans="1:1" x14ac:dyDescent="0.35">
      <c r="A2380" s="321"/>
    </row>
    <row r="2381" spans="1:1" x14ac:dyDescent="0.35">
      <c r="A2381" s="321"/>
    </row>
    <row r="2382" spans="1:1" x14ac:dyDescent="0.35">
      <c r="A2382" s="321"/>
    </row>
    <row r="2383" spans="1:1" x14ac:dyDescent="0.35">
      <c r="A2383" s="321"/>
    </row>
    <row r="2384" spans="1:1" x14ac:dyDescent="0.35">
      <c r="A2384" s="321"/>
    </row>
    <row r="2385" spans="1:1" x14ac:dyDescent="0.35">
      <c r="A2385" s="321"/>
    </row>
    <row r="2386" spans="1:1" x14ac:dyDescent="0.35">
      <c r="A2386" s="321"/>
    </row>
    <row r="2387" spans="1:1" x14ac:dyDescent="0.35">
      <c r="A2387" s="321"/>
    </row>
    <row r="2388" spans="1:1" x14ac:dyDescent="0.35">
      <c r="A2388" s="321"/>
    </row>
    <row r="2389" spans="1:1" x14ac:dyDescent="0.35">
      <c r="A2389" s="321"/>
    </row>
    <row r="2390" spans="1:1" x14ac:dyDescent="0.35">
      <c r="A2390" s="321"/>
    </row>
    <row r="2391" spans="1:1" x14ac:dyDescent="0.35">
      <c r="A2391" s="321"/>
    </row>
    <row r="2392" spans="1:1" x14ac:dyDescent="0.35">
      <c r="A2392" s="321"/>
    </row>
    <row r="2393" spans="1:1" x14ac:dyDescent="0.35">
      <c r="A2393" s="321"/>
    </row>
    <row r="2394" spans="1:1" x14ac:dyDescent="0.35">
      <c r="A2394" s="321"/>
    </row>
    <row r="2395" spans="1:1" x14ac:dyDescent="0.35">
      <c r="A2395" s="321"/>
    </row>
    <row r="2396" spans="1:1" x14ac:dyDescent="0.35">
      <c r="A2396" s="321"/>
    </row>
    <row r="2397" spans="1:1" x14ac:dyDescent="0.35">
      <c r="A2397" s="321"/>
    </row>
    <row r="2398" spans="1:1" x14ac:dyDescent="0.35">
      <c r="A2398" s="321"/>
    </row>
    <row r="2399" spans="1:1" x14ac:dyDescent="0.35">
      <c r="A2399" s="321"/>
    </row>
    <row r="2400" spans="1:1" x14ac:dyDescent="0.35">
      <c r="A2400" s="321"/>
    </row>
    <row r="2401" spans="1:1" x14ac:dyDescent="0.35">
      <c r="A2401" s="321"/>
    </row>
    <row r="2402" spans="1:1" x14ac:dyDescent="0.35">
      <c r="A2402" s="321"/>
    </row>
    <row r="2403" spans="1:1" x14ac:dyDescent="0.35">
      <c r="A2403" s="321"/>
    </row>
    <row r="2404" spans="1:1" x14ac:dyDescent="0.35">
      <c r="A2404" s="321"/>
    </row>
    <row r="2405" spans="1:1" x14ac:dyDescent="0.35">
      <c r="A2405" s="321"/>
    </row>
    <row r="2406" spans="1:1" x14ac:dyDescent="0.35">
      <c r="A2406" s="321"/>
    </row>
    <row r="2407" spans="1:1" x14ac:dyDescent="0.35">
      <c r="A2407" s="321"/>
    </row>
    <row r="2408" spans="1:1" x14ac:dyDescent="0.35">
      <c r="A2408" s="321"/>
    </row>
    <row r="2409" spans="1:1" x14ac:dyDescent="0.35">
      <c r="A2409" s="321"/>
    </row>
    <row r="2410" spans="1:1" x14ac:dyDescent="0.35">
      <c r="A2410" s="321"/>
    </row>
    <row r="2411" spans="1:1" x14ac:dyDescent="0.35">
      <c r="A2411" s="321"/>
    </row>
    <row r="2412" spans="1:1" x14ac:dyDescent="0.35">
      <c r="A2412" s="321"/>
    </row>
    <row r="2413" spans="1:1" x14ac:dyDescent="0.35">
      <c r="A2413" s="321"/>
    </row>
    <row r="2414" spans="1:1" x14ac:dyDescent="0.35">
      <c r="A2414" s="321"/>
    </row>
    <row r="2415" spans="1:1" x14ac:dyDescent="0.35">
      <c r="A2415" s="321"/>
    </row>
    <row r="2416" spans="1:1" x14ac:dyDescent="0.35">
      <c r="A2416" s="321"/>
    </row>
    <row r="2417" spans="1:1" x14ac:dyDescent="0.35">
      <c r="A2417" s="321"/>
    </row>
    <row r="2418" spans="1:1" x14ac:dyDescent="0.35">
      <c r="A2418" s="321"/>
    </row>
    <row r="2419" spans="1:1" x14ac:dyDescent="0.35">
      <c r="A2419" s="321"/>
    </row>
    <row r="2420" spans="1:1" x14ac:dyDescent="0.35">
      <c r="A2420" s="321"/>
    </row>
    <row r="2421" spans="1:1" x14ac:dyDescent="0.35">
      <c r="A2421" s="321"/>
    </row>
    <row r="2422" spans="1:1" x14ac:dyDescent="0.35">
      <c r="A2422" s="321"/>
    </row>
    <row r="2423" spans="1:1" x14ac:dyDescent="0.35">
      <c r="A2423" s="321"/>
    </row>
    <row r="2424" spans="1:1" x14ac:dyDescent="0.35">
      <c r="A2424" s="321"/>
    </row>
    <row r="2425" spans="1:1" x14ac:dyDescent="0.35">
      <c r="A2425" s="321"/>
    </row>
    <row r="2426" spans="1:1" x14ac:dyDescent="0.35">
      <c r="A2426" s="321"/>
    </row>
    <row r="2427" spans="1:1" x14ac:dyDescent="0.35">
      <c r="A2427" s="321"/>
    </row>
    <row r="2428" spans="1:1" x14ac:dyDescent="0.35">
      <c r="A2428" s="321"/>
    </row>
    <row r="2429" spans="1:1" x14ac:dyDescent="0.35">
      <c r="A2429" s="321"/>
    </row>
    <row r="2430" spans="1:1" x14ac:dyDescent="0.35">
      <c r="A2430" s="321"/>
    </row>
    <row r="2431" spans="1:1" x14ac:dyDescent="0.35">
      <c r="A2431" s="321"/>
    </row>
    <row r="2432" spans="1:1" x14ac:dyDescent="0.35">
      <c r="A2432" s="321"/>
    </row>
    <row r="2433" spans="1:1" x14ac:dyDescent="0.35">
      <c r="A2433" s="321"/>
    </row>
    <row r="2434" spans="1:1" x14ac:dyDescent="0.35">
      <c r="A2434" s="321"/>
    </row>
    <row r="2435" spans="1:1" x14ac:dyDescent="0.35">
      <c r="A2435" s="321"/>
    </row>
    <row r="2436" spans="1:1" x14ac:dyDescent="0.35">
      <c r="A2436" s="321"/>
    </row>
    <row r="2437" spans="1:1" x14ac:dyDescent="0.35">
      <c r="A2437" s="321"/>
    </row>
    <row r="2438" spans="1:1" x14ac:dyDescent="0.35">
      <c r="A2438" s="321"/>
    </row>
    <row r="2439" spans="1:1" x14ac:dyDescent="0.35">
      <c r="A2439" s="321"/>
    </row>
    <row r="2440" spans="1:1" x14ac:dyDescent="0.35">
      <c r="A2440" s="321"/>
    </row>
    <row r="2441" spans="1:1" x14ac:dyDescent="0.35">
      <c r="A2441" s="321"/>
    </row>
    <row r="2442" spans="1:1" x14ac:dyDescent="0.35">
      <c r="A2442" s="321"/>
    </row>
    <row r="2443" spans="1:1" x14ac:dyDescent="0.35">
      <c r="A2443" s="321"/>
    </row>
    <row r="2444" spans="1:1" x14ac:dyDescent="0.35">
      <c r="A2444" s="321"/>
    </row>
    <row r="2445" spans="1:1" x14ac:dyDescent="0.35">
      <c r="A2445" s="321"/>
    </row>
    <row r="2446" spans="1:1" x14ac:dyDescent="0.35">
      <c r="A2446" s="321"/>
    </row>
    <row r="2447" spans="1:1" x14ac:dyDescent="0.35">
      <c r="A2447" s="321"/>
    </row>
    <row r="2448" spans="1:1" x14ac:dyDescent="0.35">
      <c r="A2448" s="321"/>
    </row>
    <row r="2449" spans="1:1" x14ac:dyDescent="0.35">
      <c r="A2449" s="321"/>
    </row>
    <row r="2450" spans="1:1" x14ac:dyDescent="0.35">
      <c r="A2450" s="321"/>
    </row>
    <row r="2451" spans="1:1" x14ac:dyDescent="0.35">
      <c r="A2451" s="321"/>
    </row>
    <row r="2452" spans="1:1" x14ac:dyDescent="0.35">
      <c r="A2452" s="321"/>
    </row>
    <row r="2453" spans="1:1" x14ac:dyDescent="0.35">
      <c r="A2453" s="321"/>
    </row>
    <row r="2454" spans="1:1" x14ac:dyDescent="0.35">
      <c r="A2454" s="321"/>
    </row>
    <row r="2455" spans="1:1" x14ac:dyDescent="0.35">
      <c r="A2455" s="321"/>
    </row>
    <row r="2456" spans="1:1" x14ac:dyDescent="0.35">
      <c r="A2456" s="321"/>
    </row>
    <row r="2457" spans="1:1" x14ac:dyDescent="0.35">
      <c r="A2457" s="321"/>
    </row>
    <row r="2458" spans="1:1" x14ac:dyDescent="0.35">
      <c r="A2458" s="321"/>
    </row>
    <row r="2459" spans="1:1" x14ac:dyDescent="0.35">
      <c r="A2459" s="321"/>
    </row>
    <row r="2460" spans="1:1" x14ac:dyDescent="0.35">
      <c r="A2460" s="321"/>
    </row>
    <row r="2461" spans="1:1" x14ac:dyDescent="0.35">
      <c r="A2461" s="321"/>
    </row>
    <row r="2462" spans="1:1" x14ac:dyDescent="0.35">
      <c r="A2462" s="321"/>
    </row>
    <row r="2463" spans="1:1" x14ac:dyDescent="0.35">
      <c r="A2463" s="321"/>
    </row>
    <row r="2464" spans="1:1" x14ac:dyDescent="0.35">
      <c r="A2464" s="321"/>
    </row>
    <row r="2465" spans="1:1" x14ac:dyDescent="0.35">
      <c r="A2465" s="321"/>
    </row>
    <row r="2466" spans="1:1" x14ac:dyDescent="0.35">
      <c r="A2466" s="321"/>
    </row>
    <row r="2467" spans="1:1" x14ac:dyDescent="0.35">
      <c r="A2467" s="321"/>
    </row>
    <row r="2468" spans="1:1" x14ac:dyDescent="0.35">
      <c r="A2468" s="321"/>
    </row>
    <row r="2469" spans="1:1" x14ac:dyDescent="0.35">
      <c r="A2469" s="321"/>
    </row>
    <row r="2470" spans="1:1" x14ac:dyDescent="0.35">
      <c r="A2470" s="321"/>
    </row>
    <row r="2471" spans="1:1" x14ac:dyDescent="0.35">
      <c r="A2471" s="321"/>
    </row>
    <row r="2472" spans="1:1" x14ac:dyDescent="0.35">
      <c r="A2472" s="321"/>
    </row>
    <row r="2473" spans="1:1" x14ac:dyDescent="0.35">
      <c r="A2473" s="321"/>
    </row>
    <row r="2474" spans="1:1" x14ac:dyDescent="0.35">
      <c r="A2474" s="321"/>
    </row>
    <row r="2475" spans="1:1" x14ac:dyDescent="0.35">
      <c r="A2475" s="321"/>
    </row>
    <row r="2476" spans="1:1" x14ac:dyDescent="0.35">
      <c r="A2476" s="321"/>
    </row>
    <row r="2477" spans="1:1" x14ac:dyDescent="0.35">
      <c r="A2477" s="321"/>
    </row>
    <row r="2478" spans="1:1" x14ac:dyDescent="0.35">
      <c r="A2478" s="321"/>
    </row>
    <row r="2479" spans="1:1" x14ac:dyDescent="0.35">
      <c r="A2479" s="321"/>
    </row>
    <row r="2480" spans="1:1" x14ac:dyDescent="0.35">
      <c r="A2480" s="321"/>
    </row>
    <row r="2481" spans="1:1" x14ac:dyDescent="0.35">
      <c r="A2481" s="321"/>
    </row>
    <row r="2482" spans="1:1" x14ac:dyDescent="0.35">
      <c r="A2482" s="321"/>
    </row>
    <row r="2483" spans="1:1" x14ac:dyDescent="0.35">
      <c r="A2483" s="321"/>
    </row>
    <row r="2484" spans="1:1" x14ac:dyDescent="0.35">
      <c r="A2484" s="321"/>
    </row>
    <row r="2485" spans="1:1" x14ac:dyDescent="0.35">
      <c r="A2485" s="321"/>
    </row>
    <row r="2486" spans="1:1" x14ac:dyDescent="0.35">
      <c r="A2486" s="321"/>
    </row>
    <row r="2487" spans="1:1" x14ac:dyDescent="0.35">
      <c r="A2487" s="321"/>
    </row>
    <row r="2488" spans="1:1" x14ac:dyDescent="0.35">
      <c r="A2488" s="321"/>
    </row>
    <row r="2489" spans="1:1" x14ac:dyDescent="0.35">
      <c r="A2489" s="321"/>
    </row>
    <row r="2490" spans="1:1" x14ac:dyDescent="0.35">
      <c r="A2490" s="321"/>
    </row>
    <row r="2491" spans="1:1" x14ac:dyDescent="0.35">
      <c r="A2491" s="321"/>
    </row>
    <row r="2492" spans="1:1" x14ac:dyDescent="0.35">
      <c r="A2492" s="321"/>
    </row>
    <row r="2493" spans="1:1" x14ac:dyDescent="0.35">
      <c r="A2493" s="321"/>
    </row>
    <row r="2494" spans="1:1" x14ac:dyDescent="0.35">
      <c r="A2494" s="321"/>
    </row>
    <row r="2495" spans="1:1" x14ac:dyDescent="0.35">
      <c r="A2495" s="321"/>
    </row>
    <row r="2496" spans="1:1" x14ac:dyDescent="0.35">
      <c r="A2496" s="321"/>
    </row>
    <row r="2497" spans="1:1" x14ac:dyDescent="0.35">
      <c r="A2497" s="321"/>
    </row>
    <row r="2498" spans="1:1" x14ac:dyDescent="0.35">
      <c r="A2498" s="321"/>
    </row>
    <row r="2499" spans="1:1" x14ac:dyDescent="0.35">
      <c r="A2499" s="321"/>
    </row>
    <row r="2500" spans="1:1" x14ac:dyDescent="0.35">
      <c r="A2500" s="321"/>
    </row>
    <row r="2501" spans="1:1" x14ac:dyDescent="0.35">
      <c r="A2501" s="321"/>
    </row>
    <row r="2502" spans="1:1" x14ac:dyDescent="0.35">
      <c r="A2502" s="321"/>
    </row>
    <row r="2503" spans="1:1" x14ac:dyDescent="0.35">
      <c r="A2503" s="321"/>
    </row>
    <row r="2504" spans="1:1" x14ac:dyDescent="0.35">
      <c r="A2504" s="321"/>
    </row>
    <row r="2505" spans="1:1" x14ac:dyDescent="0.35">
      <c r="A2505" s="321"/>
    </row>
    <row r="2506" spans="1:1" x14ac:dyDescent="0.35">
      <c r="A2506" s="321"/>
    </row>
    <row r="2507" spans="1:1" x14ac:dyDescent="0.35">
      <c r="A2507" s="321"/>
    </row>
    <row r="2508" spans="1:1" x14ac:dyDescent="0.35">
      <c r="A2508" s="321"/>
    </row>
    <row r="2509" spans="1:1" x14ac:dyDescent="0.35">
      <c r="A2509" s="321"/>
    </row>
    <row r="2510" spans="1:1" x14ac:dyDescent="0.35">
      <c r="A2510" s="321"/>
    </row>
    <row r="2511" spans="1:1" x14ac:dyDescent="0.35">
      <c r="A2511" s="321"/>
    </row>
    <row r="2512" spans="1:1" x14ac:dyDescent="0.35">
      <c r="A2512" s="321"/>
    </row>
    <row r="2513" spans="1:1" x14ac:dyDescent="0.35">
      <c r="A2513" s="321"/>
    </row>
    <row r="2514" spans="1:1" x14ac:dyDescent="0.35">
      <c r="A2514" s="321"/>
    </row>
    <row r="2515" spans="1:1" x14ac:dyDescent="0.35">
      <c r="A2515" s="321"/>
    </row>
    <row r="2516" spans="1:1" x14ac:dyDescent="0.35">
      <c r="A2516" s="321"/>
    </row>
    <row r="2517" spans="1:1" x14ac:dyDescent="0.35">
      <c r="A2517" s="321"/>
    </row>
    <row r="2518" spans="1:1" x14ac:dyDescent="0.35">
      <c r="A2518" s="321"/>
    </row>
    <row r="2519" spans="1:1" x14ac:dyDescent="0.35">
      <c r="A2519" s="321"/>
    </row>
    <row r="2520" spans="1:1" x14ac:dyDescent="0.35">
      <c r="A2520" s="321"/>
    </row>
    <row r="2521" spans="1:1" x14ac:dyDescent="0.35">
      <c r="A2521" s="321"/>
    </row>
    <row r="2522" spans="1:1" x14ac:dyDescent="0.35">
      <c r="A2522" s="321"/>
    </row>
    <row r="2523" spans="1:1" x14ac:dyDescent="0.35">
      <c r="A2523" s="321"/>
    </row>
    <row r="2524" spans="1:1" x14ac:dyDescent="0.35">
      <c r="A2524" s="321"/>
    </row>
    <row r="2525" spans="1:1" x14ac:dyDescent="0.35">
      <c r="A2525" s="321"/>
    </row>
    <row r="2526" spans="1:1" x14ac:dyDescent="0.35">
      <c r="A2526" s="321"/>
    </row>
    <row r="2527" spans="1:1" x14ac:dyDescent="0.35">
      <c r="A2527" s="321"/>
    </row>
    <row r="2528" spans="1:1" x14ac:dyDescent="0.35">
      <c r="A2528" s="321"/>
    </row>
    <row r="2529" spans="1:1" x14ac:dyDescent="0.35">
      <c r="A2529" s="321"/>
    </row>
    <row r="2530" spans="1:1" x14ac:dyDescent="0.35">
      <c r="A2530" s="321"/>
    </row>
    <row r="2531" spans="1:1" x14ac:dyDescent="0.35">
      <c r="A2531" s="321"/>
    </row>
    <row r="2532" spans="1:1" x14ac:dyDescent="0.35">
      <c r="A2532" s="321"/>
    </row>
    <row r="2533" spans="1:1" x14ac:dyDescent="0.35">
      <c r="A2533" s="321"/>
    </row>
    <row r="2534" spans="1:1" x14ac:dyDescent="0.35">
      <c r="A2534" s="321"/>
    </row>
    <row r="2535" spans="1:1" x14ac:dyDescent="0.35">
      <c r="A2535" s="321"/>
    </row>
    <row r="2536" spans="1:1" x14ac:dyDescent="0.35">
      <c r="A2536" s="321"/>
    </row>
    <row r="2537" spans="1:1" x14ac:dyDescent="0.35">
      <c r="A2537" s="321"/>
    </row>
    <row r="2538" spans="1:1" x14ac:dyDescent="0.35">
      <c r="A2538" s="321"/>
    </row>
    <row r="2539" spans="1:1" x14ac:dyDescent="0.35">
      <c r="A2539" s="321"/>
    </row>
    <row r="2540" spans="1:1" x14ac:dyDescent="0.35">
      <c r="A2540" s="321"/>
    </row>
    <row r="2541" spans="1:1" x14ac:dyDescent="0.35">
      <c r="A2541" s="321"/>
    </row>
    <row r="2542" spans="1:1" x14ac:dyDescent="0.35">
      <c r="A2542" s="321"/>
    </row>
    <row r="2543" spans="1:1" x14ac:dyDescent="0.35">
      <c r="A2543" s="321"/>
    </row>
    <row r="2544" spans="1:1" x14ac:dyDescent="0.35">
      <c r="A2544" s="321"/>
    </row>
    <row r="2545" spans="1:1" x14ac:dyDescent="0.35">
      <c r="A2545" s="321"/>
    </row>
    <row r="2546" spans="1:1" x14ac:dyDescent="0.35">
      <c r="A2546" s="321"/>
    </row>
    <row r="2547" spans="1:1" x14ac:dyDescent="0.35">
      <c r="A2547" s="321"/>
    </row>
    <row r="2548" spans="1:1" x14ac:dyDescent="0.35">
      <c r="A2548" s="321"/>
    </row>
    <row r="2549" spans="1:1" x14ac:dyDescent="0.35">
      <c r="A2549" s="321"/>
    </row>
    <row r="2550" spans="1:1" x14ac:dyDescent="0.35">
      <c r="A2550" s="321"/>
    </row>
    <row r="2551" spans="1:1" x14ac:dyDescent="0.35">
      <c r="A2551" s="321"/>
    </row>
    <row r="2552" spans="1:1" x14ac:dyDescent="0.35">
      <c r="A2552" s="321"/>
    </row>
    <row r="2553" spans="1:1" x14ac:dyDescent="0.35">
      <c r="A2553" s="321"/>
    </row>
    <row r="2554" spans="1:1" x14ac:dyDescent="0.35">
      <c r="A2554" s="321"/>
    </row>
    <row r="2555" spans="1:1" x14ac:dyDescent="0.35">
      <c r="A2555" s="321"/>
    </row>
    <row r="2556" spans="1:1" x14ac:dyDescent="0.35">
      <c r="A2556" s="321"/>
    </row>
    <row r="2557" spans="1:1" x14ac:dyDescent="0.35">
      <c r="A2557" s="321"/>
    </row>
    <row r="2558" spans="1:1" x14ac:dyDescent="0.35">
      <c r="A2558" s="321"/>
    </row>
    <row r="2559" spans="1:1" x14ac:dyDescent="0.35">
      <c r="A2559" s="321"/>
    </row>
    <row r="2560" spans="1:1" x14ac:dyDescent="0.35">
      <c r="A2560" s="321"/>
    </row>
    <row r="2561" spans="1:1" x14ac:dyDescent="0.35">
      <c r="A2561" s="321"/>
    </row>
    <row r="2562" spans="1:1" x14ac:dyDescent="0.35">
      <c r="A2562" s="321"/>
    </row>
    <row r="2563" spans="1:1" x14ac:dyDescent="0.35">
      <c r="A2563" s="321"/>
    </row>
    <row r="2564" spans="1:1" x14ac:dyDescent="0.35">
      <c r="A2564" s="321"/>
    </row>
    <row r="2565" spans="1:1" x14ac:dyDescent="0.35">
      <c r="A2565" s="321"/>
    </row>
    <row r="2566" spans="1:1" x14ac:dyDescent="0.35">
      <c r="A2566" s="321"/>
    </row>
    <row r="2567" spans="1:1" x14ac:dyDescent="0.35">
      <c r="A2567" s="321"/>
    </row>
    <row r="2568" spans="1:1" x14ac:dyDescent="0.35">
      <c r="A2568" s="321"/>
    </row>
    <row r="2569" spans="1:1" x14ac:dyDescent="0.35">
      <c r="A2569" s="321"/>
    </row>
    <row r="2570" spans="1:1" x14ac:dyDescent="0.35">
      <c r="A2570" s="321"/>
    </row>
    <row r="2571" spans="1:1" x14ac:dyDescent="0.35">
      <c r="A2571" s="321"/>
    </row>
    <row r="2572" spans="1:1" x14ac:dyDescent="0.35">
      <c r="A2572" s="321"/>
    </row>
    <row r="2573" spans="1:1" x14ac:dyDescent="0.35">
      <c r="A2573" s="321"/>
    </row>
    <row r="2574" spans="1:1" x14ac:dyDescent="0.35">
      <c r="A2574" s="321"/>
    </row>
    <row r="2575" spans="1:1" x14ac:dyDescent="0.35">
      <c r="A2575" s="321"/>
    </row>
    <row r="2576" spans="1:1" x14ac:dyDescent="0.35">
      <c r="A2576" s="321"/>
    </row>
    <row r="2577" spans="1:1" x14ac:dyDescent="0.35">
      <c r="A2577" s="321"/>
    </row>
    <row r="2578" spans="1:1" x14ac:dyDescent="0.35">
      <c r="A2578" s="321"/>
    </row>
    <row r="2579" spans="1:1" x14ac:dyDescent="0.35">
      <c r="A2579" s="321"/>
    </row>
    <row r="2580" spans="1:1" x14ac:dyDescent="0.35">
      <c r="A2580" s="321"/>
    </row>
    <row r="2581" spans="1:1" x14ac:dyDescent="0.35">
      <c r="A2581" s="321"/>
    </row>
    <row r="2582" spans="1:1" x14ac:dyDescent="0.35">
      <c r="A2582" s="321"/>
    </row>
    <row r="2583" spans="1:1" x14ac:dyDescent="0.35">
      <c r="A2583" s="321"/>
    </row>
    <row r="2584" spans="1:1" x14ac:dyDescent="0.35">
      <c r="A2584" s="321"/>
    </row>
    <row r="2585" spans="1:1" x14ac:dyDescent="0.35">
      <c r="A2585" s="321"/>
    </row>
    <row r="2586" spans="1:1" x14ac:dyDescent="0.35">
      <c r="A2586" s="321"/>
    </row>
    <row r="2587" spans="1:1" x14ac:dyDescent="0.35">
      <c r="A2587" s="321"/>
    </row>
    <row r="2588" spans="1:1" x14ac:dyDescent="0.35">
      <c r="A2588" s="321"/>
    </row>
    <row r="2589" spans="1:1" x14ac:dyDescent="0.35">
      <c r="A2589" s="321"/>
    </row>
    <row r="2590" spans="1:1" x14ac:dyDescent="0.35">
      <c r="A2590" s="321"/>
    </row>
    <row r="2591" spans="1:1" x14ac:dyDescent="0.35">
      <c r="A2591" s="321"/>
    </row>
    <row r="2592" spans="1:1" x14ac:dyDescent="0.35">
      <c r="A2592" s="321"/>
    </row>
    <row r="2593" spans="1:1" x14ac:dyDescent="0.35">
      <c r="A2593" s="321"/>
    </row>
    <row r="2594" spans="1:1" x14ac:dyDescent="0.35">
      <c r="A2594" s="321"/>
    </row>
    <row r="2595" spans="1:1" x14ac:dyDescent="0.35">
      <c r="A2595" s="321"/>
    </row>
    <row r="2596" spans="1:1" x14ac:dyDescent="0.35">
      <c r="A2596" s="321"/>
    </row>
    <row r="2597" spans="1:1" x14ac:dyDescent="0.35">
      <c r="A2597" s="321"/>
    </row>
    <row r="2598" spans="1:1" x14ac:dyDescent="0.35">
      <c r="A2598" s="321"/>
    </row>
    <row r="2599" spans="1:1" x14ac:dyDescent="0.35">
      <c r="A2599" s="321"/>
    </row>
    <row r="2600" spans="1:1" x14ac:dyDescent="0.35">
      <c r="A2600" s="321"/>
    </row>
    <row r="2601" spans="1:1" x14ac:dyDescent="0.35">
      <c r="A2601" s="321"/>
    </row>
    <row r="2602" spans="1:1" x14ac:dyDescent="0.35">
      <c r="A2602" s="321"/>
    </row>
    <row r="2603" spans="1:1" x14ac:dyDescent="0.35">
      <c r="A2603" s="321"/>
    </row>
    <row r="2604" spans="1:1" x14ac:dyDescent="0.35">
      <c r="A2604" s="321"/>
    </row>
    <row r="2605" spans="1:1" x14ac:dyDescent="0.35">
      <c r="A2605" s="321"/>
    </row>
    <row r="2606" spans="1:1" x14ac:dyDescent="0.35">
      <c r="A2606" s="321"/>
    </row>
    <row r="2607" spans="1:1" x14ac:dyDescent="0.35">
      <c r="A2607" s="321"/>
    </row>
    <row r="2608" spans="1:1" x14ac:dyDescent="0.35">
      <c r="A2608" s="321"/>
    </row>
    <row r="2609" spans="1:1" x14ac:dyDescent="0.35">
      <c r="A2609" s="321"/>
    </row>
    <row r="2610" spans="1:1" x14ac:dyDescent="0.35">
      <c r="A2610" s="321"/>
    </row>
    <row r="2611" spans="1:1" x14ac:dyDescent="0.35">
      <c r="A2611" s="321"/>
    </row>
    <row r="2612" spans="1:1" x14ac:dyDescent="0.35">
      <c r="A2612" s="321"/>
    </row>
    <row r="2613" spans="1:1" x14ac:dyDescent="0.35">
      <c r="A2613" s="321"/>
    </row>
    <row r="2614" spans="1:1" x14ac:dyDescent="0.35">
      <c r="A2614" s="321"/>
    </row>
    <row r="2615" spans="1:1" x14ac:dyDescent="0.35">
      <c r="A2615" s="321"/>
    </row>
    <row r="2616" spans="1:1" x14ac:dyDescent="0.35">
      <c r="A2616" s="321"/>
    </row>
    <row r="2617" spans="1:1" x14ac:dyDescent="0.35">
      <c r="A2617" s="321"/>
    </row>
    <row r="2618" spans="1:1" x14ac:dyDescent="0.35">
      <c r="A2618" s="321"/>
    </row>
    <row r="2619" spans="1:1" x14ac:dyDescent="0.35">
      <c r="A2619" s="321"/>
    </row>
    <row r="2620" spans="1:1" x14ac:dyDescent="0.35">
      <c r="A2620" s="321"/>
    </row>
    <row r="2621" spans="1:1" x14ac:dyDescent="0.35">
      <c r="A2621" s="321"/>
    </row>
    <row r="2622" spans="1:1" x14ac:dyDescent="0.35">
      <c r="A2622" s="321"/>
    </row>
    <row r="2623" spans="1:1" x14ac:dyDescent="0.35">
      <c r="A2623" s="321"/>
    </row>
    <row r="2624" spans="1:1" x14ac:dyDescent="0.35">
      <c r="A2624" s="321"/>
    </row>
    <row r="2625" spans="1:1" x14ac:dyDescent="0.35">
      <c r="A2625" s="321"/>
    </row>
    <row r="2626" spans="1:1" x14ac:dyDescent="0.35">
      <c r="A2626" s="321"/>
    </row>
    <row r="2627" spans="1:1" x14ac:dyDescent="0.35">
      <c r="A2627" s="321"/>
    </row>
    <row r="2628" spans="1:1" x14ac:dyDescent="0.35">
      <c r="A2628" s="321"/>
    </row>
    <row r="2629" spans="1:1" x14ac:dyDescent="0.35">
      <c r="A2629" s="321"/>
    </row>
    <row r="2630" spans="1:1" x14ac:dyDescent="0.35">
      <c r="A2630" s="321"/>
    </row>
    <row r="2631" spans="1:1" x14ac:dyDescent="0.35">
      <c r="A2631" s="321"/>
    </row>
    <row r="2632" spans="1:1" x14ac:dyDescent="0.35">
      <c r="A2632" s="321"/>
    </row>
    <row r="2633" spans="1:1" x14ac:dyDescent="0.35">
      <c r="A2633" s="321"/>
    </row>
    <row r="2634" spans="1:1" x14ac:dyDescent="0.35">
      <c r="A2634" s="321"/>
    </row>
    <row r="2635" spans="1:1" x14ac:dyDescent="0.35">
      <c r="A2635" s="321"/>
    </row>
    <row r="2636" spans="1:1" x14ac:dyDescent="0.35">
      <c r="A2636" s="321"/>
    </row>
    <row r="2637" spans="1:1" x14ac:dyDescent="0.35">
      <c r="A2637" s="321"/>
    </row>
    <row r="2638" spans="1:1" x14ac:dyDescent="0.35">
      <c r="A2638" s="321"/>
    </row>
    <row r="2639" spans="1:1" x14ac:dyDescent="0.35">
      <c r="A2639" s="321"/>
    </row>
    <row r="2640" spans="1:1" x14ac:dyDescent="0.35">
      <c r="A2640" s="321"/>
    </row>
    <row r="2641" spans="1:1" x14ac:dyDescent="0.35">
      <c r="A2641" s="321"/>
    </row>
    <row r="2642" spans="1:1" x14ac:dyDescent="0.35">
      <c r="A2642" s="321"/>
    </row>
    <row r="2643" spans="1:1" x14ac:dyDescent="0.35">
      <c r="A2643" s="321"/>
    </row>
    <row r="2644" spans="1:1" x14ac:dyDescent="0.35">
      <c r="A2644" s="321"/>
    </row>
    <row r="2645" spans="1:1" x14ac:dyDescent="0.35">
      <c r="A2645" s="321"/>
    </row>
    <row r="2646" spans="1:1" x14ac:dyDescent="0.35">
      <c r="A2646" s="321"/>
    </row>
    <row r="2647" spans="1:1" x14ac:dyDescent="0.35">
      <c r="A2647" s="321"/>
    </row>
    <row r="2648" spans="1:1" x14ac:dyDescent="0.35">
      <c r="A2648" s="321"/>
    </row>
    <row r="2649" spans="1:1" x14ac:dyDescent="0.35">
      <c r="A2649" s="321"/>
    </row>
    <row r="2650" spans="1:1" x14ac:dyDescent="0.35">
      <c r="A2650" s="321"/>
    </row>
    <row r="2651" spans="1:1" x14ac:dyDescent="0.35">
      <c r="A2651" s="321"/>
    </row>
    <row r="2652" spans="1:1" x14ac:dyDescent="0.35">
      <c r="A2652" s="321"/>
    </row>
    <row r="2653" spans="1:1" x14ac:dyDescent="0.35">
      <c r="A2653" s="321"/>
    </row>
    <row r="2654" spans="1:1" x14ac:dyDescent="0.35">
      <c r="A2654" s="321"/>
    </row>
    <row r="2655" spans="1:1" x14ac:dyDescent="0.35">
      <c r="A2655" s="321"/>
    </row>
    <row r="2656" spans="1:1" x14ac:dyDescent="0.35">
      <c r="A2656" s="321"/>
    </row>
    <row r="2657" spans="1:1" x14ac:dyDescent="0.35">
      <c r="A2657" s="321"/>
    </row>
    <row r="2658" spans="1:1" x14ac:dyDescent="0.35">
      <c r="A2658" s="321"/>
    </row>
    <row r="2659" spans="1:1" x14ac:dyDescent="0.35">
      <c r="A2659" s="321"/>
    </row>
    <row r="2660" spans="1:1" x14ac:dyDescent="0.35">
      <c r="A2660" s="321"/>
    </row>
    <row r="2661" spans="1:1" x14ac:dyDescent="0.35">
      <c r="A2661" s="321"/>
    </row>
    <row r="2662" spans="1:1" x14ac:dyDescent="0.35">
      <c r="A2662" s="321"/>
    </row>
    <row r="2663" spans="1:1" x14ac:dyDescent="0.35">
      <c r="A2663" s="321"/>
    </row>
    <row r="2664" spans="1:1" x14ac:dyDescent="0.35">
      <c r="A2664" s="321"/>
    </row>
    <row r="2665" spans="1:1" x14ac:dyDescent="0.35">
      <c r="A2665" s="321"/>
    </row>
    <row r="2666" spans="1:1" x14ac:dyDescent="0.35">
      <c r="A2666" s="321"/>
    </row>
  </sheetData>
  <sheetProtection selectLockedCells="1"/>
  <mergeCells count="7">
    <mergeCell ref="AC9:AG9"/>
    <mergeCell ref="AH9:AP9"/>
    <mergeCell ref="AQ9:AY9"/>
    <mergeCell ref="C9:G9"/>
    <mergeCell ref="F1:P8"/>
    <mergeCell ref="H9:P9"/>
    <mergeCell ref="Q9:Y9"/>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D21"/>
  <sheetViews>
    <sheetView workbookViewId="0">
      <selection sqref="A1:C21"/>
    </sheetView>
  </sheetViews>
  <sheetFormatPr defaultRowHeight="13" x14ac:dyDescent="0.3"/>
  <cols>
    <col min="1" max="1" width="32.1796875" bestFit="1" customWidth="1"/>
    <col min="2" max="2" width="15.1796875" style="176" customWidth="1"/>
    <col min="3" max="3" width="30.1796875" style="176" customWidth="1"/>
  </cols>
  <sheetData>
    <row r="1" spans="1:4" ht="15.5" x14ac:dyDescent="0.35">
      <c r="A1" s="192" t="s">
        <v>338</v>
      </c>
    </row>
    <row r="3" spans="1:4" x14ac:dyDescent="0.3">
      <c r="A3" s="193" t="s">
        <v>339</v>
      </c>
      <c r="B3" s="194" t="s">
        <v>340</v>
      </c>
      <c r="C3" s="194" t="s">
        <v>341</v>
      </c>
      <c r="D3" s="193"/>
    </row>
    <row r="4" spans="1:4" ht="39" x14ac:dyDescent="0.3">
      <c r="A4" s="195" t="s">
        <v>92</v>
      </c>
      <c r="B4" s="196">
        <v>5</v>
      </c>
      <c r="C4" s="197" t="s">
        <v>343</v>
      </c>
    </row>
    <row r="5" spans="1:4" ht="26" x14ac:dyDescent="0.3">
      <c r="A5" s="195" t="s">
        <v>93</v>
      </c>
      <c r="B5" s="196">
        <v>5</v>
      </c>
      <c r="C5" s="197" t="s">
        <v>344</v>
      </c>
    </row>
    <row r="6" spans="1:4" ht="26" x14ac:dyDescent="0.3">
      <c r="A6" s="195" t="s">
        <v>47</v>
      </c>
      <c r="B6" s="196">
        <v>1</v>
      </c>
      <c r="C6" s="197" t="s">
        <v>350</v>
      </c>
    </row>
    <row r="7" spans="1:4" x14ac:dyDescent="0.3">
      <c r="A7" s="195" t="s">
        <v>94</v>
      </c>
      <c r="B7" s="196">
        <v>1</v>
      </c>
      <c r="C7" s="198" t="s">
        <v>346</v>
      </c>
    </row>
    <row r="8" spans="1:4" ht="39" x14ac:dyDescent="0.3">
      <c r="A8" s="195" t="s">
        <v>54</v>
      </c>
      <c r="B8" s="196">
        <v>10</v>
      </c>
      <c r="C8" s="197" t="s">
        <v>345</v>
      </c>
    </row>
    <row r="9" spans="1:4" x14ac:dyDescent="0.3">
      <c r="A9" s="195" t="s">
        <v>55</v>
      </c>
      <c r="B9" s="196">
        <v>1</v>
      </c>
      <c r="C9" s="198">
        <v>1</v>
      </c>
    </row>
    <row r="10" spans="1:4" ht="39" x14ac:dyDescent="0.3">
      <c r="A10" s="195" t="s">
        <v>56</v>
      </c>
      <c r="B10" s="196">
        <v>5</v>
      </c>
      <c r="C10" s="197" t="s">
        <v>343</v>
      </c>
    </row>
    <row r="11" spans="1:4" x14ac:dyDescent="0.3">
      <c r="A11" s="195" t="s">
        <v>95</v>
      </c>
      <c r="B11" s="196">
        <v>1</v>
      </c>
      <c r="C11" s="198" t="s">
        <v>346</v>
      </c>
    </row>
    <row r="12" spans="1:4" x14ac:dyDescent="0.3">
      <c r="A12" s="195" t="s">
        <v>97</v>
      </c>
      <c r="B12" s="196">
        <v>1</v>
      </c>
      <c r="C12" s="198" t="s">
        <v>346</v>
      </c>
    </row>
    <row r="13" spans="1:4" ht="26" x14ac:dyDescent="0.3">
      <c r="A13" s="195" t="s">
        <v>25</v>
      </c>
      <c r="B13" s="196">
        <v>10</v>
      </c>
      <c r="C13" s="197" t="s">
        <v>347</v>
      </c>
    </row>
    <row r="14" spans="1:4" ht="26" x14ac:dyDescent="0.3">
      <c r="A14" s="195" t="s">
        <v>52</v>
      </c>
      <c r="B14" s="196">
        <v>10</v>
      </c>
      <c r="C14" s="197" t="s">
        <v>348</v>
      </c>
    </row>
    <row r="15" spans="1:4" x14ac:dyDescent="0.3">
      <c r="A15" s="195" t="s">
        <v>27</v>
      </c>
      <c r="B15" s="196">
        <v>20</v>
      </c>
      <c r="C15" s="196">
        <v>20</v>
      </c>
    </row>
    <row r="16" spans="1:4" x14ac:dyDescent="0.3">
      <c r="A16" s="195" t="s">
        <v>96</v>
      </c>
      <c r="B16" s="196">
        <v>5</v>
      </c>
      <c r="C16" s="196">
        <v>5</v>
      </c>
    </row>
    <row r="17" spans="1:3" x14ac:dyDescent="0.3">
      <c r="A17" s="195" t="s">
        <v>87</v>
      </c>
      <c r="B17" s="196">
        <v>1</v>
      </c>
      <c r="C17" s="196">
        <v>1</v>
      </c>
    </row>
    <row r="18" spans="1:3" x14ac:dyDescent="0.3">
      <c r="A18" s="195" t="s">
        <v>88</v>
      </c>
      <c r="B18" s="196">
        <v>1</v>
      </c>
      <c r="C18" s="196">
        <v>1</v>
      </c>
    </row>
    <row r="19" spans="1:3" x14ac:dyDescent="0.3">
      <c r="A19" s="195" t="s">
        <v>216</v>
      </c>
      <c r="B19" s="196">
        <v>5</v>
      </c>
      <c r="C19" s="196" t="s">
        <v>342</v>
      </c>
    </row>
    <row r="20" spans="1:3" ht="65" x14ac:dyDescent="0.3">
      <c r="A20" s="195" t="s">
        <v>327</v>
      </c>
      <c r="B20" s="199" t="s">
        <v>334</v>
      </c>
      <c r="C20" s="197" t="s">
        <v>349</v>
      </c>
    </row>
    <row r="21" spans="1:3" x14ac:dyDescent="0.3">
      <c r="A21" s="195" t="s">
        <v>59</v>
      </c>
      <c r="B21" s="196" t="s">
        <v>342</v>
      </c>
      <c r="C21" s="196" t="s">
        <v>342</v>
      </c>
    </row>
  </sheetData>
  <sheetProtection algorithmName="SHA-512" hashValue="RGcsqW4QxPyr15uRdmr0ngqEvNlzsxv7+5z1IdZyIf1emqqn0cZOdwO3DntAA9IHAJb3TNblR+REttSl+FERdA==" saltValue="QruWhUYDZynePx7oyz2QuQ==" spinCount="100000" sheet="1" objects="1" scenarios="1" selectLockedCell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00"/>
    <pageSetUpPr fitToPage="1"/>
  </sheetPr>
  <dimension ref="A1:CB74"/>
  <sheetViews>
    <sheetView showGridLines="0" topLeftCell="A3" zoomScaleNormal="100" workbookViewId="0">
      <selection activeCell="B3" sqref="B3"/>
    </sheetView>
  </sheetViews>
  <sheetFormatPr defaultRowHeight="13" x14ac:dyDescent="0.3"/>
  <cols>
    <col min="2" max="2" width="10.54296875" bestFit="1" customWidth="1"/>
    <col min="4" max="4" width="11" customWidth="1"/>
    <col min="5" max="5" width="13.453125" customWidth="1"/>
    <col min="6" max="6" width="11.26953125" customWidth="1"/>
    <col min="9" max="9" width="11.54296875" customWidth="1"/>
    <col min="11" max="11" width="9.54296875" bestFit="1" customWidth="1"/>
    <col min="13" max="13" width="12.7265625" bestFit="1" customWidth="1"/>
    <col min="14" max="16" width="9.453125" bestFit="1" customWidth="1"/>
    <col min="17" max="17" width="16" bestFit="1" customWidth="1"/>
    <col min="18" max="18" width="7.1796875" bestFit="1" customWidth="1"/>
    <col min="19" max="19" width="7.54296875" bestFit="1" customWidth="1"/>
    <col min="20" max="20" width="5.26953125" bestFit="1" customWidth="1"/>
    <col min="21" max="21" width="12.1796875" bestFit="1" customWidth="1"/>
    <col min="22" max="22" width="19.1796875" bestFit="1" customWidth="1"/>
    <col min="23" max="23" width="13.7265625" bestFit="1" customWidth="1"/>
    <col min="24" max="24" width="11.7265625" bestFit="1" customWidth="1"/>
    <col min="25" max="25" width="6.26953125" bestFit="1" customWidth="1"/>
    <col min="26" max="26" width="9.7265625" bestFit="1" customWidth="1"/>
    <col min="27" max="27" width="6.81640625" bestFit="1" customWidth="1"/>
    <col min="28" max="28" width="11.1796875" bestFit="1" customWidth="1"/>
    <col min="29" max="29" width="20.54296875" bestFit="1" customWidth="1"/>
    <col min="30" max="30" width="11.26953125" customWidth="1"/>
    <col min="31" max="32" width="11.7265625" customWidth="1"/>
    <col min="33" max="57" width="14.1796875" customWidth="1"/>
    <col min="58" max="58" width="7.81640625" bestFit="1" customWidth="1"/>
    <col min="60" max="63" width="10.54296875" customWidth="1"/>
    <col min="64" max="64" width="12.1796875" customWidth="1"/>
    <col min="65" max="65" width="11.81640625" customWidth="1"/>
    <col min="72" max="72" width="11" customWidth="1"/>
    <col min="80" max="80" width="9.7265625" customWidth="1"/>
  </cols>
  <sheetData>
    <row r="1" spans="1:22" ht="17.5" thickTop="1" x14ac:dyDescent="0.35">
      <c r="A1" s="415" t="str">
        <f>CONCATENATE("Emissions Analysis Form (",I18-5,"-",I18," TIP)")</f>
        <v>Emissions Analysis Form (2025-2030 TIP)</v>
      </c>
      <c r="B1" s="416"/>
      <c r="C1" s="416"/>
      <c r="D1" s="416"/>
      <c r="E1" s="416"/>
      <c r="F1" s="416"/>
      <c r="G1" s="416"/>
      <c r="H1" s="416"/>
      <c r="I1" s="416"/>
      <c r="J1" s="416"/>
      <c r="K1" s="416"/>
      <c r="L1" s="417"/>
    </row>
    <row r="2" spans="1:22" ht="15.5" thickBot="1" x14ac:dyDescent="0.35">
      <c r="A2" s="418" t="s">
        <v>48</v>
      </c>
      <c r="B2" s="419"/>
      <c r="C2" s="419"/>
      <c r="D2" s="419"/>
      <c r="E2" s="419"/>
      <c r="F2" s="419"/>
      <c r="G2" s="419"/>
      <c r="H2" s="419"/>
      <c r="I2" s="419"/>
      <c r="J2" s="419"/>
      <c r="K2" s="419"/>
      <c r="L2" s="420"/>
    </row>
    <row r="3" spans="1:22" ht="13.5" thickTop="1" x14ac:dyDescent="0.3">
      <c r="A3" s="27"/>
      <c r="B3" s="28"/>
      <c r="C3" s="28"/>
      <c r="D3" s="392"/>
      <c r="E3" s="392"/>
      <c r="F3" s="392"/>
      <c r="G3" s="392"/>
      <c r="H3" s="392"/>
      <c r="I3" s="392"/>
      <c r="J3" s="28"/>
      <c r="K3" s="28"/>
      <c r="L3" s="28"/>
    </row>
    <row r="4" spans="1:22" ht="17.5" x14ac:dyDescent="0.35">
      <c r="A4" s="424" t="s">
        <v>236</v>
      </c>
      <c r="B4" s="425"/>
      <c r="C4" s="425"/>
      <c r="D4" s="425"/>
      <c r="E4" s="425"/>
      <c r="F4" s="425"/>
      <c r="G4" s="425"/>
      <c r="H4" s="425"/>
      <c r="I4" s="425"/>
      <c r="J4" s="425"/>
      <c r="K4" s="425"/>
      <c r="L4" s="426"/>
    </row>
    <row r="5" spans="1:22" ht="13.5" thickBot="1" x14ac:dyDescent="0.35">
      <c r="A5" s="29" t="s">
        <v>30</v>
      </c>
      <c r="B5" s="27"/>
      <c r="C5" s="27"/>
      <c r="D5" s="27"/>
      <c r="E5" s="27"/>
      <c r="F5" s="27"/>
      <c r="G5" s="27"/>
      <c r="H5" s="27"/>
      <c r="I5" s="27"/>
      <c r="J5" s="27"/>
      <c r="K5" s="27"/>
      <c r="L5" s="27"/>
    </row>
    <row r="6" spans="1:22" x14ac:dyDescent="0.3">
      <c r="A6" s="30"/>
      <c r="B6" s="31"/>
      <c r="C6" s="31"/>
      <c r="D6" s="31"/>
      <c r="E6" s="31"/>
      <c r="F6" s="31"/>
      <c r="G6" s="31"/>
      <c r="H6" s="31"/>
      <c r="I6" s="31"/>
      <c r="J6" s="31"/>
      <c r="K6" s="31"/>
      <c r="L6" s="32"/>
    </row>
    <row r="7" spans="1:22" x14ac:dyDescent="0.3">
      <c r="A7" s="33" t="s">
        <v>103</v>
      </c>
      <c r="B7" s="27"/>
      <c r="C7" s="421" t="s">
        <v>204</v>
      </c>
      <c r="D7" s="422"/>
      <c r="E7" s="423"/>
      <c r="F7" s="27"/>
      <c r="G7" s="27" t="s">
        <v>6</v>
      </c>
      <c r="H7" s="27"/>
      <c r="I7" s="427" t="s">
        <v>206</v>
      </c>
      <c r="J7" s="428"/>
      <c r="K7" s="429"/>
      <c r="L7" s="34"/>
    </row>
    <row r="8" spans="1:22" x14ac:dyDescent="0.3">
      <c r="A8" s="33"/>
      <c r="B8" s="27"/>
      <c r="C8" s="27"/>
      <c r="D8" s="27"/>
      <c r="E8" s="27"/>
      <c r="F8" s="27"/>
      <c r="G8" s="27"/>
      <c r="H8" s="27"/>
      <c r="I8" s="27"/>
      <c r="J8" s="27"/>
      <c r="K8" s="27"/>
      <c r="L8" s="34"/>
    </row>
    <row r="9" spans="1:22" x14ac:dyDescent="0.3">
      <c r="A9" s="33" t="s">
        <v>403</v>
      </c>
      <c r="B9" s="27"/>
      <c r="C9" s="421" t="s">
        <v>205</v>
      </c>
      <c r="D9" s="422"/>
      <c r="E9" s="423"/>
      <c r="F9" s="27"/>
      <c r="G9" s="27" t="s">
        <v>7</v>
      </c>
      <c r="H9" s="27"/>
      <c r="I9" s="430" t="s">
        <v>207</v>
      </c>
      <c r="J9" s="422"/>
      <c r="K9" s="423"/>
      <c r="L9" s="34"/>
    </row>
    <row r="10" spans="1:22" ht="13.5" thickBot="1" x14ac:dyDescent="0.35">
      <c r="A10" s="277" t="s">
        <v>395</v>
      </c>
      <c r="B10" s="36"/>
      <c r="C10" s="36"/>
      <c r="D10" s="36"/>
      <c r="E10" s="36"/>
      <c r="F10" s="36"/>
      <c r="G10" s="36"/>
      <c r="H10" s="36"/>
      <c r="I10" s="36"/>
      <c r="J10" s="36"/>
      <c r="K10" s="36"/>
      <c r="L10" s="37"/>
    </row>
    <row r="11" spans="1:22" x14ac:dyDescent="0.3">
      <c r="A11" s="27"/>
      <c r="B11" s="27"/>
      <c r="C11" s="27"/>
      <c r="D11" s="27"/>
      <c r="E11" s="27"/>
      <c r="F11" s="27"/>
      <c r="G11" s="27"/>
      <c r="H11" s="27"/>
      <c r="I11" s="27"/>
      <c r="J11" s="27"/>
      <c r="K11" s="27"/>
      <c r="L11" s="27"/>
    </row>
    <row r="12" spans="1:22" ht="13.5" thickBot="1" x14ac:dyDescent="0.35">
      <c r="A12" s="29" t="s">
        <v>31</v>
      </c>
      <c r="B12" s="27"/>
      <c r="C12" s="27"/>
      <c r="D12" s="27"/>
      <c r="E12" s="27"/>
      <c r="F12" s="27"/>
      <c r="G12" s="27"/>
      <c r="H12" s="27"/>
      <c r="I12" s="27"/>
      <c r="J12" s="27"/>
      <c r="K12" s="27"/>
      <c r="L12" s="27"/>
    </row>
    <row r="13" spans="1:22" x14ac:dyDescent="0.3">
      <c r="A13" s="30"/>
      <c r="B13" s="31"/>
      <c r="C13" s="31"/>
      <c r="D13" s="31"/>
      <c r="E13" s="31"/>
      <c r="F13" s="31"/>
      <c r="G13" s="31"/>
      <c r="H13" s="31"/>
      <c r="I13" s="31"/>
      <c r="J13" s="31"/>
      <c r="K13" s="31"/>
      <c r="L13" s="32"/>
    </row>
    <row r="14" spans="1:22" x14ac:dyDescent="0.3">
      <c r="A14" s="33" t="s">
        <v>32</v>
      </c>
      <c r="B14" s="27"/>
      <c r="C14" s="396" t="s">
        <v>26</v>
      </c>
      <c r="D14" s="397"/>
      <c r="E14" s="398"/>
      <c r="F14" s="27"/>
      <c r="G14" s="27" t="s">
        <v>39</v>
      </c>
      <c r="H14" s="27"/>
      <c r="I14" s="421" t="s">
        <v>208</v>
      </c>
      <c r="J14" s="422"/>
      <c r="K14" s="423"/>
      <c r="L14" s="34"/>
    </row>
    <row r="15" spans="1:22" x14ac:dyDescent="0.3">
      <c r="A15" s="33"/>
      <c r="B15" s="27"/>
      <c r="C15" s="27"/>
      <c r="D15" s="27"/>
      <c r="E15" s="27"/>
      <c r="F15" s="27"/>
      <c r="G15" s="27"/>
      <c r="H15" s="27"/>
      <c r="I15" s="27"/>
      <c r="J15" s="27"/>
      <c r="K15" s="27"/>
      <c r="L15" s="34"/>
    </row>
    <row r="16" spans="1:22" ht="12.75" customHeight="1" x14ac:dyDescent="0.3">
      <c r="A16" s="33" t="s">
        <v>38</v>
      </c>
      <c r="B16" s="38" t="s">
        <v>69</v>
      </c>
      <c r="C16" s="421" t="s">
        <v>321</v>
      </c>
      <c r="D16" s="422"/>
      <c r="E16" s="423"/>
      <c r="F16" s="27"/>
      <c r="G16" s="27" t="s">
        <v>0</v>
      </c>
      <c r="H16" s="27"/>
      <c r="I16" s="361" t="s">
        <v>102</v>
      </c>
      <c r="J16" s="39"/>
      <c r="K16" s="27"/>
      <c r="L16" s="34"/>
      <c r="N16" s="378" t="s">
        <v>407</v>
      </c>
      <c r="O16" s="379"/>
      <c r="P16" s="379"/>
      <c r="Q16" s="379"/>
      <c r="R16" s="379"/>
      <c r="S16" s="379"/>
      <c r="T16" s="379"/>
      <c r="U16" s="379"/>
      <c r="V16" s="380"/>
    </row>
    <row r="17" spans="1:22" x14ac:dyDescent="0.3">
      <c r="A17" s="33"/>
      <c r="B17" s="38" t="s">
        <v>124</v>
      </c>
      <c r="C17" s="421" t="s">
        <v>322</v>
      </c>
      <c r="D17" s="422"/>
      <c r="E17" s="423"/>
      <c r="F17" s="27"/>
      <c r="G17" s="27"/>
      <c r="H17" s="27"/>
      <c r="I17" s="27"/>
      <c r="J17" s="27"/>
      <c r="K17" s="27"/>
      <c r="L17" s="34"/>
      <c r="N17" s="381"/>
      <c r="O17" s="382"/>
      <c r="P17" s="382"/>
      <c r="Q17" s="382"/>
      <c r="R17" s="382"/>
      <c r="S17" s="382"/>
      <c r="T17" s="382"/>
      <c r="U17" s="382"/>
      <c r="V17" s="383"/>
    </row>
    <row r="18" spans="1:22" x14ac:dyDescent="0.3">
      <c r="A18" s="33"/>
      <c r="B18" s="38"/>
      <c r="C18" s="360"/>
      <c r="D18" s="360"/>
      <c r="E18" s="360"/>
      <c r="F18" s="27"/>
      <c r="G18" s="27" t="s">
        <v>33</v>
      </c>
      <c r="H18" s="27"/>
      <c r="I18" s="40">
        <f>Funding_Year</f>
        <v>2030</v>
      </c>
      <c r="J18" s="27"/>
      <c r="K18" s="27"/>
      <c r="L18" s="34"/>
      <c r="N18" s="381"/>
      <c r="O18" s="382"/>
      <c r="P18" s="382"/>
      <c r="Q18" s="382"/>
      <c r="R18" s="382"/>
      <c r="S18" s="382"/>
      <c r="T18" s="382"/>
      <c r="U18" s="382"/>
      <c r="V18" s="383"/>
    </row>
    <row r="19" spans="1:22" x14ac:dyDescent="0.3">
      <c r="A19" s="33"/>
      <c r="B19" s="41"/>
      <c r="C19" s="27"/>
      <c r="D19" s="27"/>
      <c r="E19" s="27"/>
      <c r="F19" s="27"/>
      <c r="G19" s="27"/>
      <c r="H19" s="27"/>
      <c r="I19" s="27"/>
      <c r="J19" s="27"/>
      <c r="K19" s="27"/>
      <c r="L19" s="34"/>
      <c r="N19" s="381"/>
      <c r="O19" s="382"/>
      <c r="P19" s="382"/>
      <c r="Q19" s="382"/>
      <c r="R19" s="382"/>
      <c r="S19" s="382"/>
      <c r="T19" s="382"/>
      <c r="U19" s="382"/>
      <c r="V19" s="383"/>
    </row>
    <row r="20" spans="1:22" x14ac:dyDescent="0.3">
      <c r="A20" s="33" t="s">
        <v>77</v>
      </c>
      <c r="B20" s="41"/>
      <c r="C20" s="393" t="str">
        <f>C7&amp;" - Int."&amp;" @ "&amp;C16&amp;" &amp; "&amp;C17</f>
        <v>Your Agency - Int. @ Main St. &amp; Cross St.</v>
      </c>
      <c r="D20" s="394"/>
      <c r="E20" s="395"/>
      <c r="F20" s="27"/>
      <c r="G20" s="27" t="s">
        <v>76</v>
      </c>
      <c r="H20" s="27"/>
      <c r="I20" s="396" t="str">
        <f>IF(I16="SL","Salt Lake",IF(I16="DA","Ogden-Layton",IF(I16="WE","Ogden-Layton","")))</f>
        <v>Salt Lake</v>
      </c>
      <c r="J20" s="397"/>
      <c r="K20" s="398"/>
      <c r="L20" s="34"/>
      <c r="N20" s="381"/>
      <c r="O20" s="382"/>
      <c r="P20" s="382"/>
      <c r="Q20" s="382"/>
      <c r="R20" s="382"/>
      <c r="S20" s="382"/>
      <c r="T20" s="382"/>
      <c r="U20" s="382"/>
      <c r="V20" s="383"/>
    </row>
    <row r="21" spans="1:22" x14ac:dyDescent="0.3">
      <c r="A21" s="33"/>
      <c r="B21" s="27"/>
      <c r="C21" s="27"/>
      <c r="D21" s="27"/>
      <c r="E21" s="27"/>
      <c r="F21" s="27"/>
      <c r="G21" s="27"/>
      <c r="H21" s="27"/>
      <c r="I21" s="27"/>
      <c r="J21" s="27"/>
      <c r="K21" s="27"/>
      <c r="L21" s="34"/>
      <c r="N21" s="381"/>
      <c r="O21" s="382"/>
      <c r="P21" s="382"/>
      <c r="Q21" s="382"/>
      <c r="R21" s="382"/>
      <c r="S21" s="382"/>
      <c r="T21" s="382"/>
      <c r="U21" s="382"/>
      <c r="V21" s="383"/>
    </row>
    <row r="22" spans="1:22" ht="111.65" customHeight="1" x14ac:dyDescent="0.3">
      <c r="A22" s="388" t="s">
        <v>214</v>
      </c>
      <c r="B22" s="389"/>
      <c r="C22" s="399" t="s">
        <v>1484</v>
      </c>
      <c r="D22" s="400"/>
      <c r="E22" s="400"/>
      <c r="F22" s="400"/>
      <c r="G22" s="400"/>
      <c r="H22" s="400"/>
      <c r="I22" s="400"/>
      <c r="J22" s="400"/>
      <c r="K22" s="401"/>
      <c r="L22" s="42"/>
      <c r="N22" s="381"/>
      <c r="O22" s="382"/>
      <c r="P22" s="382"/>
      <c r="Q22" s="382"/>
      <c r="R22" s="382"/>
      <c r="S22" s="382"/>
      <c r="T22" s="382"/>
      <c r="U22" s="382"/>
      <c r="V22" s="383"/>
    </row>
    <row r="23" spans="1:22" ht="13.5" thickBot="1" x14ac:dyDescent="0.35">
      <c r="A23" s="35"/>
      <c r="B23" s="36"/>
      <c r="C23" s="36"/>
      <c r="D23" s="36"/>
      <c r="E23" s="36"/>
      <c r="F23" s="36"/>
      <c r="G23" s="36"/>
      <c r="H23" s="36"/>
      <c r="I23" s="36"/>
      <c r="J23" s="36"/>
      <c r="K23" s="36"/>
      <c r="L23" s="37"/>
      <c r="N23" s="384"/>
      <c r="O23" s="385"/>
      <c r="P23" s="385"/>
      <c r="Q23" s="385"/>
      <c r="R23" s="385"/>
      <c r="S23" s="385"/>
      <c r="T23" s="385"/>
      <c r="U23" s="385"/>
      <c r="V23" s="386"/>
    </row>
    <row r="24" spans="1:22" ht="13.5" thickBot="1" x14ac:dyDescent="0.35">
      <c r="A24" s="27"/>
      <c r="B24" s="27"/>
      <c r="C24" s="27"/>
      <c r="D24" s="27"/>
      <c r="E24" s="27"/>
      <c r="F24" s="27"/>
      <c r="G24" s="27"/>
      <c r="H24" s="27"/>
      <c r="I24" s="27"/>
      <c r="J24" s="27"/>
      <c r="K24" s="27"/>
      <c r="L24" s="27"/>
    </row>
    <row r="25" spans="1:22" ht="27.65" customHeight="1" thickTop="1" thickBot="1" x14ac:dyDescent="0.4">
      <c r="A25" s="29" t="s">
        <v>399</v>
      </c>
      <c r="B25" s="27"/>
      <c r="C25" s="27"/>
      <c r="D25" s="402" t="s">
        <v>163</v>
      </c>
      <c r="E25" s="403"/>
      <c r="F25" s="403"/>
      <c r="G25" s="403"/>
      <c r="H25" s="403"/>
      <c r="I25" s="403"/>
      <c r="J25" s="404"/>
      <c r="K25" s="27"/>
      <c r="L25" s="27"/>
    </row>
    <row r="26" spans="1:22" x14ac:dyDescent="0.3">
      <c r="A26" s="30"/>
      <c r="B26" s="31"/>
      <c r="C26" s="31"/>
      <c r="D26" s="31"/>
      <c r="E26" s="31"/>
      <c r="F26" s="31"/>
      <c r="G26" s="31"/>
      <c r="H26" s="31"/>
      <c r="I26" s="31"/>
      <c r="J26" s="31"/>
      <c r="K26" s="31"/>
      <c r="L26" s="32"/>
      <c r="O26" s="438"/>
      <c r="P26" s="438"/>
      <c r="Q26" s="438"/>
      <c r="R26" s="438"/>
      <c r="S26" s="438"/>
    </row>
    <row r="27" spans="1:22" ht="12.75" customHeight="1" x14ac:dyDescent="0.3">
      <c r="A27" s="33" t="s">
        <v>8</v>
      </c>
      <c r="B27" s="27"/>
      <c r="C27" s="27"/>
      <c r="D27" s="27"/>
      <c r="E27" s="361">
        <v>250</v>
      </c>
      <c r="F27" s="27"/>
      <c r="G27" s="27"/>
      <c r="H27" s="27"/>
      <c r="I27" s="27"/>
      <c r="J27" s="27"/>
      <c r="K27" s="27"/>
      <c r="L27" s="34"/>
      <c r="O27" s="438"/>
      <c r="P27" s="438"/>
      <c r="Q27" s="438"/>
      <c r="R27" s="438"/>
      <c r="S27" s="438"/>
    </row>
    <row r="28" spans="1:22" ht="13.5" thickBot="1" x14ac:dyDescent="0.35">
      <c r="A28" s="43" t="s">
        <v>44</v>
      </c>
      <c r="B28" s="27"/>
      <c r="C28" s="27"/>
      <c r="D28" s="27"/>
      <c r="E28" s="27"/>
      <c r="F28" s="27"/>
      <c r="G28" s="27"/>
      <c r="H28" s="27"/>
      <c r="I28" s="27"/>
      <c r="J28" s="27"/>
      <c r="K28" s="27"/>
      <c r="L28" s="34"/>
      <c r="O28" s="438"/>
      <c r="P28" s="438"/>
      <c r="Q28" s="438"/>
      <c r="R28" s="438"/>
      <c r="S28" s="438"/>
    </row>
    <row r="29" spans="1:22" ht="15" customHeight="1" thickTop="1" x14ac:dyDescent="0.3">
      <c r="A29" s="43"/>
      <c r="B29" s="27"/>
      <c r="C29" s="27"/>
      <c r="D29" s="27"/>
      <c r="E29" s="27"/>
      <c r="F29" s="27"/>
      <c r="G29" s="439" t="str">
        <f>CONCATENATE("* Please prepare and submit a separate detailed analysis of estimated reduced vehicle delay (VHT/day) for the year ",I18," resulting from this project.  Depending on traffic volumes and the type of improvement, delay reductions typically range from 100-300 vehicle-hours/day.")</f>
        <v>* Please prepare and submit a separate detailed analysis of estimated reduced vehicle delay (VHT/day) for the year 2030 resulting from this project.  Depending on traffic volumes and the type of improvement, delay reductions typically range from 100-300 vehicle-hours/day.</v>
      </c>
      <c r="H29" s="440"/>
      <c r="I29" s="440"/>
      <c r="J29" s="440"/>
      <c r="K29" s="441"/>
      <c r="L29" s="34"/>
    </row>
    <row r="30" spans="1:22" ht="13.15" customHeight="1" x14ac:dyDescent="0.3">
      <c r="A30" s="33" t="str">
        <f>CONCATENATE("Reduced Vehicle Delay Daily in ",I18,"  (VHT)*")</f>
        <v>Reduced Vehicle Delay Daily in 2030  (VHT)*</v>
      </c>
      <c r="B30" s="27"/>
      <c r="C30" s="27"/>
      <c r="D30" s="27"/>
      <c r="E30" s="363">
        <v>1</v>
      </c>
      <c r="F30" s="44" t="s">
        <v>212</v>
      </c>
      <c r="G30" s="442"/>
      <c r="H30" s="443"/>
      <c r="I30" s="443"/>
      <c r="J30" s="443"/>
      <c r="K30" s="444"/>
      <c r="L30" s="34"/>
    </row>
    <row r="31" spans="1:22" x14ac:dyDescent="0.3">
      <c r="A31" s="43" t="s">
        <v>49</v>
      </c>
      <c r="B31" s="27"/>
      <c r="C31" s="27"/>
      <c r="D31" s="27"/>
      <c r="E31" s="27"/>
      <c r="F31" s="27"/>
      <c r="G31" s="442"/>
      <c r="H31" s="443"/>
      <c r="I31" s="443"/>
      <c r="J31" s="443"/>
      <c r="K31" s="444"/>
      <c r="L31" s="34"/>
    </row>
    <row r="32" spans="1:22" x14ac:dyDescent="0.3">
      <c r="A32" s="33"/>
      <c r="B32" s="27"/>
      <c r="C32" s="27"/>
      <c r="D32" s="27"/>
      <c r="E32" s="27"/>
      <c r="F32" s="27"/>
      <c r="G32" s="442"/>
      <c r="H32" s="443"/>
      <c r="I32" s="443"/>
      <c r="J32" s="443"/>
      <c r="K32" s="444"/>
      <c r="L32" s="34"/>
    </row>
    <row r="33" spans="1:12" x14ac:dyDescent="0.3">
      <c r="A33" s="33" t="s">
        <v>36</v>
      </c>
      <c r="B33" s="27"/>
      <c r="C33" s="27"/>
      <c r="D33" s="27"/>
      <c r="E33" s="45" t="s">
        <v>28</v>
      </c>
      <c r="F33" s="27"/>
      <c r="G33" s="442"/>
      <c r="H33" s="443"/>
      <c r="I33" s="443"/>
      <c r="J33" s="443"/>
      <c r="K33" s="444"/>
      <c r="L33" s="34"/>
    </row>
    <row r="34" spans="1:12" x14ac:dyDescent="0.3">
      <c r="A34" s="43" t="s">
        <v>125</v>
      </c>
      <c r="B34" s="27"/>
      <c r="C34" s="27"/>
      <c r="D34" s="27"/>
      <c r="F34" s="27"/>
      <c r="G34" s="442"/>
      <c r="H34" s="443"/>
      <c r="I34" s="443"/>
      <c r="J34" s="443"/>
      <c r="K34" s="444"/>
      <c r="L34" s="34"/>
    </row>
    <row r="35" spans="1:12" ht="13.5" thickBot="1" x14ac:dyDescent="0.35">
      <c r="A35" s="33"/>
      <c r="B35" s="27"/>
      <c r="C35" s="27"/>
      <c r="D35" s="27"/>
      <c r="E35" s="27"/>
      <c r="F35" s="27"/>
      <c r="G35" s="445"/>
      <c r="H35" s="446"/>
      <c r="I35" s="446"/>
      <c r="J35" s="446"/>
      <c r="K35" s="447"/>
      <c r="L35" s="34"/>
    </row>
    <row r="36" spans="1:12" ht="14" thickTop="1" thickBot="1" x14ac:dyDescent="0.35">
      <c r="A36" s="33" t="s">
        <v>351</v>
      </c>
      <c r="B36" s="27"/>
      <c r="C36" s="27"/>
      <c r="D36" s="27"/>
      <c r="E36" s="365">
        <v>20</v>
      </c>
      <c r="F36" s="27"/>
      <c r="L36" s="34"/>
    </row>
    <row r="37" spans="1:12" ht="13.5" thickBot="1" x14ac:dyDescent="0.35">
      <c r="A37" s="43" t="s">
        <v>353</v>
      </c>
      <c r="B37" s="27"/>
      <c r="C37" s="27"/>
      <c r="D37" s="27"/>
      <c r="E37" s="27"/>
      <c r="F37" s="27"/>
      <c r="G37" s="27"/>
      <c r="H37" s="39"/>
      <c r="I37" s="448" t="s">
        <v>215</v>
      </c>
      <c r="J37" s="449"/>
      <c r="K37" s="450"/>
      <c r="L37" s="34"/>
    </row>
    <row r="38" spans="1:12" x14ac:dyDescent="0.3">
      <c r="A38" s="33"/>
      <c r="B38" s="27"/>
      <c r="C38" s="27"/>
      <c r="D38" s="27"/>
      <c r="E38" s="27"/>
      <c r="F38" s="27"/>
      <c r="G38" s="27"/>
      <c r="H38" s="27"/>
      <c r="L38" s="34"/>
    </row>
    <row r="39" spans="1:12" x14ac:dyDescent="0.3">
      <c r="A39" s="33" t="s">
        <v>397</v>
      </c>
      <c r="B39" s="27"/>
      <c r="C39" s="27"/>
      <c r="D39" s="27"/>
      <c r="E39" s="390">
        <v>1</v>
      </c>
      <c r="F39" s="391"/>
      <c r="G39" s="27"/>
      <c r="H39" s="27"/>
      <c r="I39" s="27"/>
      <c r="J39" s="27"/>
      <c r="K39" s="27"/>
      <c r="L39" s="34"/>
    </row>
    <row r="40" spans="1:12" x14ac:dyDescent="0.3">
      <c r="A40" s="278" t="s">
        <v>81</v>
      </c>
      <c r="B40" s="27"/>
      <c r="C40" s="27"/>
      <c r="D40" s="27"/>
      <c r="E40" s="27"/>
      <c r="F40" s="27"/>
      <c r="G40" s="27"/>
      <c r="H40" s="27"/>
      <c r="I40" s="27"/>
      <c r="J40" s="27"/>
      <c r="K40" s="27"/>
      <c r="L40" s="208"/>
    </row>
    <row r="41" spans="1:12" x14ac:dyDescent="0.3">
      <c r="A41" s="33" t="s">
        <v>37</v>
      </c>
      <c r="B41" s="27"/>
      <c r="C41" s="27"/>
      <c r="D41" s="27"/>
      <c r="E41" s="390">
        <f>0.9323*E39</f>
        <v>0.93230000000000002</v>
      </c>
      <c r="F41" s="391"/>
      <c r="G41" s="27"/>
      <c r="H41" s="27" t="s">
        <v>396</v>
      </c>
      <c r="I41" s="27"/>
      <c r="J41" s="390">
        <f>0.0677*E39</f>
        <v>6.7699999999999996E-2</v>
      </c>
      <c r="K41" s="391"/>
      <c r="L41" s="34"/>
    </row>
    <row r="42" spans="1:12" x14ac:dyDescent="0.3">
      <c r="A42" s="377" t="s">
        <v>1485</v>
      </c>
      <c r="H42" s="377" t="s">
        <v>409</v>
      </c>
      <c r="L42" s="34"/>
    </row>
    <row r="43" spans="1:12" x14ac:dyDescent="0.3">
      <c r="A43" s="278"/>
      <c r="B43" s="27"/>
      <c r="C43" s="27"/>
      <c r="D43" s="27"/>
      <c r="E43" s="27"/>
      <c r="F43" s="27"/>
      <c r="G43" s="27"/>
      <c r="H43" s="27"/>
      <c r="I43" s="27"/>
      <c r="J43" s="27"/>
      <c r="K43" s="27"/>
      <c r="L43" s="34"/>
    </row>
    <row r="44" spans="1:12" ht="12.75" customHeight="1" x14ac:dyDescent="0.3">
      <c r="A44" s="388" t="s">
        <v>401</v>
      </c>
      <c r="B44" s="431"/>
      <c r="C44" s="431"/>
      <c r="D44" s="431"/>
      <c r="E44" s="431"/>
      <c r="F44" s="431"/>
      <c r="G44" s="431"/>
      <c r="H44" s="431"/>
      <c r="I44" s="431"/>
      <c r="J44" s="431"/>
      <c r="K44" s="361" t="s">
        <v>398</v>
      </c>
      <c r="L44" s="34"/>
    </row>
    <row r="45" spans="1:12" x14ac:dyDescent="0.3">
      <c r="A45" s="388"/>
      <c r="B45" s="431"/>
      <c r="C45" s="431"/>
      <c r="D45" s="431"/>
      <c r="E45" s="431"/>
      <c r="F45" s="431"/>
      <c r="G45" s="431"/>
      <c r="H45" s="431"/>
      <c r="I45" s="431"/>
      <c r="J45" s="431"/>
      <c r="K45" s="27"/>
      <c r="L45" s="34"/>
    </row>
    <row r="46" spans="1:12" x14ac:dyDescent="0.3">
      <c r="A46" s="291"/>
      <c r="B46" s="290"/>
      <c r="C46" s="290"/>
      <c r="D46" s="290"/>
      <c r="E46" s="290"/>
      <c r="F46" s="290"/>
      <c r="G46" s="290"/>
      <c r="H46" s="290"/>
      <c r="I46" s="290"/>
      <c r="J46" s="27"/>
      <c r="K46" s="27"/>
      <c r="L46" s="34"/>
    </row>
    <row r="47" spans="1:12" x14ac:dyDescent="0.3">
      <c r="A47" s="432" t="s">
        <v>410</v>
      </c>
      <c r="B47" s="433"/>
      <c r="C47" s="433"/>
      <c r="D47" s="433"/>
      <c r="E47" s="433"/>
      <c r="F47" s="433"/>
      <c r="G47" s="436" t="s">
        <v>402</v>
      </c>
      <c r="H47" s="436"/>
      <c r="I47" s="437"/>
      <c r="J47" s="390">
        <v>0</v>
      </c>
      <c r="K47" s="391"/>
      <c r="L47" s="208"/>
    </row>
    <row r="48" spans="1:12" ht="13.5" thickBot="1" x14ac:dyDescent="0.35">
      <c r="A48" s="434"/>
      <c r="B48" s="435"/>
      <c r="C48" s="435"/>
      <c r="D48" s="435"/>
      <c r="E48" s="435"/>
      <c r="F48" s="435"/>
      <c r="G48" s="282"/>
      <c r="H48" s="282"/>
      <c r="I48" s="280"/>
      <c r="J48" s="280"/>
      <c r="K48" s="280"/>
      <c r="L48" s="281"/>
    </row>
    <row r="50" spans="1:12" ht="13.5" thickBot="1" x14ac:dyDescent="0.35">
      <c r="A50" s="29" t="s">
        <v>63</v>
      </c>
      <c r="B50" s="27"/>
      <c r="C50" s="27"/>
      <c r="D50" s="27"/>
      <c r="E50" s="27"/>
      <c r="F50" s="27"/>
      <c r="G50" s="27"/>
      <c r="H50" s="27"/>
      <c r="I50" s="27"/>
      <c r="J50" s="27"/>
      <c r="K50" s="27"/>
      <c r="L50" s="27"/>
    </row>
    <row r="51" spans="1:12" x14ac:dyDescent="0.3">
      <c r="A51" s="46"/>
      <c r="B51" s="47"/>
      <c r="C51" s="47"/>
      <c r="D51" s="47"/>
      <c r="E51" s="47"/>
      <c r="F51" s="47"/>
      <c r="G51" s="47"/>
      <c r="H51" s="47"/>
      <c r="I51" s="47"/>
      <c r="J51" s="47"/>
      <c r="K51" s="47"/>
      <c r="L51" s="48"/>
    </row>
    <row r="52" spans="1:12" ht="13.5" thickBot="1" x14ac:dyDescent="0.35">
      <c r="A52" s="49" t="s">
        <v>66</v>
      </c>
      <c r="B52" s="50"/>
      <c r="C52" s="51" t="s">
        <v>74</v>
      </c>
      <c r="D52" s="51" t="s">
        <v>116</v>
      </c>
      <c r="E52" s="51" t="s">
        <v>67</v>
      </c>
      <c r="F52" s="50"/>
      <c r="G52" s="50" t="s">
        <v>65</v>
      </c>
      <c r="H52" s="50"/>
      <c r="I52" s="50"/>
      <c r="J52" s="51" t="s">
        <v>68</v>
      </c>
      <c r="K52" s="51" t="s">
        <v>114</v>
      </c>
      <c r="L52" s="52"/>
    </row>
    <row r="53" spans="1:12" x14ac:dyDescent="0.3">
      <c r="A53" s="326" t="s">
        <v>172</v>
      </c>
      <c r="B53" s="327"/>
      <c r="C53" s="339">
        <f>T70</f>
        <v>7.5824669529929746E-5</v>
      </c>
      <c r="D53" s="340">
        <f t="shared" ref="D53:D59" si="0">C53*365</f>
        <v>2.7676004378424358E-2</v>
      </c>
      <c r="E53" s="341">
        <f t="shared" ref="E53:E59" si="1">C53*1000/453.5/2000*365</f>
        <v>3.0513786525274927E-5</v>
      </c>
      <c r="F53" s="50"/>
      <c r="G53" s="56" t="s">
        <v>80</v>
      </c>
      <c r="H53" s="50"/>
      <c r="I53" s="50"/>
      <c r="J53" s="57">
        <f>C70</f>
        <v>0.68493150684931503</v>
      </c>
      <c r="K53" s="58">
        <f>J53*365</f>
        <v>250</v>
      </c>
      <c r="L53" s="52"/>
    </row>
    <row r="54" spans="1:12" ht="13.5" thickBot="1" x14ac:dyDescent="0.35">
      <c r="A54" s="331" t="s">
        <v>1477</v>
      </c>
      <c r="B54" s="332"/>
      <c r="C54" s="353">
        <f>O70</f>
        <v>2.0093866638724327</v>
      </c>
      <c r="D54" s="353">
        <f>C54*365</f>
        <v>733.42613231343796</v>
      </c>
      <c r="E54" s="354">
        <f t="shared" si="1"/>
        <v>0.80862859130478271</v>
      </c>
      <c r="F54" s="50"/>
      <c r="G54" s="56" t="s">
        <v>115</v>
      </c>
      <c r="H54" s="50"/>
      <c r="I54" s="50"/>
      <c r="J54" s="57">
        <f>D70</f>
        <v>0</v>
      </c>
      <c r="K54" s="58">
        <f>J54*365</f>
        <v>0</v>
      </c>
      <c r="L54" s="52"/>
    </row>
    <row r="55" spans="1:12" x14ac:dyDescent="0.3">
      <c r="A55" s="53" t="s">
        <v>22</v>
      </c>
      <c r="B55" s="50"/>
      <c r="C55" s="54">
        <f>P70</f>
        <v>2.4311054250505913E-3</v>
      </c>
      <c r="D55" s="55">
        <f t="shared" si="0"/>
        <v>0.88735348014346582</v>
      </c>
      <c r="E55" s="55">
        <f t="shared" si="1"/>
        <v>9.7833900787592707E-4</v>
      </c>
      <c r="F55" s="50"/>
      <c r="G55" s="56" t="s">
        <v>320</v>
      </c>
      <c r="H55" s="50"/>
      <c r="I55" s="50"/>
      <c r="J55" s="183">
        <f>J53*1</f>
        <v>0.68493150684931503</v>
      </c>
      <c r="K55" s="184">
        <f>K53*1</f>
        <v>250</v>
      </c>
      <c r="L55" s="52"/>
    </row>
    <row r="56" spans="1:12" x14ac:dyDescent="0.3">
      <c r="A56" s="53" t="s">
        <v>100</v>
      </c>
      <c r="B56" s="50"/>
      <c r="C56" s="54">
        <f>Q70</f>
        <v>2.6646670101124733E-3</v>
      </c>
      <c r="D56" s="55">
        <f t="shared" si="0"/>
        <v>0.97260345869105269</v>
      </c>
      <c r="E56" s="55">
        <f t="shared" si="1"/>
        <v>1.0723301639372137E-3</v>
      </c>
      <c r="F56" s="50"/>
      <c r="G56" s="182" t="s">
        <v>386</v>
      </c>
      <c r="H56" s="50"/>
      <c r="I56" s="50"/>
      <c r="J56" s="50"/>
      <c r="K56" s="50"/>
      <c r="L56" s="52"/>
    </row>
    <row r="57" spans="1:12" x14ac:dyDescent="0.3">
      <c r="A57" s="53" t="s">
        <v>21</v>
      </c>
      <c r="B57" s="50"/>
      <c r="C57" s="54">
        <f>R70</f>
        <v>5.7248430652735369E-4</v>
      </c>
      <c r="D57" s="55">
        <f t="shared" si="0"/>
        <v>0.2089567718824841</v>
      </c>
      <c r="E57" s="55">
        <f t="shared" si="1"/>
        <v>2.3038232842611256E-4</v>
      </c>
      <c r="F57" s="50"/>
      <c r="G57" s="50"/>
      <c r="H57" s="50"/>
      <c r="I57" s="50"/>
      <c r="J57" s="50"/>
      <c r="K57" s="50"/>
      <c r="L57" s="52"/>
    </row>
    <row r="58" spans="1:12" ht="13.5" thickBot="1" x14ac:dyDescent="0.35">
      <c r="A58" s="53" t="s">
        <v>20</v>
      </c>
      <c r="B58" s="50"/>
      <c r="C58" s="54">
        <f>S70</f>
        <v>8.2748296340091668E-5</v>
      </c>
      <c r="D58" s="55">
        <f t="shared" si="0"/>
        <v>3.020312816413346E-2</v>
      </c>
      <c r="E58" s="55">
        <f t="shared" si="1"/>
        <v>3.3300031051966326E-5</v>
      </c>
      <c r="F58" s="50"/>
      <c r="G58" s="50"/>
      <c r="H58" s="50"/>
      <c r="I58" s="50"/>
      <c r="J58" s="50"/>
      <c r="K58" s="50"/>
      <c r="L58" s="52"/>
    </row>
    <row r="59" spans="1:12" ht="13.5" thickBot="1" x14ac:dyDescent="0.35">
      <c r="A59" s="59" t="s">
        <v>62</v>
      </c>
      <c r="B59" s="50"/>
      <c r="C59" s="60">
        <f>B70</f>
        <v>5.7510050380305102E-3</v>
      </c>
      <c r="D59" s="61">
        <f t="shared" si="0"/>
        <v>2.0991168388811361</v>
      </c>
      <c r="E59" s="60">
        <f t="shared" si="1"/>
        <v>2.3143515312912199E-3</v>
      </c>
      <c r="F59" s="50"/>
      <c r="G59" s="50"/>
      <c r="H59" s="50" t="s">
        <v>73</v>
      </c>
      <c r="I59" s="50"/>
      <c r="J59" s="50"/>
      <c r="K59" s="89">
        <f>E70</f>
        <v>41982.336777622717</v>
      </c>
      <c r="L59" s="52"/>
    </row>
    <row r="60" spans="1:12" ht="13.5" thickBot="1" x14ac:dyDescent="0.35">
      <c r="A60" s="62" t="s">
        <v>75</v>
      </c>
      <c r="B60" s="63"/>
      <c r="C60" s="63"/>
      <c r="D60" s="63"/>
      <c r="E60" s="63"/>
      <c r="F60" s="63"/>
      <c r="G60" s="64" t="s">
        <v>167</v>
      </c>
      <c r="H60" s="64"/>
      <c r="I60" s="63"/>
      <c r="J60" s="63"/>
      <c r="K60" s="63"/>
      <c r="L60" s="65"/>
    </row>
    <row r="67" spans="1:80" x14ac:dyDescent="0.3">
      <c r="AJ67" s="159" t="str">
        <f t="shared" ref="AJ67:BM67" si="2">"Rates "&amp;Funding_Year</f>
        <v>Rates 2030</v>
      </c>
      <c r="AK67" s="159" t="str">
        <f t="shared" si="2"/>
        <v>Rates 2030</v>
      </c>
      <c r="AL67" s="159" t="str">
        <f t="shared" si="2"/>
        <v>Rates 2030</v>
      </c>
      <c r="AM67" s="159" t="str">
        <f t="shared" si="2"/>
        <v>Rates 2030</v>
      </c>
      <c r="AN67" s="159" t="str">
        <f t="shared" si="2"/>
        <v>Rates 2030</v>
      </c>
      <c r="AO67" s="159" t="str">
        <f t="shared" si="2"/>
        <v>Rates 2030</v>
      </c>
      <c r="AP67" s="167" t="str">
        <f t="shared" si="2"/>
        <v>Rates 2030</v>
      </c>
      <c r="AQ67" s="167" t="str">
        <f t="shared" si="2"/>
        <v>Rates 2030</v>
      </c>
      <c r="AR67" s="167" t="str">
        <f t="shared" si="2"/>
        <v>Rates 2030</v>
      </c>
      <c r="AS67" s="167" t="str">
        <f t="shared" si="2"/>
        <v>Rates 2030</v>
      </c>
      <c r="AT67" s="167" t="str">
        <f t="shared" si="2"/>
        <v>Rates 2030</v>
      </c>
      <c r="AU67" s="167" t="str">
        <f t="shared" si="2"/>
        <v>Rates 2030</v>
      </c>
      <c r="AV67" s="161" t="str">
        <f t="shared" si="2"/>
        <v>Rates 2030</v>
      </c>
      <c r="AW67" s="161" t="str">
        <f t="shared" si="2"/>
        <v>Rates 2030</v>
      </c>
      <c r="AX67" s="161" t="str">
        <f t="shared" si="2"/>
        <v>Rates 2030</v>
      </c>
      <c r="AY67" s="161" t="str">
        <f t="shared" si="2"/>
        <v>Rates 2030</v>
      </c>
      <c r="AZ67" s="161" t="str">
        <f t="shared" si="2"/>
        <v>Rates 2030</v>
      </c>
      <c r="BA67" s="161" t="str">
        <f t="shared" si="2"/>
        <v>Rates 2030</v>
      </c>
      <c r="BB67" s="163" t="str">
        <f t="shared" si="2"/>
        <v>Rates 2030</v>
      </c>
      <c r="BC67" s="163" t="str">
        <f t="shared" si="2"/>
        <v>Rates 2030</v>
      </c>
      <c r="BD67" s="163" t="str">
        <f t="shared" si="2"/>
        <v>Rates 2030</v>
      </c>
      <c r="BE67" s="163" t="str">
        <f t="shared" si="2"/>
        <v>Rates 2030</v>
      </c>
      <c r="BF67" s="163" t="str">
        <f t="shared" si="2"/>
        <v>Rates 2030</v>
      </c>
      <c r="BG67" s="163" t="str">
        <f t="shared" si="2"/>
        <v>Rates 2030</v>
      </c>
      <c r="BH67" s="165" t="str">
        <f t="shared" si="2"/>
        <v>Rates 2030</v>
      </c>
      <c r="BI67" s="165" t="str">
        <f t="shared" si="2"/>
        <v>Rates 2030</v>
      </c>
      <c r="BJ67" s="165" t="str">
        <f t="shared" si="2"/>
        <v>Rates 2030</v>
      </c>
      <c r="BK67" s="165" t="str">
        <f t="shared" si="2"/>
        <v>Rates 2030</v>
      </c>
      <c r="BL67" s="165" t="str">
        <f t="shared" si="2"/>
        <v>Rates 2030</v>
      </c>
      <c r="BM67" s="165" t="str">
        <f t="shared" si="2"/>
        <v>Rates 2030</v>
      </c>
    </row>
    <row r="68" spans="1:80" x14ac:dyDescent="0.3">
      <c r="AI68" s="176" t="s">
        <v>279</v>
      </c>
      <c r="AJ68" s="176">
        <v>90</v>
      </c>
      <c r="AK68">
        <v>2</v>
      </c>
      <c r="AL68">
        <v>3</v>
      </c>
      <c r="AM68">
        <v>87</v>
      </c>
      <c r="AN68">
        <v>100</v>
      </c>
      <c r="AO68">
        <v>110</v>
      </c>
      <c r="AP68">
        <v>90</v>
      </c>
      <c r="AQ68">
        <v>2</v>
      </c>
      <c r="AR68">
        <v>3</v>
      </c>
      <c r="AS68">
        <v>87</v>
      </c>
      <c r="AT68">
        <v>100</v>
      </c>
      <c r="AU68">
        <v>110</v>
      </c>
      <c r="AV68">
        <v>90</v>
      </c>
      <c r="AW68">
        <v>2</v>
      </c>
      <c r="AX68">
        <v>3</v>
      </c>
      <c r="AY68">
        <v>87</v>
      </c>
      <c r="AZ68">
        <v>100</v>
      </c>
      <c r="BA68">
        <v>110</v>
      </c>
      <c r="BB68">
        <v>90</v>
      </c>
      <c r="BC68">
        <v>2</v>
      </c>
      <c r="BD68">
        <v>3</v>
      </c>
      <c r="BE68">
        <v>87</v>
      </c>
      <c r="BF68">
        <v>100</v>
      </c>
      <c r="BG68">
        <v>110</v>
      </c>
      <c r="BH68">
        <v>90</v>
      </c>
      <c r="BI68">
        <v>2</v>
      </c>
      <c r="BJ68">
        <v>3</v>
      </c>
      <c r="BK68">
        <v>87</v>
      </c>
      <c r="BL68">
        <v>100</v>
      </c>
      <c r="BM68">
        <v>110</v>
      </c>
    </row>
    <row r="69" spans="1:80" s="3" customFormat="1" ht="39" x14ac:dyDescent="0.3">
      <c r="A69" s="8" t="s">
        <v>78</v>
      </c>
      <c r="B69" s="13" t="s">
        <v>104</v>
      </c>
      <c r="C69" s="13" t="s">
        <v>105</v>
      </c>
      <c r="D69" s="14" t="s">
        <v>79</v>
      </c>
      <c r="E69" s="13" t="s">
        <v>72</v>
      </c>
      <c r="F69" s="17" t="s">
        <v>426</v>
      </c>
      <c r="G69" s="17" t="s">
        <v>427</v>
      </c>
      <c r="H69" s="17" t="s">
        <v>428</v>
      </c>
      <c r="I69" s="17" t="s">
        <v>220</v>
      </c>
      <c r="J69" s="19" t="s">
        <v>118</v>
      </c>
      <c r="K69" s="19" t="s">
        <v>122</v>
      </c>
      <c r="L69" s="19" t="s">
        <v>119</v>
      </c>
      <c r="M69" s="19" t="s">
        <v>123</v>
      </c>
      <c r="N69" s="19" t="s">
        <v>121</v>
      </c>
      <c r="O69" s="13" t="s">
        <v>1477</v>
      </c>
      <c r="P69" s="13" t="s">
        <v>22</v>
      </c>
      <c r="Q69" s="13" t="s">
        <v>203</v>
      </c>
      <c r="R69" s="13" t="s">
        <v>21</v>
      </c>
      <c r="S69" s="13" t="s">
        <v>20</v>
      </c>
      <c r="T69" s="13" t="s">
        <v>172</v>
      </c>
      <c r="U69" s="15" t="s">
        <v>23</v>
      </c>
      <c r="V69" s="9" t="s">
        <v>8</v>
      </c>
      <c r="W69" s="9" t="s">
        <v>9</v>
      </c>
      <c r="X69" s="9" t="s">
        <v>10</v>
      </c>
      <c r="Y69" s="9" t="s">
        <v>11</v>
      </c>
      <c r="Z69" s="9" t="s">
        <v>12</v>
      </c>
      <c r="AA69" s="9" t="s">
        <v>13</v>
      </c>
      <c r="AB69" s="9" t="s">
        <v>14</v>
      </c>
      <c r="AC69" s="9" t="s">
        <v>15</v>
      </c>
      <c r="AD69" s="9" t="s">
        <v>16</v>
      </c>
      <c r="AE69" s="10" t="s">
        <v>85</v>
      </c>
      <c r="AF69" s="9" t="s">
        <v>17</v>
      </c>
      <c r="AG69" s="9" t="s">
        <v>18</v>
      </c>
      <c r="AH69" s="9" t="s">
        <v>19</v>
      </c>
      <c r="AI69" s="90" t="s">
        <v>117</v>
      </c>
      <c r="AJ69" s="85" t="s">
        <v>1478</v>
      </c>
      <c r="AK69" s="85" t="s">
        <v>109</v>
      </c>
      <c r="AL69" s="85" t="s">
        <v>108</v>
      </c>
      <c r="AM69" s="85" t="s">
        <v>107</v>
      </c>
      <c r="AN69" s="85" t="s">
        <v>106</v>
      </c>
      <c r="AO69" s="85" t="s">
        <v>195</v>
      </c>
      <c r="AP69" s="87" t="s">
        <v>1479</v>
      </c>
      <c r="AQ69" s="87" t="s">
        <v>113</v>
      </c>
      <c r="AR69" s="87" t="s">
        <v>112</v>
      </c>
      <c r="AS69" s="87" t="s">
        <v>111</v>
      </c>
      <c r="AT69" s="87" t="s">
        <v>110</v>
      </c>
      <c r="AU69" s="87" t="s">
        <v>196</v>
      </c>
      <c r="AV69" s="86" t="s">
        <v>1480</v>
      </c>
      <c r="AW69" s="86" t="s">
        <v>183</v>
      </c>
      <c r="AX69" s="86" t="s">
        <v>184</v>
      </c>
      <c r="AY69" s="86" t="s">
        <v>185</v>
      </c>
      <c r="AZ69" s="86" t="s">
        <v>186</v>
      </c>
      <c r="BA69" s="86" t="s">
        <v>197</v>
      </c>
      <c r="BB69" s="88" t="s">
        <v>1481</v>
      </c>
      <c r="BC69" s="88" t="s">
        <v>187</v>
      </c>
      <c r="BD69" s="88" t="s">
        <v>188</v>
      </c>
      <c r="BE69" s="88" t="s">
        <v>189</v>
      </c>
      <c r="BF69" s="88" t="s">
        <v>190</v>
      </c>
      <c r="BG69" s="88" t="s">
        <v>198</v>
      </c>
      <c r="BH69" s="94" t="s">
        <v>1482</v>
      </c>
      <c r="BI69" s="94" t="s">
        <v>191</v>
      </c>
      <c r="BJ69" s="94" t="s">
        <v>192</v>
      </c>
      <c r="BK69" s="94" t="s">
        <v>193</v>
      </c>
      <c r="BL69" s="94" t="s">
        <v>194</v>
      </c>
      <c r="BM69" s="94" t="s">
        <v>199</v>
      </c>
      <c r="BN69" s="22" t="s">
        <v>0</v>
      </c>
      <c r="BO69" s="8" t="s">
        <v>76</v>
      </c>
      <c r="BP69" s="9" t="s">
        <v>1</v>
      </c>
      <c r="BQ69" s="9" t="s">
        <v>2</v>
      </c>
      <c r="BR69" s="8" t="s">
        <v>64</v>
      </c>
      <c r="BS69" s="9" t="s">
        <v>3</v>
      </c>
      <c r="BT69" s="8" t="s">
        <v>40</v>
      </c>
      <c r="BU69" s="8" t="s">
        <v>41</v>
      </c>
      <c r="BV69" s="8" t="s">
        <v>42</v>
      </c>
      <c r="BW69" s="11" t="s">
        <v>4</v>
      </c>
      <c r="BX69" s="9" t="s">
        <v>5</v>
      </c>
      <c r="BY69" s="9" t="s">
        <v>6</v>
      </c>
      <c r="BZ69" s="9" t="s">
        <v>7</v>
      </c>
      <c r="CA69" s="9" t="s">
        <v>39</v>
      </c>
      <c r="CB69" s="185" t="s">
        <v>319</v>
      </c>
    </row>
    <row r="70" spans="1:80" ht="78" x14ac:dyDescent="0.3">
      <c r="A70" s="4" t="str">
        <f>C20</f>
        <v>Your Agency - Int. @ Main St. &amp; Cross St.</v>
      </c>
      <c r="B70" s="16">
        <f>SUM(P70:S70)</f>
        <v>5.7510050380305102E-3</v>
      </c>
      <c r="C70" s="16">
        <f>E30*(V70/365)</f>
        <v>0.68493150684931503</v>
      </c>
      <c r="D70" s="16">
        <f>K70*(V70/365)</f>
        <v>0</v>
      </c>
      <c r="E70" s="5">
        <f>U70*(B70*365)/(MAX(F70,H70)/1000)</f>
        <v>41982.336777622717</v>
      </c>
      <c r="F70" s="18">
        <f>E41</f>
        <v>0.93230000000000002</v>
      </c>
      <c r="G70" s="18">
        <f>E39</f>
        <v>1</v>
      </c>
      <c r="H70" s="18">
        <f>MAX(E39,J47)</f>
        <v>1</v>
      </c>
      <c r="I70" s="103">
        <v>0</v>
      </c>
      <c r="J70" s="20">
        <f>E30</f>
        <v>1</v>
      </c>
      <c r="K70" s="21">
        <v>0</v>
      </c>
      <c r="L70" s="21">
        <v>0</v>
      </c>
      <c r="M70" s="12">
        <v>0</v>
      </c>
      <c r="N70" s="25" t="str">
        <f>IF(E33="ALL","ALL",21)</f>
        <v>ALL</v>
      </c>
      <c r="O70" s="7">
        <f t="shared" ref="O70:T70" si="3">($I$70*AV70*$M$70 + $J$70*BH70 + $K$70*BB70 - $L$70*(AP70)) * ($V$70/365)/1000</f>
        <v>2.0093866638724327</v>
      </c>
      <c r="P70" s="7">
        <f t="shared" si="3"/>
        <v>2.4311054250505913E-3</v>
      </c>
      <c r="Q70" s="7">
        <f t="shared" si="3"/>
        <v>2.6646670101124733E-3</v>
      </c>
      <c r="R70" s="7">
        <f t="shared" si="3"/>
        <v>5.7248430652735369E-4</v>
      </c>
      <c r="S70" s="7">
        <f t="shared" si="3"/>
        <v>8.2748296340091668E-5</v>
      </c>
      <c r="T70" s="7">
        <f t="shared" si="3"/>
        <v>7.5824669529929746E-5</v>
      </c>
      <c r="U70" s="6">
        <f>E36</f>
        <v>20</v>
      </c>
      <c r="V70" s="6">
        <f>E27</f>
        <v>250</v>
      </c>
      <c r="W70" s="6"/>
      <c r="X70" s="6">
        <v>0</v>
      </c>
      <c r="Y70" s="6"/>
      <c r="Z70" s="6"/>
      <c r="AA70" s="6"/>
      <c r="AB70" s="6"/>
      <c r="AC70" s="6"/>
      <c r="AD70" s="6"/>
      <c r="AE70" s="6"/>
      <c r="AF70" s="6"/>
      <c r="AG70" s="6"/>
      <c r="AH70" s="6"/>
      <c r="AI70" s="24" t="s">
        <v>101</v>
      </c>
      <c r="AJ70" s="91">
        <f>VLOOKUP($I$16&amp;"_"&amp;$I$18&amp;"_"&amp;AJ68&amp;"_42",_veh_start_run_rate!$A$5:$Q$589,13,FALSE)</f>
        <v>97.882019</v>
      </c>
      <c r="AK70" s="91">
        <f>VLOOKUP($I$16&amp;"_"&amp;$I$18&amp;"_"&amp;AK68&amp;"_42",_veh_start_run_rate!$A$5:$Q$589,13,FALSE)</f>
        <v>4.0189779999999997</v>
      </c>
      <c r="AL70" s="91">
        <f>VLOOKUP($I$16&amp;"_"&amp;$I$18&amp;"_"&amp;AL68&amp;"_42",_veh_start_run_rate!$A$5:$Q$589,13,FALSE)</f>
        <v>0.99613399999999996</v>
      </c>
      <c r="AM70" s="91">
        <f>VLOOKUP($I$16&amp;"_"&amp;$I$18&amp;"_"&amp;AM68&amp;"_42",_veh_start_run_rate!$A$5:$Q$589,13,FALSE)</f>
        <v>0.82000099999999998</v>
      </c>
      <c r="AN70" s="91">
        <f>VLOOKUP($I$16&amp;"_"&amp;$I$18&amp;"_"&amp;AN68&amp;"_42",_veh_start_run_rate!$A$5:$Q$589,13,FALSE)</f>
        <v>5.1526000000000002E-2</v>
      </c>
      <c r="AO70" s="91">
        <f>VLOOKUP($I$16&amp;"_"&amp;$I$18&amp;"_"&amp;AO68&amp;"_42",_veh_start_run_rate!$A$5:$Q$589,13,FALSE)</f>
        <v>4.5638999999999999E-2</v>
      </c>
      <c r="AP70" s="91">
        <f>VLOOKUP($I$16&amp;"_"&amp;$I$18&amp;"_"&amp;AP68&amp;"_42",_veh_start_run_rate!$A$5:$Q$589,12,FALSE)</f>
        <v>1532.111206</v>
      </c>
      <c r="AQ70" s="91">
        <f>VLOOKUP($I$16&amp;"_"&amp;$I$18&amp;"_"&amp;AQ68&amp;"_42",_veh_start_run_rate!$A$5:$Q$589,12,FALSE)</f>
        <v>8.1026939999999996</v>
      </c>
      <c r="AR70" s="91">
        <f>VLOOKUP($I$16&amp;"_"&amp;$I$18&amp;"_"&amp;AR68&amp;"_42",_veh_start_run_rate!$A$5:$Q$589,12,FALSE)</f>
        <v>2.7491699999999999</v>
      </c>
      <c r="AS70" s="91">
        <f>VLOOKUP($I$16&amp;"_"&amp;$I$18&amp;"_"&amp;AS68&amp;"_42",_veh_start_run_rate!$A$5:$Q$589,12,FALSE)</f>
        <v>0.13791600000000001</v>
      </c>
      <c r="AT70" s="91">
        <f>VLOOKUP($I$16&amp;"_"&amp;$I$18&amp;"_100_42",_veh_start_run_rate!$A$5:$Q$589,12,FALSE) + VLOOKUP($I$16&amp;"_"&amp;$I$18&amp;"_106_42",_veh_start_run_rate!$A$5:$Q$589,12,FALSE) + VLOOKUP($I$16&amp;"_"&amp;$I$18&amp;"_107_42",_veh_start_run_rate!$A$5:$Q$589,12,FALSE)</f>
        <v>0.12153800000000001</v>
      </c>
      <c r="AU70" s="91">
        <f>VLOOKUP($I$16&amp;"_"&amp;$I$18&amp;"_110_42",_veh_start_run_rate!$A$5:$Q$589,12,FALSE) + VLOOKUP($I$16&amp;"_"&amp;$I$18&amp;"_116_42",_veh_start_run_rate!$A$5:$Q$589,12,FALSE) + VLOOKUP($I$16&amp;"_"&amp;$I$18&amp;"_117_42",_veh_start_run_rate!$A$5:$Q$589,12,FALSE)</f>
        <v>2.8216999999999999E-2</v>
      </c>
      <c r="AV70" s="92">
        <f>VLOOKUP($I$16&amp;"_"&amp;$I$18&amp;"_"&amp;AV68&amp;"_21",_veh_start_run_rate!$A$5:$Q$589,13,FALSE)</f>
        <v>204.24281300000001</v>
      </c>
      <c r="AW70" s="92">
        <f>VLOOKUP($I$16&amp;"_"&amp;$I$18&amp;"_"&amp;AW68&amp;"_21",_veh_start_run_rate!$A$5:$Q$589,13,FALSE)</f>
        <v>11.983909000000001</v>
      </c>
      <c r="AX70" s="92">
        <f>VLOOKUP($I$16&amp;"_"&amp;$I$18&amp;"_"&amp;AX68&amp;"_21",_veh_start_run_rate!$A$5:$Q$589,13,FALSE)</f>
        <v>0.41733700000000001</v>
      </c>
      <c r="AY70" s="92">
        <f>VLOOKUP($I$16&amp;"_"&amp;$I$18&amp;"_"&amp;AY68&amp;"_21",_veh_start_run_rate!$A$5:$Q$589,13,FALSE)</f>
        <v>1.3964319999999999</v>
      </c>
      <c r="AZ70" s="92">
        <f>VLOOKUP($I$16&amp;"_"&amp;$I$18&amp;"_"&amp;AZ68&amp;"_21",_veh_start_run_rate!$A$5:$Q$589,13,FALSE)</f>
        <v>7.0873000000000005E-2</v>
      </c>
      <c r="BA70" s="92">
        <f>VLOOKUP($I$16&amp;"_"&amp;$I$18&amp;"_"&amp;BA68&amp;"_21",_veh_start_run_rate!$A$5:$Q$589,13,FALSE)</f>
        <v>6.2697000000000003E-2</v>
      </c>
      <c r="BB70" s="92">
        <f>VLOOKUP($I$16&amp;"_"&amp;$I$18&amp;"_"&amp;BB68&amp;"_21",_veh_start_run_rate!$A$5:$Q$589,12,FALSE)</f>
        <v>242.464371</v>
      </c>
      <c r="BC70" s="92">
        <f>VLOOKUP($I$16&amp;"_"&amp;$I$18&amp;"_"&amp;BC68&amp;"_21",_veh_start_run_rate!$A$5:$Q$589,12,FALSE)</f>
        <v>1.3851359999999999</v>
      </c>
      <c r="BD70" s="92">
        <f>VLOOKUP($I$16&amp;"_"&amp;$I$18&amp;"_"&amp;BD68&amp;"_21",_veh_start_run_rate!$A$5:$Q$589,12,FALSE)</f>
        <v>2.3653E-2</v>
      </c>
      <c r="BE70" s="92">
        <f>VLOOKUP($I$16&amp;"_"&amp;$I$18&amp;"_"&amp;BE68&amp;"_21",_veh_start_run_rate!$A$5:$Q$589,12,FALSE)</f>
        <v>9.2429999999999995E-3</v>
      </c>
      <c r="BF70" s="92">
        <f>VLOOKUP($I$16&amp;"_"&amp;$I$18&amp;"_100_21",_veh_start_run_rate!$A$5:$Q$589,12,FALSE) + VLOOKUP($I$16&amp;"_"&amp;$I$18&amp;"_106_21",_veh_start_run_rate!$A$5:$Q$589,12,FALSE) + VLOOKUP($I$16&amp;"_"&amp;$I$18&amp;"_107_21",_veh_start_run_rate!$A$5:$Q$589,12,FALSE)</f>
        <v>3.5444000000000003E-2</v>
      </c>
      <c r="BG70" s="92">
        <f>VLOOKUP($I$16&amp;"_"&amp;$I$18&amp;"_110_21",_veh_start_run_rate!$A$5:$Q$589,12,FALSE) + VLOOKUP($I$16&amp;"_"&amp;$I$18&amp;"_116_21",_veh_start_run_rate!$A$5:$Q$589,12,FALSE) + VLOOKUP($I$16&amp;"_"&amp;$I$18&amp;"_117_21",_veh_start_run_rate!$A$5:$Q$589,12,FALSE)</f>
        <v>5.6769999999999998E-3</v>
      </c>
      <c r="BH70" s="93">
        <f>VLOOKUP("SL_"&amp;$I$18&amp;"_art_"&amp;BH68&amp;"_ALL",Vehicle_Idle_Rates!$A$7:$AQ$12,5,FALSE)</f>
        <v>2933.7045292537518</v>
      </c>
      <c r="BI70" s="93">
        <f>VLOOKUP("SL_"&amp;$I$18&amp;"_art_"&amp;BI68&amp;"_ALL",Vehicle_Idle_Rates!$A$7:$AQ$12,5,FALSE)</f>
        <v>3.5494139205738633</v>
      </c>
      <c r="BJ70" s="93">
        <f>VLOOKUP("SL_"&amp;$I$18&amp;"_art_"&amp;BJ68&amp;"_ALL",Vehicle_Idle_Rates!$A$7:$AQ$12,5,FALSE)</f>
        <v>3.8904138347642112</v>
      </c>
      <c r="BK70" s="93">
        <f>VLOOKUP("SL_"&amp;$I$18&amp;"_art_"&amp;BK68&amp;"_ALL",Vehicle_Idle_Rates!$A$7:$AQ$12,5,FALSE)</f>
        <v>0.8358270875299364</v>
      </c>
      <c r="BL70" s="93">
        <f>VLOOKUP("SL_"&amp;$I$18&amp;"_art_"&amp;BL68&amp;"_ALL",Vehicle_Idle_Rates!$A$7:$AQ$12,5,FALSE)</f>
        <v>0.12081251265653382</v>
      </c>
      <c r="BM70" s="93">
        <f>VLOOKUP("SL_"&amp;$I$18&amp;"_art_"&amp;BM68&amp;"_ALL",Vehicle_Idle_Rates!$A$7:$AQ$12,5,FALSE)</f>
        <v>0.11070401751369743</v>
      </c>
      <c r="BN70" s="23" t="str">
        <f>T(I16)</f>
        <v>SL</v>
      </c>
      <c r="BO70" s="4" t="str">
        <f>I20</f>
        <v>Salt Lake</v>
      </c>
      <c r="BP70" s="4">
        <f>I18</f>
        <v>2030</v>
      </c>
      <c r="BQ70" s="4" t="str">
        <f>C14</f>
        <v>Intersection</v>
      </c>
      <c r="BR70" s="4" t="s">
        <v>24</v>
      </c>
      <c r="BS70" s="4" t="str">
        <f>C7</f>
        <v>Your Agency</v>
      </c>
      <c r="BT70" s="4">
        <f>D16</f>
        <v>0</v>
      </c>
      <c r="BU70" s="4" t="str">
        <f>C17</f>
        <v>Cross St.</v>
      </c>
      <c r="BV70" s="4">
        <f>C18</f>
        <v>0</v>
      </c>
      <c r="BW70" s="12" t="str">
        <f>C22</f>
        <v xml:space="preserve">Please enter here a brief description of this project, including the basic cost elements that comprise the total shown below (right-of-way, materials, pavement quantities, equipment costs, labor costs, etc.), assumptions made in estimating emission reductions and the justification for those assumptions, and any other relevant supporting information.  </v>
      </c>
      <c r="BX70" s="4" t="str">
        <f>C9</f>
        <v>Your Name</v>
      </c>
      <c r="BY70" s="4" t="str">
        <f>I7</f>
        <v>801-123-4567</v>
      </c>
      <c r="BZ70" s="4" t="str">
        <f>I9</f>
        <v>youre-mail@email.com</v>
      </c>
      <c r="CA70" s="4" t="str">
        <f>I14</f>
        <v>City of Project Location</v>
      </c>
      <c r="CB70" s="186">
        <f>J55</f>
        <v>0.68493150684931503</v>
      </c>
    </row>
    <row r="72" spans="1:80" x14ac:dyDescent="0.3">
      <c r="M72" s="105"/>
      <c r="N72" s="105"/>
      <c r="O72" s="105"/>
      <c r="P72" s="105"/>
      <c r="Q72" s="105"/>
    </row>
    <row r="73" spans="1:80" x14ac:dyDescent="0.3">
      <c r="AF73" s="176" t="s">
        <v>280</v>
      </c>
      <c r="AG73" s="174">
        <v>10.423997359583334</v>
      </c>
      <c r="AH73" s="174">
        <v>2.3879113460208334E-2</v>
      </c>
      <c r="AI73" s="174">
        <v>0.7695398683333331</v>
      </c>
      <c r="AJ73" s="174">
        <v>9.7411719000000015E-3</v>
      </c>
      <c r="AK73" s="174">
        <v>8.8541110125000006E-3</v>
      </c>
      <c r="AL73" s="174">
        <v>2.0185086260070713</v>
      </c>
      <c r="AM73" s="174">
        <v>3.523431922916997</v>
      </c>
      <c r="AN73" s="174">
        <v>0.25907441356131566</v>
      </c>
      <c r="AO73" s="174">
        <v>0.27791903573881749</v>
      </c>
      <c r="AP73" s="174">
        <v>0.15583077559689132</v>
      </c>
      <c r="AQ73" s="174">
        <v>18.437781144166667</v>
      </c>
      <c r="AR73" s="174">
        <v>0.72171639990416658</v>
      </c>
      <c r="AS73" s="174">
        <v>2.107534733333333</v>
      </c>
      <c r="AT73" s="174">
        <v>6.7528515749999976E-2</v>
      </c>
      <c r="AU73" s="174">
        <v>5.9739063041666658E-2</v>
      </c>
      <c r="AV73" s="174">
        <v>1.8650840464812819</v>
      </c>
      <c r="AW73" s="174">
        <v>9.4846365298523874E-2</v>
      </c>
      <c r="AX73" s="174">
        <v>1.4641783715626588E-2</v>
      </c>
      <c r="AY73" s="174">
        <v>5.3572932128439124E-2</v>
      </c>
      <c r="AZ73" s="174">
        <v>1.2992335377803024E-2</v>
      </c>
      <c r="BA73" s="174">
        <v>6.7487142895833321</v>
      </c>
      <c r="BB73" s="174">
        <v>1.5875958536666666</v>
      </c>
      <c r="BC73" s="174">
        <v>0.25829854000000008</v>
      </c>
      <c r="BD73" s="174">
        <v>0.55214606666666666</v>
      </c>
      <c r="BE73" s="174">
        <v>0.13451628249999997</v>
      </c>
    </row>
    <row r="74" spans="1:80" x14ac:dyDescent="0.3">
      <c r="M74" s="105"/>
      <c r="N74" s="105"/>
      <c r="O74" s="105"/>
      <c r="P74" s="105"/>
      <c r="Q74" s="105"/>
    </row>
  </sheetData>
  <sheetProtection algorithmName="SHA-512" hashValue="Voo508MWECmXQoz4jfsCkpRZrjiQqr0skh6dJ3CXPU7AHhJpGlg6aJibRrVQvGxvJlkH/oqaNDL+vadftovBag==" saltValue="Q7Yd8pRbH1+cBO1AdVvJtQ==" spinCount="100000" sheet="1" selectLockedCells="1"/>
  <mergeCells count="28">
    <mergeCell ref="E39:F39"/>
    <mergeCell ref="A47:F48"/>
    <mergeCell ref="G47:I47"/>
    <mergeCell ref="J47:K47"/>
    <mergeCell ref="A44:J45"/>
    <mergeCell ref="E41:F41"/>
    <mergeCell ref="J41:K41"/>
    <mergeCell ref="A1:L1"/>
    <mergeCell ref="A2:L2"/>
    <mergeCell ref="D3:I3"/>
    <mergeCell ref="A4:L4"/>
    <mergeCell ref="C7:E7"/>
    <mergeCell ref="I7:K7"/>
    <mergeCell ref="A22:B22"/>
    <mergeCell ref="C22:K22"/>
    <mergeCell ref="C9:E9"/>
    <mergeCell ref="I9:K9"/>
    <mergeCell ref="C14:E14"/>
    <mergeCell ref="I14:K14"/>
    <mergeCell ref="G29:K35"/>
    <mergeCell ref="I37:K37"/>
    <mergeCell ref="O26:S28"/>
    <mergeCell ref="C16:E16"/>
    <mergeCell ref="C17:E17"/>
    <mergeCell ref="C20:E20"/>
    <mergeCell ref="I20:K20"/>
    <mergeCell ref="N16:V23"/>
    <mergeCell ref="D25:J25"/>
  </mergeCells>
  <phoneticPr fontId="12" type="noConversion"/>
  <dataValidations count="9">
    <dataValidation type="list" allowBlank="1" showInputMessage="1" showErrorMessage="1" sqref="E33" xr:uid="{00000000-0002-0000-0200-000001000000}">
      <formula1>"ALL,LD"</formula1>
    </dataValidation>
    <dataValidation type="whole" operator="lessThan" allowBlank="1" showErrorMessage="1" error="The number of days in a year may not exceed 365.  The number of annual working days is typically 250." sqref="E27" xr:uid="{00000000-0002-0000-0200-000002000000}">
      <formula1>366</formula1>
    </dataValidation>
    <dataValidation type="decimal" operator="lessThanOrEqual" allowBlank="1" showInputMessage="1" showErrorMessage="1" errorTitle="Warning:" error="Bicycle trip length should be less than 10 miles." sqref="K57:K58" xr:uid="{00000000-0002-0000-0200-000003000000}">
      <formula1>10</formula1>
    </dataValidation>
    <dataValidation type="decimal" operator="greaterThan" allowBlank="1" showInputMessage="1" showErrorMessage="1" error="VHT value must be greater than zero, and should not contain any non-numeric characters." sqref="E30" xr:uid="{00000000-0002-0000-0200-000004000000}">
      <formula1>0</formula1>
    </dataValidation>
    <dataValidation type="whole" operator="greaterThan" allowBlank="1" showInputMessage="1" showErrorMessage="1" error="Enter a whole number only - no text." sqref="E36" xr:uid="{00000000-0002-0000-0200-000005000000}">
      <formula1>0</formula1>
    </dataValidation>
    <dataValidation type="list" showInputMessage="1" showErrorMessage="1" error="Cell may not be left blank." sqref="I16" xr:uid="{00000000-0002-0000-0200-000006000000}">
      <formula1>"BE,DA,SL,TO,WE"</formula1>
    </dataValidation>
    <dataValidation type="textLength" operator="lessThan" allowBlank="1" showErrorMessage="1" promptTitle="Error" prompt="Please limit description to 500 characters." sqref="C22:K22" xr:uid="{3281ADEF-D98F-44CA-8498-51A584A77FFA}">
      <formula1>2000</formula1>
    </dataValidation>
    <dataValidation type="list" allowBlank="1" showInputMessage="1" showErrorMessage="1" sqref="K44" xr:uid="{3C6D7BA9-B783-4704-80F9-34E29436CEE6}">
      <formula1>"No, Yes"</formula1>
    </dataValidation>
    <dataValidation type="whole" operator="lessThan" allowBlank="1" showInputMessage="1" showErrorMessage="1" sqref="J53:J54" xr:uid="{00000000-0002-0000-0200-000000000000}">
      <formula1>366</formula1>
    </dataValidation>
  </dataValidations>
  <hyperlinks>
    <hyperlink ref="I9" r:id="rId1" display="kip@wfrc.org" xr:uid="{00000000-0004-0000-0200-000000000000}"/>
  </hyperlinks>
  <pageMargins left="0.75" right="0.75" top="1" bottom="1" header="0.5" footer="0.5"/>
  <pageSetup scale="74" orientation="portrait" r:id="rId2"/>
  <headerFooter alignWithMargins="0"/>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FF00"/>
    <pageSetUpPr fitToPage="1"/>
  </sheetPr>
  <dimension ref="A1:CB74"/>
  <sheetViews>
    <sheetView showGridLines="0" zoomScaleNormal="100" workbookViewId="0">
      <pane ySplit="4" topLeftCell="A39" activePane="bottomLeft" state="frozen"/>
      <selection activeCell="O70" sqref="O70"/>
      <selection pane="bottomLeft" activeCell="B3" sqref="B3"/>
    </sheetView>
  </sheetViews>
  <sheetFormatPr defaultRowHeight="13" x14ac:dyDescent="0.3"/>
  <cols>
    <col min="2" max="2" width="12" customWidth="1"/>
    <col min="4" max="4" width="11" customWidth="1"/>
    <col min="5" max="5" width="13.453125" customWidth="1"/>
    <col min="6" max="6" width="11.7265625" customWidth="1"/>
    <col min="9" max="9" width="11.54296875" customWidth="1"/>
    <col min="11" max="11" width="9.54296875" bestFit="1" customWidth="1"/>
    <col min="13" max="13" width="12.7265625" bestFit="1" customWidth="1"/>
    <col min="14" max="16" width="9.453125" bestFit="1" customWidth="1"/>
    <col min="17" max="17" width="16" bestFit="1" customWidth="1"/>
    <col min="18" max="18" width="7.1796875" bestFit="1" customWidth="1"/>
    <col min="19" max="19" width="7.54296875" bestFit="1" customWidth="1"/>
    <col min="20" max="20" width="5.26953125" bestFit="1" customWidth="1"/>
    <col min="21" max="21" width="12.1796875" bestFit="1" customWidth="1"/>
    <col min="22" max="22" width="19.1796875" bestFit="1" customWidth="1"/>
    <col min="23" max="23" width="13.7265625" bestFit="1" customWidth="1"/>
    <col min="24" max="24" width="11.7265625" bestFit="1" customWidth="1"/>
    <col min="25" max="25" width="6.26953125" bestFit="1" customWidth="1"/>
    <col min="26" max="26" width="9.7265625" bestFit="1" customWidth="1"/>
    <col min="27" max="27" width="6.81640625" bestFit="1" customWidth="1"/>
    <col min="28" max="28" width="11.1796875" bestFit="1" customWidth="1"/>
    <col min="29" max="29" width="20.54296875" bestFit="1" customWidth="1"/>
    <col min="30" max="30" width="11.26953125" customWidth="1"/>
    <col min="31" max="32" width="11.7265625" customWidth="1"/>
    <col min="33" max="57" width="14.1796875" customWidth="1"/>
    <col min="58" max="58" width="7.81640625" bestFit="1" customWidth="1"/>
    <col min="60" max="63" width="10.54296875" customWidth="1"/>
    <col min="64" max="64" width="12.1796875" customWidth="1"/>
    <col min="65" max="65" width="11.81640625" customWidth="1"/>
    <col min="72" max="72" width="11" customWidth="1"/>
    <col min="80" max="80" width="9.7265625" customWidth="1"/>
  </cols>
  <sheetData>
    <row r="1" spans="1:22" ht="17.5" thickTop="1" x14ac:dyDescent="0.35">
      <c r="A1" s="415" t="str">
        <f>CONCATENATE("Emissions Analysis Form (",I18-5,"-",I18," TIP)")</f>
        <v>Emissions Analysis Form (2025-2030 TIP)</v>
      </c>
      <c r="B1" s="416"/>
      <c r="C1" s="416"/>
      <c r="D1" s="416"/>
      <c r="E1" s="416"/>
      <c r="F1" s="416"/>
      <c r="G1" s="416"/>
      <c r="H1" s="416"/>
      <c r="I1" s="416"/>
      <c r="J1" s="416"/>
      <c r="K1" s="416"/>
      <c r="L1" s="417"/>
    </row>
    <row r="2" spans="1:22" ht="15.5" thickBot="1" x14ac:dyDescent="0.35">
      <c r="A2" s="418" t="s">
        <v>47</v>
      </c>
      <c r="B2" s="419"/>
      <c r="C2" s="419"/>
      <c r="D2" s="419"/>
      <c r="E2" s="419"/>
      <c r="F2" s="419"/>
      <c r="G2" s="419"/>
      <c r="H2" s="419"/>
      <c r="I2" s="419"/>
      <c r="J2" s="419"/>
      <c r="K2" s="419"/>
      <c r="L2" s="420"/>
    </row>
    <row r="3" spans="1:22" ht="13.5" thickTop="1" x14ac:dyDescent="0.3">
      <c r="A3" s="27"/>
      <c r="B3" s="28"/>
      <c r="C3" s="28"/>
      <c r="D3" s="392"/>
      <c r="E3" s="392"/>
      <c r="F3" s="392"/>
      <c r="G3" s="392"/>
      <c r="H3" s="392"/>
      <c r="I3" s="392"/>
      <c r="J3" s="28"/>
      <c r="K3" s="28"/>
      <c r="L3" s="28"/>
    </row>
    <row r="4" spans="1:22" ht="17.5" x14ac:dyDescent="0.35">
      <c r="A4" s="424" t="s">
        <v>236</v>
      </c>
      <c r="B4" s="425"/>
      <c r="C4" s="425"/>
      <c r="D4" s="425"/>
      <c r="E4" s="425"/>
      <c r="F4" s="425"/>
      <c r="G4" s="425"/>
      <c r="H4" s="425"/>
      <c r="I4" s="425"/>
      <c r="J4" s="425"/>
      <c r="K4" s="425"/>
      <c r="L4" s="426"/>
    </row>
    <row r="5" spans="1:22" ht="13.5" thickBot="1" x14ac:dyDescent="0.35">
      <c r="A5" s="29" t="s">
        <v>30</v>
      </c>
      <c r="B5" s="27"/>
      <c r="C5" s="27"/>
      <c r="D5" s="27"/>
      <c r="E5" s="27"/>
      <c r="F5" s="27"/>
      <c r="G5" s="27"/>
      <c r="H5" s="27"/>
      <c r="I5" s="27"/>
      <c r="J5" s="27"/>
      <c r="K5" s="27"/>
      <c r="L5" s="27"/>
    </row>
    <row r="6" spans="1:22" x14ac:dyDescent="0.3">
      <c r="A6" s="30"/>
      <c r="B6" s="31"/>
      <c r="C6" s="31"/>
      <c r="D6" s="31"/>
      <c r="E6" s="31"/>
      <c r="F6" s="31"/>
      <c r="G6" s="31"/>
      <c r="H6" s="31"/>
      <c r="I6" s="31"/>
      <c r="J6" s="31"/>
      <c r="K6" s="31"/>
      <c r="L6" s="32"/>
    </row>
    <row r="7" spans="1:22" x14ac:dyDescent="0.3">
      <c r="A7" s="33" t="s">
        <v>103</v>
      </c>
      <c r="B7" s="27"/>
      <c r="C7" s="421" t="s">
        <v>204</v>
      </c>
      <c r="D7" s="422"/>
      <c r="E7" s="423"/>
      <c r="F7" s="27"/>
      <c r="G7" s="27" t="s">
        <v>6</v>
      </c>
      <c r="H7" s="27"/>
      <c r="I7" s="427" t="s">
        <v>206</v>
      </c>
      <c r="J7" s="428"/>
      <c r="K7" s="429"/>
      <c r="L7" s="34"/>
    </row>
    <row r="8" spans="1:22" x14ac:dyDescent="0.3">
      <c r="A8" s="33"/>
      <c r="B8" s="27"/>
      <c r="C8" s="27"/>
      <c r="D8" s="27"/>
      <c r="E8" s="27"/>
      <c r="F8" s="27"/>
      <c r="G8" s="27"/>
      <c r="H8" s="27"/>
      <c r="I8" s="27"/>
      <c r="J8" s="27"/>
      <c r="K8" s="27"/>
      <c r="L8" s="34"/>
    </row>
    <row r="9" spans="1:22" x14ac:dyDescent="0.3">
      <c r="A9" s="33" t="s">
        <v>403</v>
      </c>
      <c r="B9" s="27"/>
      <c r="C9" s="421" t="s">
        <v>205</v>
      </c>
      <c r="D9" s="422"/>
      <c r="E9" s="423"/>
      <c r="F9" s="27"/>
      <c r="G9" s="27" t="s">
        <v>7</v>
      </c>
      <c r="H9" s="27"/>
      <c r="I9" s="430" t="s">
        <v>207</v>
      </c>
      <c r="J9" s="460"/>
      <c r="K9" s="461"/>
      <c r="L9" s="34"/>
    </row>
    <row r="10" spans="1:22" ht="13.5" thickBot="1" x14ac:dyDescent="0.35">
      <c r="A10" s="277" t="s">
        <v>395</v>
      </c>
      <c r="B10" s="36"/>
      <c r="C10" s="36"/>
      <c r="D10" s="36"/>
      <c r="E10" s="36"/>
      <c r="F10" s="36"/>
      <c r="G10" s="36"/>
      <c r="H10" s="36"/>
      <c r="I10" s="36"/>
      <c r="J10" s="36"/>
      <c r="K10" s="36"/>
      <c r="L10" s="37"/>
    </row>
    <row r="11" spans="1:22" x14ac:dyDescent="0.3">
      <c r="A11" s="27"/>
      <c r="B11" s="27"/>
      <c r="C11" s="27"/>
      <c r="D11" s="27"/>
      <c r="E11" s="27"/>
      <c r="F11" s="27"/>
      <c r="G11" s="27"/>
      <c r="H11" s="27"/>
      <c r="I11" s="27"/>
      <c r="J11" s="27"/>
      <c r="K11" s="27"/>
      <c r="L11" s="27"/>
    </row>
    <row r="12" spans="1:22" ht="13.5" thickBot="1" x14ac:dyDescent="0.35">
      <c r="A12" s="29" t="s">
        <v>31</v>
      </c>
      <c r="B12" s="27"/>
      <c r="C12" s="27"/>
      <c r="D12" s="27"/>
      <c r="E12" s="27"/>
      <c r="F12" s="27"/>
      <c r="G12" s="27"/>
      <c r="H12" s="27"/>
      <c r="I12" s="27"/>
      <c r="J12" s="27"/>
      <c r="K12" s="27"/>
      <c r="L12" s="27"/>
    </row>
    <row r="13" spans="1:22" x14ac:dyDescent="0.3">
      <c r="A13" s="30"/>
      <c r="B13" s="31"/>
      <c r="C13" s="31"/>
      <c r="D13" s="31"/>
      <c r="E13" s="31"/>
      <c r="F13" s="31"/>
      <c r="G13" s="31"/>
      <c r="H13" s="31"/>
      <c r="I13" s="31"/>
      <c r="J13" s="31"/>
      <c r="K13" s="31"/>
      <c r="L13" s="32"/>
    </row>
    <row r="14" spans="1:22" x14ac:dyDescent="0.3">
      <c r="A14" s="33" t="s">
        <v>32</v>
      </c>
      <c r="B14" s="27"/>
      <c r="C14" s="396" t="s">
        <v>47</v>
      </c>
      <c r="D14" s="397"/>
      <c r="E14" s="398"/>
      <c r="F14" s="27"/>
      <c r="G14" s="27" t="s">
        <v>39</v>
      </c>
      <c r="H14" s="27"/>
      <c r="I14" s="421" t="s">
        <v>208</v>
      </c>
      <c r="J14" s="422"/>
      <c r="K14" s="423"/>
      <c r="L14" s="34"/>
    </row>
    <row r="15" spans="1:22" x14ac:dyDescent="0.3">
      <c r="A15" s="33"/>
      <c r="B15" s="27"/>
      <c r="C15" s="27"/>
      <c r="D15" s="27"/>
      <c r="E15" s="27"/>
      <c r="F15" s="27"/>
      <c r="G15" s="27"/>
      <c r="H15" s="27"/>
      <c r="I15" s="27"/>
      <c r="J15" s="27"/>
      <c r="K15" s="27"/>
      <c r="L15" s="34"/>
    </row>
    <row r="16" spans="1:22" ht="12.75" customHeight="1" x14ac:dyDescent="0.3">
      <c r="A16" s="33" t="s">
        <v>38</v>
      </c>
      <c r="B16" s="38" t="s">
        <v>69</v>
      </c>
      <c r="C16" s="421" t="s">
        <v>209</v>
      </c>
      <c r="D16" s="422"/>
      <c r="E16" s="423"/>
      <c r="F16" s="27"/>
      <c r="G16" s="27" t="s">
        <v>0</v>
      </c>
      <c r="H16" s="27"/>
      <c r="I16" s="361" t="s">
        <v>102</v>
      </c>
      <c r="J16" s="39"/>
      <c r="K16" s="27"/>
      <c r="L16" s="34"/>
      <c r="N16" s="378" t="s">
        <v>407</v>
      </c>
      <c r="O16" s="379"/>
      <c r="P16" s="379"/>
      <c r="Q16" s="379"/>
      <c r="R16" s="379"/>
      <c r="S16" s="379"/>
      <c r="T16" s="379"/>
      <c r="U16" s="379"/>
      <c r="V16" s="380"/>
    </row>
    <row r="17" spans="1:22" x14ac:dyDescent="0.3">
      <c r="A17" s="33"/>
      <c r="B17" s="38" t="s">
        <v>41</v>
      </c>
      <c r="C17" s="421" t="s">
        <v>210</v>
      </c>
      <c r="D17" s="422"/>
      <c r="E17" s="423"/>
      <c r="F17" s="27"/>
      <c r="G17" s="27"/>
      <c r="H17" s="27"/>
      <c r="I17" s="27"/>
      <c r="J17" s="27"/>
      <c r="K17" s="27"/>
      <c r="L17" s="34"/>
      <c r="N17" s="381"/>
      <c r="O17" s="382"/>
      <c r="P17" s="382"/>
      <c r="Q17" s="382"/>
      <c r="R17" s="382"/>
      <c r="S17" s="382"/>
      <c r="T17" s="382"/>
      <c r="U17" s="382"/>
      <c r="V17" s="383"/>
    </row>
    <row r="18" spans="1:22" x14ac:dyDescent="0.3">
      <c r="A18" s="33"/>
      <c r="B18" s="38" t="s">
        <v>42</v>
      </c>
      <c r="C18" s="421" t="s">
        <v>211</v>
      </c>
      <c r="D18" s="422"/>
      <c r="E18" s="423"/>
      <c r="F18" s="27"/>
      <c r="G18" s="27" t="s">
        <v>33</v>
      </c>
      <c r="H18" s="27"/>
      <c r="I18" s="40">
        <f>Funding_Year</f>
        <v>2030</v>
      </c>
      <c r="J18" s="27"/>
      <c r="K18" s="27"/>
      <c r="L18" s="34"/>
      <c r="N18" s="381"/>
      <c r="O18" s="382"/>
      <c r="P18" s="382"/>
      <c r="Q18" s="382"/>
      <c r="R18" s="382"/>
      <c r="S18" s="382"/>
      <c r="T18" s="382"/>
      <c r="U18" s="382"/>
      <c r="V18" s="383"/>
    </row>
    <row r="19" spans="1:22" x14ac:dyDescent="0.3">
      <c r="A19" s="33"/>
      <c r="B19" s="41"/>
      <c r="C19" s="27"/>
      <c r="D19" s="27"/>
      <c r="E19" s="27"/>
      <c r="F19" s="27"/>
      <c r="G19" s="27"/>
      <c r="H19" s="27"/>
      <c r="I19" s="27"/>
      <c r="J19" s="27"/>
      <c r="K19" s="27"/>
      <c r="L19" s="34"/>
      <c r="N19" s="381"/>
      <c r="O19" s="382"/>
      <c r="P19" s="382"/>
      <c r="Q19" s="382"/>
      <c r="R19" s="382"/>
      <c r="S19" s="382"/>
      <c r="T19" s="382"/>
      <c r="U19" s="382"/>
      <c r="V19" s="383"/>
    </row>
    <row r="20" spans="1:22" x14ac:dyDescent="0.3">
      <c r="A20" s="33" t="s">
        <v>77</v>
      </c>
      <c r="B20" s="41"/>
      <c r="C20" s="396" t="str">
        <f>C7&amp;" - Incident Management"</f>
        <v>Your Agency - Incident Management</v>
      </c>
      <c r="D20" s="397"/>
      <c r="E20" s="398"/>
      <c r="F20" s="27"/>
      <c r="G20" s="27" t="s">
        <v>76</v>
      </c>
      <c r="H20" s="27"/>
      <c r="I20" s="396" t="str">
        <f>IF(I16="SL","Salt Lake",IF(I16="DA","Ogden-Layton",IF(I16="WE","Ogden-Layton","")))</f>
        <v>Salt Lake</v>
      </c>
      <c r="J20" s="397"/>
      <c r="K20" s="398"/>
      <c r="L20" s="34"/>
      <c r="N20" s="381"/>
      <c r="O20" s="382"/>
      <c r="P20" s="382"/>
      <c r="Q20" s="382"/>
      <c r="R20" s="382"/>
      <c r="S20" s="382"/>
      <c r="T20" s="382"/>
      <c r="U20" s="382"/>
      <c r="V20" s="383"/>
    </row>
    <row r="21" spans="1:22" x14ac:dyDescent="0.3">
      <c r="A21" s="33"/>
      <c r="B21" s="27"/>
      <c r="C21" s="27"/>
      <c r="D21" s="27"/>
      <c r="E21" s="27"/>
      <c r="F21" s="27"/>
      <c r="G21" s="27"/>
      <c r="H21" s="27"/>
      <c r="I21" s="27"/>
      <c r="J21" s="27"/>
      <c r="K21" s="27"/>
      <c r="L21" s="34"/>
      <c r="N21" s="381"/>
      <c r="O21" s="382"/>
      <c r="P21" s="382"/>
      <c r="Q21" s="382"/>
      <c r="R21" s="382"/>
      <c r="S21" s="382"/>
      <c r="T21" s="382"/>
      <c r="U21" s="382"/>
      <c r="V21" s="383"/>
    </row>
    <row r="22" spans="1:22" ht="111.65" customHeight="1" x14ac:dyDescent="0.3">
      <c r="A22" s="388" t="s">
        <v>214</v>
      </c>
      <c r="B22" s="389"/>
      <c r="C22" s="399" t="s">
        <v>1484</v>
      </c>
      <c r="D22" s="400"/>
      <c r="E22" s="400"/>
      <c r="F22" s="400"/>
      <c r="G22" s="400"/>
      <c r="H22" s="400"/>
      <c r="I22" s="400"/>
      <c r="J22" s="400"/>
      <c r="K22" s="401"/>
      <c r="L22" s="42"/>
      <c r="N22" s="381"/>
      <c r="O22" s="382"/>
      <c r="P22" s="382"/>
      <c r="Q22" s="382"/>
      <c r="R22" s="382"/>
      <c r="S22" s="382"/>
      <c r="T22" s="382"/>
      <c r="U22" s="382"/>
      <c r="V22" s="383"/>
    </row>
    <row r="23" spans="1:22" ht="13.5" thickBot="1" x14ac:dyDescent="0.35">
      <c r="A23" s="35"/>
      <c r="B23" s="36"/>
      <c r="C23" s="36"/>
      <c r="D23" s="36"/>
      <c r="E23" s="36"/>
      <c r="F23" s="36"/>
      <c r="G23" s="36"/>
      <c r="H23" s="36"/>
      <c r="I23" s="36"/>
      <c r="J23" s="36"/>
      <c r="K23" s="36"/>
      <c r="L23" s="37"/>
      <c r="N23" s="384"/>
      <c r="O23" s="385"/>
      <c r="P23" s="385"/>
      <c r="Q23" s="385"/>
      <c r="R23" s="385"/>
      <c r="S23" s="385"/>
      <c r="T23" s="385"/>
      <c r="U23" s="385"/>
      <c r="V23" s="386"/>
    </row>
    <row r="24" spans="1:22" ht="13.5" thickBot="1" x14ac:dyDescent="0.35">
      <c r="A24" s="27"/>
      <c r="B24" s="27"/>
      <c r="C24" s="27"/>
      <c r="D24" s="27"/>
      <c r="E24" s="27"/>
      <c r="F24" s="27"/>
      <c r="G24" s="27"/>
      <c r="H24" s="27"/>
      <c r="I24" s="27"/>
      <c r="J24" s="27"/>
      <c r="K24" s="27"/>
      <c r="L24" s="27"/>
    </row>
    <row r="25" spans="1:22" ht="27.65" customHeight="1" thickTop="1" thickBot="1" x14ac:dyDescent="0.4">
      <c r="A25" s="29" t="s">
        <v>399</v>
      </c>
      <c r="B25" s="27"/>
      <c r="C25" s="27"/>
      <c r="D25" s="402" t="s">
        <v>163</v>
      </c>
      <c r="E25" s="403"/>
      <c r="F25" s="403"/>
      <c r="G25" s="403"/>
      <c r="H25" s="403"/>
      <c r="I25" s="403"/>
      <c r="J25" s="404"/>
      <c r="K25" s="27"/>
      <c r="L25" s="27"/>
    </row>
    <row r="26" spans="1:22" x14ac:dyDescent="0.3">
      <c r="A26" s="30"/>
      <c r="B26" s="31"/>
      <c r="C26" s="31"/>
      <c r="D26" s="31"/>
      <c r="E26" s="31"/>
      <c r="F26" s="31"/>
      <c r="G26" s="31"/>
      <c r="H26" s="31"/>
      <c r="I26" s="31"/>
      <c r="J26" s="31"/>
      <c r="K26" s="31"/>
      <c r="L26" s="32"/>
      <c r="O26" s="438"/>
      <c r="P26" s="438"/>
      <c r="Q26" s="438"/>
      <c r="R26" s="438"/>
      <c r="S26" s="438"/>
    </row>
    <row r="27" spans="1:22" x14ac:dyDescent="0.3">
      <c r="A27" s="33" t="s">
        <v>8</v>
      </c>
      <c r="B27" s="27"/>
      <c r="C27" s="27"/>
      <c r="D27" s="27"/>
      <c r="E27" s="361">
        <v>250</v>
      </c>
      <c r="F27" s="27"/>
      <c r="G27" s="27"/>
      <c r="H27" s="27"/>
      <c r="I27" s="27"/>
      <c r="J27" s="27"/>
      <c r="K27" s="27"/>
      <c r="L27" s="34"/>
      <c r="O27" s="438"/>
      <c r="P27" s="438"/>
      <c r="Q27" s="438"/>
      <c r="R27" s="438"/>
      <c r="S27" s="438"/>
    </row>
    <row r="28" spans="1:22" ht="12.75" customHeight="1" x14ac:dyDescent="0.3">
      <c r="A28" s="43" t="s">
        <v>44</v>
      </c>
      <c r="B28" s="27"/>
      <c r="C28" s="27"/>
      <c r="D28" s="27"/>
      <c r="E28" s="27"/>
      <c r="F28" s="27"/>
      <c r="G28" s="27"/>
      <c r="H28" s="27"/>
      <c r="I28" s="27"/>
      <c r="J28" s="27"/>
      <c r="K28" s="27"/>
      <c r="L28" s="34"/>
      <c r="O28" s="438"/>
      <c r="P28" s="438"/>
      <c r="Q28" s="438"/>
      <c r="R28" s="438"/>
      <c r="S28" s="438"/>
    </row>
    <row r="29" spans="1:22" x14ac:dyDescent="0.3">
      <c r="A29" s="43"/>
      <c r="B29" s="27"/>
      <c r="C29" s="27"/>
      <c r="D29" s="27"/>
      <c r="E29" s="27"/>
      <c r="F29" s="27"/>
      <c r="G29" s="27"/>
      <c r="H29" s="27"/>
      <c r="I29" s="27"/>
      <c r="J29" s="27"/>
      <c r="K29" s="27"/>
      <c r="L29" s="34"/>
    </row>
    <row r="30" spans="1:22" x14ac:dyDescent="0.3">
      <c r="A30" s="33" t="str">
        <f>CONCATENATE("Reduced Vehicle Delay Daily in ",I18,"  (VHT)*")</f>
        <v>Reduced Vehicle Delay Daily in 2030  (VHT)*</v>
      </c>
      <c r="B30" s="27"/>
      <c r="C30" s="27"/>
      <c r="D30" s="27"/>
      <c r="E30" s="363">
        <v>1</v>
      </c>
      <c r="F30" s="44" t="s">
        <v>212</v>
      </c>
      <c r="G30" s="452" t="str">
        <f>CONCATENATE("* Please prepare and submit a separate detailed analysis of estimated reduced vehicle delay (VHT/day) for the year ",I18," resulting from this project.")</f>
        <v>* Please prepare and submit a separate detailed analysis of estimated reduced vehicle delay (VHT/day) for the year 2030 resulting from this project.</v>
      </c>
      <c r="H30" s="453"/>
      <c r="I30" s="453"/>
      <c r="J30" s="453"/>
      <c r="K30" s="454"/>
      <c r="L30" s="34"/>
    </row>
    <row r="31" spans="1:22" ht="12.65" customHeight="1" x14ac:dyDescent="0.3">
      <c r="A31" s="43" t="s">
        <v>49</v>
      </c>
      <c r="B31" s="27"/>
      <c r="C31" s="27"/>
      <c r="D31" s="27"/>
      <c r="E31" s="27"/>
      <c r="F31" s="27"/>
      <c r="G31" s="455"/>
      <c r="H31" s="409"/>
      <c r="I31" s="409"/>
      <c r="J31" s="409"/>
      <c r="K31" s="456"/>
      <c r="L31" s="34"/>
    </row>
    <row r="32" spans="1:22" x14ac:dyDescent="0.3">
      <c r="A32" s="33"/>
      <c r="B32" s="27"/>
      <c r="C32" s="27"/>
      <c r="D32" s="27"/>
      <c r="E32" s="27"/>
      <c r="F32" s="27"/>
      <c r="G32" s="455"/>
      <c r="H32" s="409"/>
      <c r="I32" s="409"/>
      <c r="J32" s="409"/>
      <c r="K32" s="456"/>
      <c r="L32" s="34"/>
    </row>
    <row r="33" spans="1:12" x14ac:dyDescent="0.3">
      <c r="A33" s="33" t="s">
        <v>36</v>
      </c>
      <c r="B33" s="27"/>
      <c r="C33" s="27"/>
      <c r="D33" s="27"/>
      <c r="E33" s="45" t="s">
        <v>28</v>
      </c>
      <c r="F33" s="27"/>
      <c r="G33" s="457"/>
      <c r="H33" s="458"/>
      <c r="I33" s="458"/>
      <c r="J33" s="458"/>
      <c r="K33" s="459"/>
      <c r="L33" s="34"/>
    </row>
    <row r="34" spans="1:12" x14ac:dyDescent="0.3">
      <c r="A34" s="43" t="s">
        <v>126</v>
      </c>
      <c r="B34" s="27"/>
      <c r="C34" s="27"/>
      <c r="D34" s="27"/>
      <c r="F34" s="27"/>
      <c r="G34" s="27"/>
      <c r="H34" s="451"/>
      <c r="I34" s="451"/>
      <c r="J34" s="451"/>
      <c r="K34" s="451"/>
      <c r="L34" s="34"/>
    </row>
    <row r="35" spans="1:12" x14ac:dyDescent="0.3">
      <c r="A35" s="33"/>
      <c r="B35" s="27"/>
      <c r="C35" s="27"/>
      <c r="D35" s="27"/>
      <c r="E35" s="27"/>
      <c r="F35" s="27"/>
      <c r="G35" s="27"/>
      <c r="H35" s="27"/>
      <c r="L35" s="34"/>
    </row>
    <row r="36" spans="1:12" x14ac:dyDescent="0.3">
      <c r="A36" s="33" t="s">
        <v>351</v>
      </c>
      <c r="B36" s="27"/>
      <c r="C36" s="27"/>
      <c r="D36" s="27"/>
      <c r="E36" s="365">
        <v>10</v>
      </c>
      <c r="F36" s="27"/>
      <c r="G36" s="27"/>
      <c r="H36" s="387"/>
      <c r="I36" s="387"/>
      <c r="J36" s="387"/>
      <c r="K36" s="387"/>
      <c r="L36" s="34"/>
    </row>
    <row r="37" spans="1:12" x14ac:dyDescent="0.3">
      <c r="A37" s="43" t="s">
        <v>354</v>
      </c>
      <c r="B37" s="27"/>
      <c r="C37" s="27"/>
      <c r="D37" s="27"/>
      <c r="E37" s="27"/>
      <c r="F37" s="27"/>
      <c r="G37" s="27"/>
      <c r="H37" s="387"/>
      <c r="I37" s="387"/>
      <c r="J37" s="387"/>
      <c r="K37" s="387"/>
      <c r="L37" s="34"/>
    </row>
    <row r="38" spans="1:12" x14ac:dyDescent="0.3">
      <c r="A38" s="33"/>
      <c r="B38" s="27"/>
      <c r="C38" s="27"/>
      <c r="D38" s="27"/>
      <c r="E38" s="27"/>
      <c r="F38" s="27"/>
      <c r="G38" s="27"/>
      <c r="H38" s="387"/>
      <c r="I38" s="387"/>
      <c r="J38" s="387"/>
      <c r="K38" s="387"/>
      <c r="L38" s="34"/>
    </row>
    <row r="39" spans="1:12" x14ac:dyDescent="0.3">
      <c r="A39" s="33" t="s">
        <v>397</v>
      </c>
      <c r="B39" s="27"/>
      <c r="C39" s="27"/>
      <c r="D39" s="27"/>
      <c r="E39" s="390">
        <v>1</v>
      </c>
      <c r="F39" s="391"/>
      <c r="G39" s="27"/>
      <c r="H39" s="27"/>
      <c r="I39" s="27"/>
      <c r="J39" s="27"/>
      <c r="K39" s="27"/>
      <c r="L39" s="34"/>
    </row>
    <row r="40" spans="1:12" x14ac:dyDescent="0.3">
      <c r="A40" s="278" t="s">
        <v>81</v>
      </c>
      <c r="B40" s="27"/>
      <c r="C40" s="27"/>
      <c r="D40" s="27"/>
      <c r="E40" s="27"/>
      <c r="F40" s="27"/>
      <c r="G40" s="27"/>
      <c r="H40" s="27"/>
      <c r="I40" s="27"/>
      <c r="J40" s="27"/>
      <c r="K40" s="27"/>
      <c r="L40" s="208"/>
    </row>
    <row r="41" spans="1:12" x14ac:dyDescent="0.3">
      <c r="A41" s="33" t="s">
        <v>37</v>
      </c>
      <c r="B41" s="27"/>
      <c r="C41" s="27"/>
      <c r="D41" s="27"/>
      <c r="E41" s="390">
        <f>0.9323*E39</f>
        <v>0.93230000000000002</v>
      </c>
      <c r="F41" s="391"/>
      <c r="G41" s="27"/>
      <c r="H41" s="27" t="s">
        <v>396</v>
      </c>
      <c r="I41" s="27"/>
      <c r="J41" s="390">
        <f>0.0677*E39</f>
        <v>6.7699999999999996E-2</v>
      </c>
      <c r="K41" s="391"/>
      <c r="L41" s="34"/>
    </row>
    <row r="42" spans="1:12" x14ac:dyDescent="0.3">
      <c r="A42" s="377" t="s">
        <v>1485</v>
      </c>
      <c r="H42" s="377" t="s">
        <v>409</v>
      </c>
      <c r="L42" s="34"/>
    </row>
    <row r="43" spans="1:12" x14ac:dyDescent="0.3">
      <c r="A43" s="278"/>
      <c r="B43" s="27"/>
      <c r="C43" s="27"/>
      <c r="D43" s="27"/>
      <c r="E43" s="27"/>
      <c r="F43" s="27"/>
      <c r="G43" s="27"/>
      <c r="H43" s="27"/>
      <c r="I43" s="27"/>
      <c r="J43" s="27"/>
      <c r="K43" s="27"/>
      <c r="L43" s="34"/>
    </row>
    <row r="44" spans="1:12" x14ac:dyDescent="0.3">
      <c r="A44" s="388" t="s">
        <v>401</v>
      </c>
      <c r="B44" s="431"/>
      <c r="C44" s="431"/>
      <c r="D44" s="431"/>
      <c r="E44" s="431"/>
      <c r="F44" s="431"/>
      <c r="G44" s="431"/>
      <c r="H44" s="431"/>
      <c r="I44" s="431"/>
      <c r="J44" s="27"/>
      <c r="K44" s="361" t="s">
        <v>398</v>
      </c>
      <c r="L44" s="34"/>
    </row>
    <row r="45" spans="1:12" x14ac:dyDescent="0.3">
      <c r="A45" s="388"/>
      <c r="B45" s="431"/>
      <c r="C45" s="431"/>
      <c r="D45" s="431"/>
      <c r="E45" s="431"/>
      <c r="F45" s="431"/>
      <c r="G45" s="431"/>
      <c r="H45" s="431"/>
      <c r="I45" s="431"/>
      <c r="J45" s="27"/>
      <c r="K45" s="27"/>
      <c r="L45" s="34"/>
    </row>
    <row r="46" spans="1:12" x14ac:dyDescent="0.3">
      <c r="A46" s="276"/>
      <c r="B46" s="279"/>
      <c r="C46" s="279"/>
      <c r="D46" s="279"/>
      <c r="E46" s="279"/>
      <c r="F46" s="279"/>
      <c r="G46" s="279"/>
      <c r="H46" s="279"/>
      <c r="I46" s="279"/>
      <c r="J46" s="27"/>
      <c r="K46" s="27"/>
      <c r="L46" s="34"/>
    </row>
    <row r="47" spans="1:12" x14ac:dyDescent="0.3">
      <c r="A47" s="432" t="s">
        <v>410</v>
      </c>
      <c r="B47" s="433"/>
      <c r="C47" s="433"/>
      <c r="D47" s="433"/>
      <c r="E47" s="433"/>
      <c r="F47" s="433"/>
      <c r="G47" s="436" t="s">
        <v>402</v>
      </c>
      <c r="H47" s="436"/>
      <c r="I47" s="437"/>
      <c r="J47" s="390">
        <v>0</v>
      </c>
      <c r="K47" s="391"/>
      <c r="L47" s="208"/>
    </row>
    <row r="48" spans="1:12" ht="13.5" thickBot="1" x14ac:dyDescent="0.35">
      <c r="A48" s="434"/>
      <c r="B48" s="435"/>
      <c r="C48" s="435"/>
      <c r="D48" s="435"/>
      <c r="E48" s="435"/>
      <c r="F48" s="435"/>
      <c r="G48" s="282"/>
      <c r="H48" s="282"/>
      <c r="I48" s="280"/>
      <c r="J48" s="280"/>
      <c r="K48" s="280"/>
      <c r="L48" s="281"/>
    </row>
    <row r="50" spans="1:12" ht="13.5" thickBot="1" x14ac:dyDescent="0.35">
      <c r="A50" s="29" t="s">
        <v>63</v>
      </c>
      <c r="B50" s="27"/>
      <c r="C50" s="27"/>
      <c r="D50" s="27"/>
      <c r="E50" s="27"/>
      <c r="F50" s="27"/>
      <c r="G50" s="27"/>
      <c r="H50" s="27"/>
      <c r="I50" s="27"/>
      <c r="J50" s="27"/>
      <c r="K50" s="27"/>
      <c r="L50" s="27"/>
    </row>
    <row r="51" spans="1:12" x14ac:dyDescent="0.3">
      <c r="A51" s="46"/>
      <c r="B51" s="47"/>
      <c r="C51" s="47"/>
      <c r="D51" s="47"/>
      <c r="E51" s="47"/>
      <c r="F51" s="47"/>
      <c r="G51" s="47"/>
      <c r="H51" s="47"/>
      <c r="I51" s="47"/>
      <c r="J51" s="47"/>
      <c r="K51" s="47"/>
      <c r="L51" s="48"/>
    </row>
    <row r="52" spans="1:12" ht="13.5" thickBot="1" x14ac:dyDescent="0.35">
      <c r="A52" s="49" t="s">
        <v>66</v>
      </c>
      <c r="B52" s="50"/>
      <c r="C52" s="51" t="s">
        <v>74</v>
      </c>
      <c r="D52" s="51" t="s">
        <v>116</v>
      </c>
      <c r="E52" s="51" t="s">
        <v>67</v>
      </c>
      <c r="F52" s="50"/>
      <c r="G52" s="50" t="s">
        <v>65</v>
      </c>
      <c r="H52" s="50"/>
      <c r="I52" s="50"/>
      <c r="J52" s="51" t="s">
        <v>68</v>
      </c>
      <c r="K52" s="51" t="s">
        <v>114</v>
      </c>
      <c r="L52" s="52"/>
    </row>
    <row r="53" spans="1:12" x14ac:dyDescent="0.3">
      <c r="A53" s="326" t="s">
        <v>172</v>
      </c>
      <c r="B53" s="327"/>
      <c r="C53" s="339">
        <f>T70</f>
        <v>7.5824669529929746E-5</v>
      </c>
      <c r="D53" s="340">
        <f t="shared" ref="D53:D59" si="0">C53*365</f>
        <v>2.7676004378424358E-2</v>
      </c>
      <c r="E53" s="341">
        <f t="shared" ref="E53:E59" si="1">C53*1000/453.5/2000*365</f>
        <v>3.0513786525274927E-5</v>
      </c>
      <c r="F53" s="50"/>
      <c r="G53" s="56" t="s">
        <v>80</v>
      </c>
      <c r="H53" s="50"/>
      <c r="I53" s="50"/>
      <c r="J53" s="57">
        <f>C70</f>
        <v>0.68493150684931503</v>
      </c>
      <c r="K53" s="58">
        <f>J53*365</f>
        <v>250</v>
      </c>
      <c r="L53" s="52"/>
    </row>
    <row r="54" spans="1:12" ht="13.5" thickBot="1" x14ac:dyDescent="0.35">
      <c r="A54" s="331" t="s">
        <v>1477</v>
      </c>
      <c r="B54" s="332"/>
      <c r="C54" s="353">
        <f>O70</f>
        <v>2.0093866638724327</v>
      </c>
      <c r="D54" s="353">
        <f>C54*365</f>
        <v>733.42613231343796</v>
      </c>
      <c r="E54" s="354">
        <f t="shared" si="1"/>
        <v>0.80862859130478271</v>
      </c>
      <c r="F54" s="50"/>
      <c r="G54" s="56" t="s">
        <v>115</v>
      </c>
      <c r="H54" s="50"/>
      <c r="I54" s="50"/>
      <c r="J54" s="57">
        <f>D70</f>
        <v>0</v>
      </c>
      <c r="K54" s="58">
        <f>J54*365</f>
        <v>0</v>
      </c>
      <c r="L54" s="52"/>
    </row>
    <row r="55" spans="1:12" x14ac:dyDescent="0.3">
      <c r="A55" s="53" t="s">
        <v>22</v>
      </c>
      <c r="B55" s="50"/>
      <c r="C55" s="54">
        <f>P70</f>
        <v>2.4311054250505913E-3</v>
      </c>
      <c r="D55" s="55">
        <f t="shared" si="0"/>
        <v>0.88735348014346582</v>
      </c>
      <c r="E55" s="55">
        <f t="shared" si="1"/>
        <v>9.7833900787592707E-4</v>
      </c>
      <c r="F55" s="50"/>
      <c r="G55" s="56" t="s">
        <v>320</v>
      </c>
      <c r="H55" s="50"/>
      <c r="I55" s="50"/>
      <c r="J55" s="183">
        <f>J53*1</f>
        <v>0.68493150684931503</v>
      </c>
      <c r="K55" s="184">
        <f>K53*1</f>
        <v>250</v>
      </c>
      <c r="L55" s="52"/>
    </row>
    <row r="56" spans="1:12" x14ac:dyDescent="0.3">
      <c r="A56" s="53" t="s">
        <v>100</v>
      </c>
      <c r="B56" s="50"/>
      <c r="C56" s="54">
        <f>Q70</f>
        <v>2.6646670101124733E-3</v>
      </c>
      <c r="D56" s="55">
        <f t="shared" si="0"/>
        <v>0.97260345869105269</v>
      </c>
      <c r="E56" s="55">
        <f t="shared" si="1"/>
        <v>1.0723301639372137E-3</v>
      </c>
      <c r="F56" s="50"/>
      <c r="G56" s="182" t="s">
        <v>386</v>
      </c>
      <c r="H56" s="50"/>
      <c r="I56" s="50"/>
      <c r="J56" s="50"/>
      <c r="K56" s="50"/>
      <c r="L56" s="52"/>
    </row>
    <row r="57" spans="1:12" x14ac:dyDescent="0.3">
      <c r="A57" s="53" t="s">
        <v>21</v>
      </c>
      <c r="B57" s="50"/>
      <c r="C57" s="54">
        <f>R70</f>
        <v>5.7248430652735369E-4</v>
      </c>
      <c r="D57" s="55">
        <f t="shared" si="0"/>
        <v>0.2089567718824841</v>
      </c>
      <c r="E57" s="55">
        <f t="shared" si="1"/>
        <v>2.3038232842611256E-4</v>
      </c>
      <c r="F57" s="50"/>
      <c r="G57" s="50"/>
      <c r="H57" s="50"/>
      <c r="I57" s="50"/>
      <c r="J57" s="50"/>
      <c r="K57" s="50"/>
      <c r="L57" s="52"/>
    </row>
    <row r="58" spans="1:12" ht="13.5" thickBot="1" x14ac:dyDescent="0.35">
      <c r="A58" s="53" t="s">
        <v>20</v>
      </c>
      <c r="B58" s="50"/>
      <c r="C58" s="54">
        <f>S70</f>
        <v>8.2748296340091668E-5</v>
      </c>
      <c r="D58" s="55">
        <f t="shared" si="0"/>
        <v>3.020312816413346E-2</v>
      </c>
      <c r="E58" s="55">
        <f t="shared" si="1"/>
        <v>3.3300031051966326E-5</v>
      </c>
      <c r="F58" s="50"/>
      <c r="G58" s="50"/>
      <c r="H58" s="50"/>
      <c r="I58" s="50"/>
      <c r="J58" s="50"/>
      <c r="K58" s="50"/>
      <c r="L58" s="52"/>
    </row>
    <row r="59" spans="1:12" ht="13.5" thickBot="1" x14ac:dyDescent="0.35">
      <c r="A59" s="59" t="s">
        <v>62</v>
      </c>
      <c r="B59" s="50"/>
      <c r="C59" s="60">
        <f>B70</f>
        <v>5.7510050380305102E-3</v>
      </c>
      <c r="D59" s="61">
        <f t="shared" si="0"/>
        <v>2.0991168388811361</v>
      </c>
      <c r="E59" s="60">
        <f t="shared" si="1"/>
        <v>2.3143515312912199E-3</v>
      </c>
      <c r="F59" s="50"/>
      <c r="G59" s="50"/>
      <c r="H59" s="50" t="s">
        <v>73</v>
      </c>
      <c r="I59" s="50"/>
      <c r="J59" s="50"/>
      <c r="K59" s="89">
        <f>E70</f>
        <v>20991.168388811358</v>
      </c>
      <c r="L59" s="52"/>
    </row>
    <row r="60" spans="1:12" ht="13.5" thickBot="1" x14ac:dyDescent="0.35">
      <c r="A60" s="62" t="s">
        <v>75</v>
      </c>
      <c r="B60" s="63"/>
      <c r="C60" s="63"/>
      <c r="D60" s="63"/>
      <c r="E60" s="63"/>
      <c r="F60" s="63"/>
      <c r="G60" s="64" t="s">
        <v>167</v>
      </c>
      <c r="H60" s="64"/>
      <c r="I60" s="63"/>
      <c r="J60" s="63"/>
      <c r="K60" s="63"/>
      <c r="L60" s="65"/>
    </row>
    <row r="67" spans="1:80" x14ac:dyDescent="0.3">
      <c r="AJ67" s="159" t="str">
        <f t="shared" ref="AJ67:BM67" si="2">"Rates "&amp;Funding_Year</f>
        <v>Rates 2030</v>
      </c>
      <c r="AK67" s="159" t="str">
        <f t="shared" si="2"/>
        <v>Rates 2030</v>
      </c>
      <c r="AL67" s="159" t="str">
        <f t="shared" si="2"/>
        <v>Rates 2030</v>
      </c>
      <c r="AM67" s="159" t="str">
        <f t="shared" si="2"/>
        <v>Rates 2030</v>
      </c>
      <c r="AN67" s="159" t="str">
        <f t="shared" si="2"/>
        <v>Rates 2030</v>
      </c>
      <c r="AO67" s="159" t="str">
        <f t="shared" si="2"/>
        <v>Rates 2030</v>
      </c>
      <c r="AP67" s="167" t="str">
        <f t="shared" si="2"/>
        <v>Rates 2030</v>
      </c>
      <c r="AQ67" s="167" t="str">
        <f t="shared" si="2"/>
        <v>Rates 2030</v>
      </c>
      <c r="AR67" s="167" t="str">
        <f t="shared" si="2"/>
        <v>Rates 2030</v>
      </c>
      <c r="AS67" s="167" t="str">
        <f t="shared" si="2"/>
        <v>Rates 2030</v>
      </c>
      <c r="AT67" s="167" t="str">
        <f t="shared" si="2"/>
        <v>Rates 2030</v>
      </c>
      <c r="AU67" s="167" t="str">
        <f t="shared" si="2"/>
        <v>Rates 2030</v>
      </c>
      <c r="AV67" s="161" t="str">
        <f t="shared" si="2"/>
        <v>Rates 2030</v>
      </c>
      <c r="AW67" s="161" t="str">
        <f t="shared" si="2"/>
        <v>Rates 2030</v>
      </c>
      <c r="AX67" s="161" t="str">
        <f t="shared" si="2"/>
        <v>Rates 2030</v>
      </c>
      <c r="AY67" s="161" t="str">
        <f t="shared" si="2"/>
        <v>Rates 2030</v>
      </c>
      <c r="AZ67" s="161" t="str">
        <f t="shared" si="2"/>
        <v>Rates 2030</v>
      </c>
      <c r="BA67" s="161" t="str">
        <f t="shared" si="2"/>
        <v>Rates 2030</v>
      </c>
      <c r="BB67" s="163" t="str">
        <f t="shared" si="2"/>
        <v>Rates 2030</v>
      </c>
      <c r="BC67" s="163" t="str">
        <f t="shared" si="2"/>
        <v>Rates 2030</v>
      </c>
      <c r="BD67" s="163" t="str">
        <f t="shared" si="2"/>
        <v>Rates 2030</v>
      </c>
      <c r="BE67" s="163" t="str">
        <f t="shared" si="2"/>
        <v>Rates 2030</v>
      </c>
      <c r="BF67" s="163" t="str">
        <f t="shared" si="2"/>
        <v>Rates 2030</v>
      </c>
      <c r="BG67" s="163" t="str">
        <f t="shared" si="2"/>
        <v>Rates 2030</v>
      </c>
      <c r="BH67" s="165" t="str">
        <f t="shared" si="2"/>
        <v>Rates 2030</v>
      </c>
      <c r="BI67" s="165" t="str">
        <f t="shared" si="2"/>
        <v>Rates 2030</v>
      </c>
      <c r="BJ67" s="165" t="str">
        <f t="shared" si="2"/>
        <v>Rates 2030</v>
      </c>
      <c r="BK67" s="165" t="str">
        <f t="shared" si="2"/>
        <v>Rates 2030</v>
      </c>
      <c r="BL67" s="165" t="str">
        <f t="shared" si="2"/>
        <v>Rates 2030</v>
      </c>
      <c r="BM67" s="165" t="str">
        <f t="shared" si="2"/>
        <v>Rates 2030</v>
      </c>
    </row>
    <row r="68" spans="1:80" x14ac:dyDescent="0.3">
      <c r="AI68" s="176" t="s">
        <v>279</v>
      </c>
      <c r="AJ68" s="176">
        <v>90</v>
      </c>
      <c r="AK68">
        <v>2</v>
      </c>
      <c r="AL68">
        <v>3</v>
      </c>
      <c r="AM68">
        <v>87</v>
      </c>
      <c r="AN68">
        <v>100</v>
      </c>
      <c r="AO68">
        <v>110</v>
      </c>
      <c r="AP68">
        <v>90</v>
      </c>
      <c r="AQ68">
        <v>2</v>
      </c>
      <c r="AR68">
        <v>3</v>
      </c>
      <c r="AS68">
        <v>87</v>
      </c>
      <c r="AT68">
        <v>100</v>
      </c>
      <c r="AU68">
        <v>110</v>
      </c>
      <c r="AV68">
        <v>90</v>
      </c>
      <c r="AW68">
        <v>2</v>
      </c>
      <c r="AX68">
        <v>3</v>
      </c>
      <c r="AY68">
        <v>87</v>
      </c>
      <c r="AZ68">
        <v>100</v>
      </c>
      <c r="BA68">
        <v>110</v>
      </c>
      <c r="BB68">
        <v>90</v>
      </c>
      <c r="BC68">
        <v>2</v>
      </c>
      <c r="BD68">
        <v>3</v>
      </c>
      <c r="BE68">
        <v>87</v>
      </c>
      <c r="BF68">
        <v>100</v>
      </c>
      <c r="BG68">
        <v>110</v>
      </c>
      <c r="BH68">
        <v>90</v>
      </c>
      <c r="BI68">
        <v>2</v>
      </c>
      <c r="BJ68">
        <v>3</v>
      </c>
      <c r="BK68">
        <v>87</v>
      </c>
      <c r="BL68">
        <v>100</v>
      </c>
      <c r="BM68">
        <v>110</v>
      </c>
    </row>
    <row r="69" spans="1:80" s="3" customFormat="1" ht="39" x14ac:dyDescent="0.3">
      <c r="A69" s="8" t="s">
        <v>78</v>
      </c>
      <c r="B69" s="13" t="s">
        <v>104</v>
      </c>
      <c r="C69" s="13" t="s">
        <v>105</v>
      </c>
      <c r="D69" s="14" t="s">
        <v>79</v>
      </c>
      <c r="E69" s="13" t="s">
        <v>72</v>
      </c>
      <c r="F69" s="17" t="s">
        <v>426</v>
      </c>
      <c r="G69" s="17" t="s">
        <v>427</v>
      </c>
      <c r="H69" s="17" t="s">
        <v>428</v>
      </c>
      <c r="I69" s="17" t="s">
        <v>220</v>
      </c>
      <c r="J69" s="19" t="s">
        <v>118</v>
      </c>
      <c r="K69" s="19" t="s">
        <v>122</v>
      </c>
      <c r="L69" s="19" t="s">
        <v>119</v>
      </c>
      <c r="M69" s="19" t="s">
        <v>123</v>
      </c>
      <c r="N69" s="19" t="s">
        <v>121</v>
      </c>
      <c r="O69" s="13" t="s">
        <v>1477</v>
      </c>
      <c r="P69" s="13" t="s">
        <v>22</v>
      </c>
      <c r="Q69" s="13" t="s">
        <v>203</v>
      </c>
      <c r="R69" s="13" t="s">
        <v>21</v>
      </c>
      <c r="S69" s="13" t="s">
        <v>20</v>
      </c>
      <c r="T69" s="13" t="s">
        <v>172</v>
      </c>
      <c r="U69" s="15" t="s">
        <v>23</v>
      </c>
      <c r="V69" s="9" t="s">
        <v>8</v>
      </c>
      <c r="W69" s="9" t="s">
        <v>9</v>
      </c>
      <c r="X69" s="9" t="s">
        <v>10</v>
      </c>
      <c r="Y69" s="9" t="s">
        <v>11</v>
      </c>
      <c r="Z69" s="9" t="s">
        <v>12</v>
      </c>
      <c r="AA69" s="9" t="s">
        <v>13</v>
      </c>
      <c r="AB69" s="9" t="s">
        <v>14</v>
      </c>
      <c r="AC69" s="9" t="s">
        <v>15</v>
      </c>
      <c r="AD69" s="9" t="s">
        <v>16</v>
      </c>
      <c r="AE69" s="10" t="s">
        <v>85</v>
      </c>
      <c r="AF69" s="9" t="s">
        <v>17</v>
      </c>
      <c r="AG69" s="9" t="s">
        <v>18</v>
      </c>
      <c r="AH69" s="9" t="s">
        <v>19</v>
      </c>
      <c r="AI69" s="90" t="s">
        <v>117</v>
      </c>
      <c r="AJ69" s="85" t="s">
        <v>1478</v>
      </c>
      <c r="AK69" s="85" t="s">
        <v>109</v>
      </c>
      <c r="AL69" s="85" t="s">
        <v>108</v>
      </c>
      <c r="AM69" s="85" t="s">
        <v>107</v>
      </c>
      <c r="AN69" s="85" t="s">
        <v>106</v>
      </c>
      <c r="AO69" s="85" t="s">
        <v>195</v>
      </c>
      <c r="AP69" s="87" t="s">
        <v>1479</v>
      </c>
      <c r="AQ69" s="87" t="s">
        <v>113</v>
      </c>
      <c r="AR69" s="87" t="s">
        <v>112</v>
      </c>
      <c r="AS69" s="87" t="s">
        <v>111</v>
      </c>
      <c r="AT69" s="87" t="s">
        <v>110</v>
      </c>
      <c r="AU69" s="87" t="s">
        <v>196</v>
      </c>
      <c r="AV69" s="86" t="s">
        <v>1480</v>
      </c>
      <c r="AW69" s="86" t="s">
        <v>183</v>
      </c>
      <c r="AX69" s="86" t="s">
        <v>184</v>
      </c>
      <c r="AY69" s="86" t="s">
        <v>185</v>
      </c>
      <c r="AZ69" s="86" t="s">
        <v>186</v>
      </c>
      <c r="BA69" s="86" t="s">
        <v>197</v>
      </c>
      <c r="BB69" s="88" t="s">
        <v>1481</v>
      </c>
      <c r="BC69" s="88" t="s">
        <v>187</v>
      </c>
      <c r="BD69" s="88" t="s">
        <v>188</v>
      </c>
      <c r="BE69" s="88" t="s">
        <v>189</v>
      </c>
      <c r="BF69" s="88" t="s">
        <v>190</v>
      </c>
      <c r="BG69" s="88" t="s">
        <v>198</v>
      </c>
      <c r="BH69" s="94" t="s">
        <v>1482</v>
      </c>
      <c r="BI69" s="94" t="s">
        <v>191</v>
      </c>
      <c r="BJ69" s="94" t="s">
        <v>192</v>
      </c>
      <c r="BK69" s="94" t="s">
        <v>193</v>
      </c>
      <c r="BL69" s="94" t="s">
        <v>194</v>
      </c>
      <c r="BM69" s="94" t="s">
        <v>199</v>
      </c>
      <c r="BN69" s="22" t="s">
        <v>0</v>
      </c>
      <c r="BO69" s="8" t="s">
        <v>76</v>
      </c>
      <c r="BP69" s="9" t="s">
        <v>1</v>
      </c>
      <c r="BQ69" s="9" t="s">
        <v>2</v>
      </c>
      <c r="BR69" s="8" t="s">
        <v>64</v>
      </c>
      <c r="BS69" s="9" t="s">
        <v>3</v>
      </c>
      <c r="BT69" s="8" t="s">
        <v>40</v>
      </c>
      <c r="BU69" s="8" t="s">
        <v>41</v>
      </c>
      <c r="BV69" s="8" t="s">
        <v>42</v>
      </c>
      <c r="BW69" s="11" t="s">
        <v>4</v>
      </c>
      <c r="BX69" s="9" t="s">
        <v>5</v>
      </c>
      <c r="BY69" s="9" t="s">
        <v>6</v>
      </c>
      <c r="BZ69" s="9" t="s">
        <v>7</v>
      </c>
      <c r="CA69" s="9" t="s">
        <v>39</v>
      </c>
      <c r="CB69" s="185" t="s">
        <v>319</v>
      </c>
    </row>
    <row r="70" spans="1:80" ht="65" x14ac:dyDescent="0.3">
      <c r="A70" s="4" t="str">
        <f>C20</f>
        <v>Your Agency - Incident Management</v>
      </c>
      <c r="B70" s="16">
        <f>SUM(P70:S70)</f>
        <v>5.7510050380305102E-3</v>
      </c>
      <c r="C70" s="16">
        <f>E30*(V70/365)</f>
        <v>0.68493150684931503</v>
      </c>
      <c r="D70" s="16">
        <f>K70*(V70/365)</f>
        <v>0</v>
      </c>
      <c r="E70" s="5">
        <f>U70*(B70*365)/(MAX(F70,H70)/1000)</f>
        <v>20991.168388811358</v>
      </c>
      <c r="F70" s="18">
        <f>E41</f>
        <v>0.93230000000000002</v>
      </c>
      <c r="G70" s="18">
        <f>E39</f>
        <v>1</v>
      </c>
      <c r="H70" s="18">
        <f>MAX(E39,J47)</f>
        <v>1</v>
      </c>
      <c r="I70" s="103">
        <v>0</v>
      </c>
      <c r="J70" s="20">
        <f>E30</f>
        <v>1</v>
      </c>
      <c r="K70" s="21">
        <v>0</v>
      </c>
      <c r="L70" s="21">
        <v>0</v>
      </c>
      <c r="M70" s="12">
        <v>0</v>
      </c>
      <c r="N70" s="25" t="str">
        <f>IF(E33="ALL","ALL",21)</f>
        <v>ALL</v>
      </c>
      <c r="O70" s="7">
        <f t="shared" ref="O70:T70" si="3">($I$70*AV70*$M$70 + $J$70*BH70 + $K$70*BB70 - $L$70*(AP70)) * ($V$70/365)/1000</f>
        <v>2.0093866638724327</v>
      </c>
      <c r="P70" s="7">
        <f t="shared" si="3"/>
        <v>2.4311054250505913E-3</v>
      </c>
      <c r="Q70" s="7">
        <f t="shared" si="3"/>
        <v>2.6646670101124733E-3</v>
      </c>
      <c r="R70" s="7">
        <f t="shared" si="3"/>
        <v>5.7248430652735369E-4</v>
      </c>
      <c r="S70" s="7">
        <f t="shared" si="3"/>
        <v>8.2748296340091668E-5</v>
      </c>
      <c r="T70" s="7">
        <f t="shared" si="3"/>
        <v>7.5824669529929746E-5</v>
      </c>
      <c r="U70" s="6">
        <f>E36</f>
        <v>10</v>
      </c>
      <c r="V70" s="6">
        <f>E27</f>
        <v>250</v>
      </c>
      <c r="W70" s="6"/>
      <c r="X70" s="6">
        <v>0</v>
      </c>
      <c r="Y70" s="6"/>
      <c r="Z70" s="6"/>
      <c r="AA70" s="6"/>
      <c r="AB70" s="6"/>
      <c r="AC70" s="6"/>
      <c r="AD70" s="6"/>
      <c r="AE70" s="6"/>
      <c r="AF70" s="6"/>
      <c r="AG70" s="6"/>
      <c r="AH70" s="6"/>
      <c r="AI70" s="24" t="s">
        <v>101</v>
      </c>
      <c r="AJ70" s="91">
        <f>VLOOKUP($I$16&amp;"_"&amp;$I$18&amp;"_"&amp;AJ68&amp;"_42",_veh_start_run_rate!$A$5:$Q$589,13,FALSE)</f>
        <v>97.882019</v>
      </c>
      <c r="AK70" s="91">
        <f>VLOOKUP($I$16&amp;"_"&amp;$I$18&amp;"_"&amp;AK68&amp;"_42",_veh_start_run_rate!$A$5:$Q$589,13,FALSE)</f>
        <v>4.0189779999999997</v>
      </c>
      <c r="AL70" s="91">
        <f>VLOOKUP($I$16&amp;"_"&amp;$I$18&amp;"_"&amp;AL68&amp;"_42",_veh_start_run_rate!$A$5:$Q$589,13,FALSE)</f>
        <v>0.99613399999999996</v>
      </c>
      <c r="AM70" s="91">
        <f>VLOOKUP($I$16&amp;"_"&amp;$I$18&amp;"_"&amp;AM68&amp;"_42",_veh_start_run_rate!$A$5:$Q$589,13,FALSE)</f>
        <v>0.82000099999999998</v>
      </c>
      <c r="AN70" s="91">
        <f>VLOOKUP($I$16&amp;"_"&amp;$I$18&amp;"_"&amp;AN68&amp;"_42",_veh_start_run_rate!$A$5:$Q$589,13,FALSE)</f>
        <v>5.1526000000000002E-2</v>
      </c>
      <c r="AO70" s="91">
        <f>VLOOKUP($I$16&amp;"_"&amp;$I$18&amp;"_"&amp;AO68&amp;"_42",_veh_start_run_rate!$A$5:$Q$589,13,FALSE)</f>
        <v>4.5638999999999999E-2</v>
      </c>
      <c r="AP70" s="91">
        <f>VLOOKUP($I$16&amp;"_"&amp;$I$18&amp;"_"&amp;AP68&amp;"_42",_veh_start_run_rate!$A$5:$Q$589,12,FALSE)</f>
        <v>1532.111206</v>
      </c>
      <c r="AQ70" s="91">
        <f>VLOOKUP($I$16&amp;"_"&amp;$I$18&amp;"_"&amp;AQ68&amp;"_42",_veh_start_run_rate!$A$5:$Q$589,12,FALSE)</f>
        <v>8.1026939999999996</v>
      </c>
      <c r="AR70" s="91">
        <f>VLOOKUP($I$16&amp;"_"&amp;$I$18&amp;"_"&amp;AR68&amp;"_42",_veh_start_run_rate!$A$5:$Q$589,12,FALSE)</f>
        <v>2.7491699999999999</v>
      </c>
      <c r="AS70" s="91">
        <f>VLOOKUP($I$16&amp;"_"&amp;$I$18&amp;"_"&amp;AS68&amp;"_42",_veh_start_run_rate!$A$5:$Q$589,12,FALSE)</f>
        <v>0.13791600000000001</v>
      </c>
      <c r="AT70" s="91">
        <f>VLOOKUP($I$16&amp;"_"&amp;$I$18&amp;"_100_42",_veh_start_run_rate!$A$5:$Q$589,12,FALSE) + VLOOKUP($I$16&amp;"_"&amp;$I$18&amp;"_106_42",_veh_start_run_rate!$A$5:$Q$589,12,FALSE) + VLOOKUP($I$16&amp;"_"&amp;$I$18&amp;"_107_42",_veh_start_run_rate!$A$5:$Q$589,12,FALSE)</f>
        <v>0.12153800000000001</v>
      </c>
      <c r="AU70" s="91">
        <f>VLOOKUP($I$16&amp;"_"&amp;$I$18&amp;"_110_42",_veh_start_run_rate!$A$5:$Q$589,12,FALSE) + VLOOKUP($I$16&amp;"_"&amp;$I$18&amp;"_116_42",_veh_start_run_rate!$A$5:$Q$589,12,FALSE) + VLOOKUP($I$16&amp;"_"&amp;$I$18&amp;"_117_42",_veh_start_run_rate!$A$5:$Q$589,12,FALSE)</f>
        <v>2.8216999999999999E-2</v>
      </c>
      <c r="AV70" s="92">
        <f>VLOOKUP($I$16&amp;"_"&amp;$I$18&amp;"_"&amp;AV68&amp;"_21",_veh_start_run_rate!$A$5:$Q$589,13,FALSE)</f>
        <v>204.24281300000001</v>
      </c>
      <c r="AW70" s="92">
        <f>VLOOKUP($I$16&amp;"_"&amp;$I$18&amp;"_"&amp;AW68&amp;"_21",_veh_start_run_rate!$A$5:$Q$589,13,FALSE)</f>
        <v>11.983909000000001</v>
      </c>
      <c r="AX70" s="92">
        <f>VLOOKUP($I$16&amp;"_"&amp;$I$18&amp;"_"&amp;AX68&amp;"_21",_veh_start_run_rate!$A$5:$Q$589,13,FALSE)</f>
        <v>0.41733700000000001</v>
      </c>
      <c r="AY70" s="92">
        <f>VLOOKUP($I$16&amp;"_"&amp;$I$18&amp;"_"&amp;AY68&amp;"_21",_veh_start_run_rate!$A$5:$Q$589,13,FALSE)</f>
        <v>1.3964319999999999</v>
      </c>
      <c r="AZ70" s="92">
        <f>VLOOKUP($I$16&amp;"_"&amp;$I$18&amp;"_"&amp;AZ68&amp;"_21",_veh_start_run_rate!$A$5:$Q$589,13,FALSE)</f>
        <v>7.0873000000000005E-2</v>
      </c>
      <c r="BA70" s="92">
        <f>VLOOKUP($I$16&amp;"_"&amp;$I$18&amp;"_"&amp;BA68&amp;"_21",_veh_start_run_rate!$A$5:$Q$589,13,FALSE)</f>
        <v>6.2697000000000003E-2</v>
      </c>
      <c r="BB70" s="92">
        <f>VLOOKUP($I$16&amp;"_"&amp;$I$18&amp;"_"&amp;BB68&amp;"_21",_veh_start_run_rate!$A$5:$Q$589,12,FALSE)</f>
        <v>242.464371</v>
      </c>
      <c r="BC70" s="92">
        <f>VLOOKUP($I$16&amp;"_"&amp;$I$18&amp;"_"&amp;BC68&amp;"_21",_veh_start_run_rate!$A$5:$Q$589,12,FALSE)</f>
        <v>1.3851359999999999</v>
      </c>
      <c r="BD70" s="92">
        <f>VLOOKUP($I$16&amp;"_"&amp;$I$18&amp;"_"&amp;BD68&amp;"_21",_veh_start_run_rate!$A$5:$Q$589,12,FALSE)</f>
        <v>2.3653E-2</v>
      </c>
      <c r="BE70" s="92">
        <f>VLOOKUP($I$16&amp;"_"&amp;$I$18&amp;"_"&amp;BE68&amp;"_21",_veh_start_run_rate!$A$5:$Q$589,12,FALSE)</f>
        <v>9.2429999999999995E-3</v>
      </c>
      <c r="BF70" s="92">
        <f>VLOOKUP($I$16&amp;"_"&amp;$I$18&amp;"_100_21",_veh_start_run_rate!$A$5:$Q$589,12,FALSE) + VLOOKUP($I$16&amp;"_"&amp;$I$18&amp;"_106_21",_veh_start_run_rate!$A$5:$Q$589,12,FALSE) + VLOOKUP($I$16&amp;"_"&amp;$I$18&amp;"_107_21",_veh_start_run_rate!$A$5:$Q$589,12,FALSE)</f>
        <v>3.5444000000000003E-2</v>
      </c>
      <c r="BG70" s="92">
        <f>VLOOKUP($I$16&amp;"_"&amp;$I$18&amp;"_110_21",_veh_start_run_rate!$A$5:$Q$589,12,FALSE) + VLOOKUP($I$16&amp;"_"&amp;$I$18&amp;"_116_21",_veh_start_run_rate!$A$5:$Q$589,12,FALSE) + VLOOKUP($I$16&amp;"_"&amp;$I$18&amp;"_117_21",_veh_start_run_rate!$A$5:$Q$589,12,FALSE)</f>
        <v>5.6769999999999998E-3</v>
      </c>
      <c r="BH70" s="93">
        <f>VLOOKUP("SL_"&amp;$I$18&amp;"_art_"&amp;BH68&amp;"_ALL",Vehicle_Idle_Rates!$A$7:$AQ$12,5,FALSE)</f>
        <v>2933.7045292537518</v>
      </c>
      <c r="BI70" s="93">
        <f>VLOOKUP("SL_"&amp;$I$18&amp;"_art_"&amp;BI68&amp;"_ALL",Vehicle_Idle_Rates!$A$7:$AQ$12,5,FALSE)</f>
        <v>3.5494139205738633</v>
      </c>
      <c r="BJ70" s="93">
        <f>VLOOKUP("SL_"&amp;$I$18&amp;"_art_"&amp;BJ68&amp;"_ALL",Vehicle_Idle_Rates!$A$7:$AQ$12,5,FALSE)</f>
        <v>3.8904138347642112</v>
      </c>
      <c r="BK70" s="93">
        <f>VLOOKUP("SL_"&amp;$I$18&amp;"_art_"&amp;BK68&amp;"_ALL",Vehicle_Idle_Rates!$A$7:$AQ$12,5,FALSE)</f>
        <v>0.8358270875299364</v>
      </c>
      <c r="BL70" s="93">
        <f>VLOOKUP("SL_"&amp;$I$18&amp;"_art_"&amp;BL68&amp;"_ALL",Vehicle_Idle_Rates!$A$7:$AQ$12,5,FALSE)</f>
        <v>0.12081251265653382</v>
      </c>
      <c r="BM70" s="93">
        <f>VLOOKUP("SL_"&amp;$I$18&amp;"_art_"&amp;BM68&amp;"_ALL",Vehicle_Idle_Rates!$A$7:$AQ$12,5,FALSE)</f>
        <v>0.11070401751369743</v>
      </c>
      <c r="BN70" s="23" t="str">
        <f>T(I16)</f>
        <v>SL</v>
      </c>
      <c r="BO70" s="4" t="str">
        <f>I20</f>
        <v>Salt Lake</v>
      </c>
      <c r="BP70" s="4">
        <f>I18</f>
        <v>2030</v>
      </c>
      <c r="BQ70" s="4" t="str">
        <f>C14</f>
        <v>Incident Management</v>
      </c>
      <c r="BR70" s="4" t="s">
        <v>24</v>
      </c>
      <c r="BS70" s="4" t="str">
        <f>C7</f>
        <v>Your Agency</v>
      </c>
      <c r="BT70" s="4">
        <f>D16</f>
        <v>0</v>
      </c>
      <c r="BU70" s="4" t="str">
        <f>C17</f>
        <v>Begin Street</v>
      </c>
      <c r="BV70" s="4" t="str">
        <f>C18</f>
        <v>End Street</v>
      </c>
      <c r="BW70" s="12" t="str">
        <f>C22</f>
        <v xml:space="preserve">Please enter here a brief description of this project, including the basic cost elements that comprise the total shown below (right-of-way, materials, pavement quantities, equipment costs, labor costs, etc.), assumptions made in estimating emission reductions and the justification for those assumptions, and any other relevant supporting information.  </v>
      </c>
      <c r="BX70" s="4" t="str">
        <f>C9</f>
        <v>Your Name</v>
      </c>
      <c r="BY70" s="4" t="str">
        <f>I7</f>
        <v>801-123-4567</v>
      </c>
      <c r="BZ70" s="4" t="str">
        <f>I9</f>
        <v>youre-mail@email.com</v>
      </c>
      <c r="CA70" s="4" t="str">
        <f>I14</f>
        <v>City of Project Location</v>
      </c>
      <c r="CB70" s="186">
        <f>J55</f>
        <v>0.68493150684931503</v>
      </c>
    </row>
    <row r="72" spans="1:80" x14ac:dyDescent="0.3">
      <c r="M72" s="105"/>
      <c r="N72" s="105"/>
      <c r="O72" s="105"/>
      <c r="P72" s="105"/>
      <c r="Q72" s="105"/>
    </row>
    <row r="73" spans="1:80" x14ac:dyDescent="0.3">
      <c r="AF73" s="176" t="s">
        <v>280</v>
      </c>
      <c r="AG73" s="174">
        <v>10.423997359583334</v>
      </c>
      <c r="AH73" s="174">
        <v>2.3879113460208334E-2</v>
      </c>
      <c r="AI73" s="174">
        <v>0.7695398683333331</v>
      </c>
      <c r="AJ73" s="174">
        <v>9.7411719000000015E-3</v>
      </c>
      <c r="AK73" s="174">
        <v>8.8541110125000006E-3</v>
      </c>
      <c r="AL73" s="174">
        <v>2.0185086260070713</v>
      </c>
      <c r="AM73" s="174">
        <v>3.523431922916997</v>
      </c>
      <c r="AN73" s="174">
        <v>0.25907441356131566</v>
      </c>
      <c r="AO73" s="174">
        <v>0.27791903573881749</v>
      </c>
      <c r="AP73" s="174">
        <v>0.15583077559689132</v>
      </c>
      <c r="AQ73" s="174">
        <v>18.437781144166667</v>
      </c>
      <c r="AR73" s="174">
        <v>0.72171639990416658</v>
      </c>
      <c r="AS73" s="174">
        <v>2.107534733333333</v>
      </c>
      <c r="AT73" s="174">
        <v>6.7528515749999976E-2</v>
      </c>
      <c r="AU73" s="174">
        <v>5.9739063041666658E-2</v>
      </c>
      <c r="AV73" s="174">
        <v>1.8650840464812819</v>
      </c>
      <c r="AW73" s="174">
        <v>9.4846365298523874E-2</v>
      </c>
      <c r="AX73" s="174">
        <v>1.4641783715626588E-2</v>
      </c>
      <c r="AY73" s="174">
        <v>5.3572932128439124E-2</v>
      </c>
      <c r="AZ73" s="174">
        <v>1.2992335377803024E-2</v>
      </c>
      <c r="BA73" s="174">
        <v>6.7487142895833321</v>
      </c>
      <c r="BB73" s="174">
        <v>1.5875958536666666</v>
      </c>
      <c r="BC73" s="174">
        <v>0.25829854000000008</v>
      </c>
      <c r="BD73" s="174">
        <v>0.55214606666666666</v>
      </c>
      <c r="BE73" s="174">
        <v>0.13451628249999997</v>
      </c>
    </row>
    <row r="74" spans="1:80" x14ac:dyDescent="0.3">
      <c r="M74" s="105"/>
      <c r="N74" s="105"/>
      <c r="O74" s="105"/>
      <c r="P74" s="105"/>
      <c r="Q74" s="105"/>
    </row>
  </sheetData>
  <sheetProtection algorithmName="SHA-512" hashValue="t2ISV+Y291nA76qmYx/EyrB5xJDdQSO6KzlxexUNktr5GDxMnTXfEm5Gi9PQ5ysiHdYwqF+04C5PgpgHv55VTg==" saltValue="AjS9kUN8rzDKHOAh7oGfDQ==" spinCount="100000" sheet="1" selectLockedCells="1"/>
  <mergeCells count="32">
    <mergeCell ref="A44:I45"/>
    <mergeCell ref="A47:F48"/>
    <mergeCell ref="G47:I47"/>
    <mergeCell ref="J47:K47"/>
    <mergeCell ref="A22:B22"/>
    <mergeCell ref="C22:K22"/>
    <mergeCell ref="D25:J25"/>
    <mergeCell ref="E41:F41"/>
    <mergeCell ref="J41:K41"/>
    <mergeCell ref="E39:F39"/>
    <mergeCell ref="O26:S28"/>
    <mergeCell ref="G30:K33"/>
    <mergeCell ref="A1:L1"/>
    <mergeCell ref="A2:L2"/>
    <mergeCell ref="C18:E18"/>
    <mergeCell ref="I7:K7"/>
    <mergeCell ref="C7:E7"/>
    <mergeCell ref="A4:L4"/>
    <mergeCell ref="D3:I3"/>
    <mergeCell ref="C17:E17"/>
    <mergeCell ref="C16:E16"/>
    <mergeCell ref="I14:K14"/>
    <mergeCell ref="C14:E14"/>
    <mergeCell ref="I9:K9"/>
    <mergeCell ref="N16:V23"/>
    <mergeCell ref="C9:E9"/>
    <mergeCell ref="C20:E20"/>
    <mergeCell ref="H34:K34"/>
    <mergeCell ref="H36:K36"/>
    <mergeCell ref="H37:K37"/>
    <mergeCell ref="H38:K38"/>
    <mergeCell ref="I20:K20"/>
  </mergeCells>
  <phoneticPr fontId="12" type="noConversion"/>
  <dataValidations count="9">
    <dataValidation type="list" allowBlank="1" showInputMessage="1" showErrorMessage="1" sqref="E33" xr:uid="{00000000-0002-0000-0300-000000000000}">
      <formula1>"ALL,LD"</formula1>
    </dataValidation>
    <dataValidation type="whole" operator="lessThan" allowBlank="1" showErrorMessage="1" error="The number of days in a year may not exceed 365.  The number of annual working days is typically 250." sqref="E27" xr:uid="{00000000-0002-0000-0300-000001000000}">
      <formula1>366</formula1>
    </dataValidation>
    <dataValidation type="decimal" operator="lessThanOrEqual" allowBlank="1" showInputMessage="1" showErrorMessage="1" errorTitle="Warning:" error="Bicycle trip length should be less than 10 miles." sqref="K57:K58" xr:uid="{00000000-0002-0000-0300-000003000000}">
      <formula1>10</formula1>
    </dataValidation>
    <dataValidation type="decimal" operator="greaterThan" allowBlank="1" showInputMessage="1" showErrorMessage="1" error="VHT value must be greater than zero, and should not contain any non-numeric characters." sqref="E30" xr:uid="{00000000-0002-0000-0300-000004000000}">
      <formula1>0</formula1>
    </dataValidation>
    <dataValidation type="list" showInputMessage="1" showErrorMessage="1" error="Cell may not be left blank." sqref="I16" xr:uid="{00000000-0002-0000-0300-000005000000}">
      <formula1>"BE,DA,SL,TO,WE"</formula1>
    </dataValidation>
    <dataValidation type="whole" operator="greaterThan" allowBlank="1" showInputMessage="1" showErrorMessage="1" error="Enter a whole number only - no text." sqref="E36" xr:uid="{00000000-0002-0000-0300-000006000000}">
      <formula1>0</formula1>
    </dataValidation>
    <dataValidation type="textLength" operator="lessThan" allowBlank="1" showErrorMessage="1" promptTitle="Error" prompt="Please limit description to 500 characters." sqref="C22:K22" xr:uid="{BC634D2F-F681-422D-ADFD-6221D199F6AA}">
      <formula1>2000</formula1>
    </dataValidation>
    <dataValidation type="list" allowBlank="1" showInputMessage="1" showErrorMessage="1" sqref="K44" xr:uid="{C444D2DB-D6B9-4F26-9FBB-0819D69BBB55}">
      <formula1>"No, Yes"</formula1>
    </dataValidation>
    <dataValidation type="whole" operator="lessThan" allowBlank="1" showInputMessage="1" showErrorMessage="1" sqref="J53:J54" xr:uid="{00000000-0002-0000-0300-000002000000}">
      <formula1>366</formula1>
    </dataValidation>
  </dataValidations>
  <hyperlinks>
    <hyperlink ref="I9" r:id="rId1" display="kip@wfrc.org" xr:uid="{00000000-0004-0000-0300-000000000000}"/>
  </hyperlinks>
  <pageMargins left="0.75" right="0.75" top="1" bottom="1" header="0.5" footer="0.5"/>
  <pageSetup scale="64" orientation="portrait" r:id="rId2"/>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6E2FA-C023-4053-8B5C-B9720A40CEF4}">
  <sheetPr>
    <tabColor rgb="FFFFFF00"/>
    <pageSetUpPr fitToPage="1"/>
  </sheetPr>
  <dimension ref="A1:CB74"/>
  <sheetViews>
    <sheetView showGridLines="0" topLeftCell="B3" zoomScaleNormal="100" workbookViewId="0">
      <selection activeCell="B3" sqref="B3"/>
    </sheetView>
  </sheetViews>
  <sheetFormatPr defaultRowHeight="13" x14ac:dyDescent="0.3"/>
  <cols>
    <col min="2" max="2" width="10.54296875" bestFit="1" customWidth="1"/>
    <col min="3" max="3" width="9.453125" bestFit="1" customWidth="1"/>
    <col min="4" max="4" width="11" customWidth="1"/>
    <col min="5" max="5" width="13.453125" customWidth="1"/>
    <col min="6" max="6" width="11.26953125" customWidth="1"/>
    <col min="9" max="9" width="11.54296875" customWidth="1"/>
    <col min="11" max="11" width="9.54296875" bestFit="1" customWidth="1"/>
    <col min="13" max="13" width="12.7265625" bestFit="1" customWidth="1"/>
    <col min="14" max="16" width="9.453125" bestFit="1" customWidth="1"/>
    <col min="17" max="17" width="16" bestFit="1" customWidth="1"/>
    <col min="18" max="18" width="7.1796875" bestFit="1" customWidth="1"/>
    <col min="19" max="19" width="7.54296875" bestFit="1" customWidth="1"/>
    <col min="20" max="20" width="5.26953125" bestFit="1" customWidth="1"/>
    <col min="21" max="21" width="12.1796875" bestFit="1" customWidth="1"/>
    <col min="22" max="22" width="19.1796875" bestFit="1" customWidth="1"/>
    <col min="23" max="23" width="13.7265625" bestFit="1" customWidth="1"/>
    <col min="24" max="24" width="11.7265625" bestFit="1" customWidth="1"/>
    <col min="25" max="25" width="6.26953125" bestFit="1" customWidth="1"/>
    <col min="26" max="26" width="9.7265625" bestFit="1" customWidth="1"/>
    <col min="27" max="27" width="6.81640625" bestFit="1" customWidth="1"/>
    <col min="28" max="28" width="11.1796875" bestFit="1" customWidth="1"/>
    <col min="29" max="29" width="20.54296875" bestFit="1" customWidth="1"/>
    <col min="30" max="30" width="11.26953125" customWidth="1"/>
    <col min="31" max="32" width="11.7265625" customWidth="1"/>
    <col min="33" max="57" width="14.1796875" customWidth="1"/>
    <col min="58" max="58" width="7.81640625" bestFit="1" customWidth="1"/>
    <col min="60" max="63" width="10.54296875" customWidth="1"/>
    <col min="64" max="64" width="12.1796875" customWidth="1"/>
    <col min="65" max="65" width="11.81640625" customWidth="1"/>
    <col min="72" max="72" width="11" customWidth="1"/>
    <col min="80" max="80" width="9.7265625" customWidth="1"/>
  </cols>
  <sheetData>
    <row r="1" spans="1:22" ht="17.5" thickTop="1" x14ac:dyDescent="0.35">
      <c r="A1" s="415" t="str">
        <f>CONCATENATE("Emissions Analysis Form (",I18-5,"-",I18," TIP)")</f>
        <v>Emissions Analysis Form (2025-2030 TIP)</v>
      </c>
      <c r="B1" s="416"/>
      <c r="C1" s="416"/>
      <c r="D1" s="416"/>
      <c r="E1" s="416"/>
      <c r="F1" s="416"/>
      <c r="G1" s="416"/>
      <c r="H1" s="416"/>
      <c r="I1" s="416"/>
      <c r="J1" s="416"/>
      <c r="K1" s="416"/>
      <c r="L1" s="417"/>
    </row>
    <row r="2" spans="1:22" ht="15.5" thickBot="1" x14ac:dyDescent="0.35">
      <c r="A2" s="418" t="s">
        <v>417</v>
      </c>
      <c r="B2" s="419"/>
      <c r="C2" s="419"/>
      <c r="D2" s="419"/>
      <c r="E2" s="419"/>
      <c r="F2" s="419"/>
      <c r="G2" s="419"/>
      <c r="H2" s="419"/>
      <c r="I2" s="419"/>
      <c r="J2" s="419"/>
      <c r="K2" s="419"/>
      <c r="L2" s="420"/>
    </row>
    <row r="3" spans="1:22" ht="13.5" thickTop="1" x14ac:dyDescent="0.3">
      <c r="A3" s="27"/>
      <c r="B3" s="28"/>
      <c r="C3" s="28"/>
      <c r="D3" s="392"/>
      <c r="E3" s="392"/>
      <c r="F3" s="392"/>
      <c r="G3" s="392"/>
      <c r="H3" s="392"/>
      <c r="I3" s="392"/>
      <c r="J3" s="28"/>
      <c r="K3" s="28"/>
      <c r="L3" s="28"/>
    </row>
    <row r="4" spans="1:22" ht="17.5" x14ac:dyDescent="0.35">
      <c r="A4" s="424" t="s">
        <v>236</v>
      </c>
      <c r="B4" s="425"/>
      <c r="C4" s="425"/>
      <c r="D4" s="425"/>
      <c r="E4" s="425"/>
      <c r="F4" s="425"/>
      <c r="G4" s="425"/>
      <c r="H4" s="425"/>
      <c r="I4" s="425"/>
      <c r="J4" s="425"/>
      <c r="K4" s="425"/>
      <c r="L4" s="426"/>
    </row>
    <row r="5" spans="1:22" ht="13.5" thickBot="1" x14ac:dyDescent="0.35">
      <c r="A5" s="29" t="s">
        <v>30</v>
      </c>
      <c r="B5" s="27"/>
      <c r="C5" s="27"/>
      <c r="D5" s="27"/>
      <c r="E5" s="27"/>
      <c r="F5" s="27"/>
      <c r="G5" s="27"/>
      <c r="H5" s="27"/>
      <c r="I5" s="27"/>
      <c r="J5" s="27"/>
      <c r="K5" s="27"/>
      <c r="L5" s="27"/>
    </row>
    <row r="6" spans="1:22" x14ac:dyDescent="0.3">
      <c r="A6" s="30"/>
      <c r="B6" s="31"/>
      <c r="C6" s="31"/>
      <c r="D6" s="31"/>
      <c r="E6" s="31"/>
      <c r="F6" s="31"/>
      <c r="G6" s="31"/>
      <c r="H6" s="31"/>
      <c r="I6" s="31"/>
      <c r="J6" s="31"/>
      <c r="K6" s="31"/>
      <c r="L6" s="32"/>
    </row>
    <row r="7" spans="1:22" x14ac:dyDescent="0.3">
      <c r="A7" s="33" t="s">
        <v>103</v>
      </c>
      <c r="B7" s="27"/>
      <c r="C7" s="421" t="s">
        <v>204</v>
      </c>
      <c r="D7" s="422"/>
      <c r="E7" s="423"/>
      <c r="F7" s="27"/>
      <c r="G7" s="27" t="s">
        <v>6</v>
      </c>
      <c r="H7" s="27"/>
      <c r="I7" s="427" t="s">
        <v>206</v>
      </c>
      <c r="J7" s="428"/>
      <c r="K7" s="429"/>
      <c r="L7" s="34"/>
    </row>
    <row r="8" spans="1:22" x14ac:dyDescent="0.3">
      <c r="A8" s="33"/>
      <c r="B8" s="27"/>
      <c r="C8" s="27"/>
      <c r="D8" s="27"/>
      <c r="E8" s="27"/>
      <c r="F8" s="27"/>
      <c r="G8" s="27"/>
      <c r="H8" s="27"/>
      <c r="I8" s="27"/>
      <c r="J8" s="27"/>
      <c r="K8" s="27"/>
      <c r="L8" s="34"/>
    </row>
    <row r="9" spans="1:22" x14ac:dyDescent="0.3">
      <c r="A9" s="33" t="s">
        <v>403</v>
      </c>
      <c r="B9" s="27"/>
      <c r="C9" s="421" t="s">
        <v>205</v>
      </c>
      <c r="D9" s="422"/>
      <c r="E9" s="423"/>
      <c r="F9" s="27"/>
      <c r="G9" s="27" t="s">
        <v>7</v>
      </c>
      <c r="H9" s="27"/>
      <c r="I9" s="430" t="s">
        <v>207</v>
      </c>
      <c r="J9" s="422"/>
      <c r="K9" s="423"/>
      <c r="L9" s="34"/>
    </row>
    <row r="10" spans="1:22" ht="13.5" thickBot="1" x14ac:dyDescent="0.35">
      <c r="A10" s="277" t="s">
        <v>395</v>
      </c>
      <c r="B10" s="36"/>
      <c r="C10" s="36"/>
      <c r="D10" s="36"/>
      <c r="E10" s="36"/>
      <c r="F10" s="36"/>
      <c r="G10" s="36"/>
      <c r="H10" s="36"/>
      <c r="I10" s="36"/>
      <c r="J10" s="36"/>
      <c r="K10" s="36"/>
      <c r="L10" s="37"/>
    </row>
    <row r="11" spans="1:22" x14ac:dyDescent="0.3">
      <c r="A11" s="27"/>
      <c r="B11" s="27"/>
      <c r="C11" s="27"/>
      <c r="D11" s="27"/>
      <c r="E11" s="27"/>
      <c r="F11" s="27"/>
      <c r="G11" s="27"/>
      <c r="H11" s="27"/>
      <c r="I11" s="27"/>
      <c r="J11" s="27"/>
      <c r="K11" s="27"/>
      <c r="L11" s="27"/>
    </row>
    <row r="12" spans="1:22" ht="13.5" thickBot="1" x14ac:dyDescent="0.35">
      <c r="A12" s="29" t="s">
        <v>31</v>
      </c>
      <c r="B12" s="27"/>
      <c r="C12" s="27"/>
      <c r="D12" s="27"/>
      <c r="E12" s="27"/>
      <c r="F12" s="27"/>
      <c r="G12" s="27"/>
      <c r="H12" s="27"/>
      <c r="I12" s="27"/>
      <c r="J12" s="27"/>
      <c r="K12" s="27"/>
      <c r="L12" s="27"/>
    </row>
    <row r="13" spans="1:22" x14ac:dyDescent="0.3">
      <c r="A13" s="30"/>
      <c r="B13" s="31"/>
      <c r="C13" s="31"/>
      <c r="D13" s="31"/>
      <c r="E13" s="31"/>
      <c r="F13" s="31"/>
      <c r="G13" s="31"/>
      <c r="H13" s="31"/>
      <c r="I13" s="31"/>
      <c r="J13" s="31"/>
      <c r="K13" s="31"/>
      <c r="L13" s="32"/>
    </row>
    <row r="14" spans="1:22" x14ac:dyDescent="0.3">
      <c r="A14" s="33" t="s">
        <v>32</v>
      </c>
      <c r="B14" s="27"/>
      <c r="C14" s="396" t="s">
        <v>418</v>
      </c>
      <c r="D14" s="397"/>
      <c r="E14" s="398"/>
      <c r="F14" s="27"/>
      <c r="G14" s="27" t="s">
        <v>39</v>
      </c>
      <c r="H14" s="27"/>
      <c r="I14" s="421" t="s">
        <v>208</v>
      </c>
      <c r="J14" s="422"/>
      <c r="K14" s="423"/>
      <c r="L14" s="34"/>
    </row>
    <row r="15" spans="1:22" x14ac:dyDescent="0.3">
      <c r="A15" s="33"/>
      <c r="B15" s="27"/>
      <c r="C15" s="27"/>
      <c r="D15" s="27"/>
      <c r="E15" s="27"/>
      <c r="F15" s="27"/>
      <c r="G15" s="27"/>
      <c r="H15" s="27"/>
      <c r="I15" s="27"/>
      <c r="J15" s="27"/>
      <c r="K15" s="27"/>
      <c r="L15" s="34"/>
    </row>
    <row r="16" spans="1:22" ht="12.75" customHeight="1" x14ac:dyDescent="0.3">
      <c r="A16" s="33" t="s">
        <v>38</v>
      </c>
      <c r="B16" s="38" t="s">
        <v>69</v>
      </c>
      <c r="C16" s="421" t="s">
        <v>321</v>
      </c>
      <c r="D16" s="422"/>
      <c r="E16" s="423"/>
      <c r="F16" s="27"/>
      <c r="G16" s="27" t="s">
        <v>0</v>
      </c>
      <c r="H16" s="27"/>
      <c r="I16" s="361" t="s">
        <v>102</v>
      </c>
      <c r="J16" s="39"/>
      <c r="K16" s="27"/>
      <c r="L16" s="34"/>
      <c r="N16" s="378" t="s">
        <v>407</v>
      </c>
      <c r="O16" s="379"/>
      <c r="P16" s="379"/>
      <c r="Q16" s="379"/>
      <c r="R16" s="379"/>
      <c r="S16" s="379"/>
      <c r="T16" s="379"/>
      <c r="U16" s="379"/>
      <c r="V16" s="380"/>
    </row>
    <row r="17" spans="1:22" x14ac:dyDescent="0.3">
      <c r="A17" s="33"/>
      <c r="B17" s="38" t="s">
        <v>124</v>
      </c>
      <c r="C17" s="421" t="s">
        <v>322</v>
      </c>
      <c r="D17" s="422"/>
      <c r="E17" s="423"/>
      <c r="F17" s="27"/>
      <c r="G17" s="27"/>
      <c r="H17" s="27"/>
      <c r="I17" s="27"/>
      <c r="J17" s="27"/>
      <c r="K17" s="27"/>
      <c r="L17" s="34"/>
      <c r="N17" s="381"/>
      <c r="O17" s="382"/>
      <c r="P17" s="382"/>
      <c r="Q17" s="382"/>
      <c r="R17" s="382"/>
      <c r="S17" s="382"/>
      <c r="T17" s="382"/>
      <c r="U17" s="382"/>
      <c r="V17" s="383"/>
    </row>
    <row r="18" spans="1:22" x14ac:dyDescent="0.3">
      <c r="A18" s="33"/>
      <c r="B18" s="38"/>
      <c r="C18" s="360"/>
      <c r="D18" s="360"/>
      <c r="E18" s="360"/>
      <c r="F18" s="27"/>
      <c r="G18" s="27" t="s">
        <v>33</v>
      </c>
      <c r="H18" s="27"/>
      <c r="I18" s="40">
        <f>Funding_Year</f>
        <v>2030</v>
      </c>
      <c r="J18" s="27"/>
      <c r="K18" s="27"/>
      <c r="L18" s="34"/>
      <c r="N18" s="381"/>
      <c r="O18" s="382"/>
      <c r="P18" s="382"/>
      <c r="Q18" s="382"/>
      <c r="R18" s="382"/>
      <c r="S18" s="382"/>
      <c r="T18" s="382"/>
      <c r="U18" s="382"/>
      <c r="V18" s="383"/>
    </row>
    <row r="19" spans="1:22" x14ac:dyDescent="0.3">
      <c r="A19" s="33"/>
      <c r="B19" s="41"/>
      <c r="C19" s="27"/>
      <c r="D19" s="27"/>
      <c r="E19" s="27"/>
      <c r="F19" s="27"/>
      <c r="G19" s="27"/>
      <c r="H19" s="27"/>
      <c r="I19" s="27"/>
      <c r="J19" s="27"/>
      <c r="K19" s="27"/>
      <c r="L19" s="34"/>
      <c r="N19" s="381"/>
      <c r="O19" s="382"/>
      <c r="P19" s="382"/>
      <c r="Q19" s="382"/>
      <c r="R19" s="382"/>
      <c r="S19" s="382"/>
      <c r="T19" s="382"/>
      <c r="U19" s="382"/>
      <c r="V19" s="383"/>
    </row>
    <row r="20" spans="1:22" x14ac:dyDescent="0.3">
      <c r="A20" s="33" t="s">
        <v>77</v>
      </c>
      <c r="B20" s="41"/>
      <c r="C20" s="393" t="str">
        <f>C7&amp;" - Int."&amp;" @ "&amp;C16&amp;" &amp; "&amp;C17</f>
        <v>Your Agency - Int. @ Main St. &amp; Cross St.</v>
      </c>
      <c r="D20" s="394"/>
      <c r="E20" s="395"/>
      <c r="F20" s="27"/>
      <c r="G20" s="27" t="s">
        <v>76</v>
      </c>
      <c r="H20" s="27"/>
      <c r="I20" s="396" t="str">
        <f>IF(I16="SL","Salt Lake",IF(I16="DA","Ogden-Layton",IF(I16="WE","Ogden-Layton","")))</f>
        <v>Salt Lake</v>
      </c>
      <c r="J20" s="397"/>
      <c r="K20" s="398"/>
      <c r="L20" s="34"/>
      <c r="N20" s="381"/>
      <c r="O20" s="382"/>
      <c r="P20" s="382"/>
      <c r="Q20" s="382"/>
      <c r="R20" s="382"/>
      <c r="S20" s="382"/>
      <c r="T20" s="382"/>
      <c r="U20" s="382"/>
      <c r="V20" s="383"/>
    </row>
    <row r="21" spans="1:22" x14ac:dyDescent="0.3">
      <c r="A21" s="33"/>
      <c r="B21" s="27"/>
      <c r="C21" s="27"/>
      <c r="D21" s="27"/>
      <c r="E21" s="27"/>
      <c r="F21" s="27"/>
      <c r="G21" s="27"/>
      <c r="H21" s="27"/>
      <c r="I21" s="27"/>
      <c r="J21" s="27"/>
      <c r="K21" s="27"/>
      <c r="L21" s="34"/>
      <c r="N21" s="381"/>
      <c r="O21" s="382"/>
      <c r="P21" s="382"/>
      <c r="Q21" s="382"/>
      <c r="R21" s="382"/>
      <c r="S21" s="382"/>
      <c r="T21" s="382"/>
      <c r="U21" s="382"/>
      <c r="V21" s="383"/>
    </row>
    <row r="22" spans="1:22" ht="111.65" customHeight="1" x14ac:dyDescent="0.3">
      <c r="A22" s="388" t="s">
        <v>214</v>
      </c>
      <c r="B22" s="389"/>
      <c r="C22" s="399" t="s">
        <v>1484</v>
      </c>
      <c r="D22" s="400"/>
      <c r="E22" s="400"/>
      <c r="F22" s="400"/>
      <c r="G22" s="400"/>
      <c r="H22" s="400"/>
      <c r="I22" s="400"/>
      <c r="J22" s="400"/>
      <c r="K22" s="401"/>
      <c r="L22" s="42"/>
      <c r="N22" s="381"/>
      <c r="O22" s="382"/>
      <c r="P22" s="382"/>
      <c r="Q22" s="382"/>
      <c r="R22" s="382"/>
      <c r="S22" s="382"/>
      <c r="T22" s="382"/>
      <c r="U22" s="382"/>
      <c r="V22" s="383"/>
    </row>
    <row r="23" spans="1:22" ht="13.5" thickBot="1" x14ac:dyDescent="0.35">
      <c r="A23" s="35"/>
      <c r="B23" s="36"/>
      <c r="C23" s="36"/>
      <c r="D23" s="36"/>
      <c r="E23" s="36"/>
      <c r="F23" s="36"/>
      <c r="G23" s="36"/>
      <c r="H23" s="36"/>
      <c r="I23" s="36"/>
      <c r="J23" s="36"/>
      <c r="K23" s="36"/>
      <c r="L23" s="37"/>
      <c r="N23" s="384"/>
      <c r="O23" s="385"/>
      <c r="P23" s="385"/>
      <c r="Q23" s="385"/>
      <c r="R23" s="385"/>
      <c r="S23" s="385"/>
      <c r="T23" s="385"/>
      <c r="U23" s="385"/>
      <c r="V23" s="386"/>
    </row>
    <row r="24" spans="1:22" ht="13.5" thickBot="1" x14ac:dyDescent="0.35">
      <c r="A24" s="27"/>
      <c r="B24" s="27"/>
      <c r="C24" s="27"/>
      <c r="D24" s="27"/>
      <c r="E24" s="27"/>
      <c r="F24" s="27"/>
      <c r="G24" s="27"/>
      <c r="H24" s="27"/>
      <c r="I24" s="27"/>
      <c r="J24" s="27"/>
      <c r="K24" s="27"/>
      <c r="L24" s="27"/>
    </row>
    <row r="25" spans="1:22" ht="27.65" customHeight="1" thickTop="1" thickBot="1" x14ac:dyDescent="0.4">
      <c r="A25" s="29" t="s">
        <v>399</v>
      </c>
      <c r="B25" s="27"/>
      <c r="C25" s="27"/>
      <c r="D25" s="402" t="s">
        <v>419</v>
      </c>
      <c r="E25" s="403"/>
      <c r="F25" s="403"/>
      <c r="G25" s="403"/>
      <c r="H25" s="403"/>
      <c r="I25" s="403"/>
      <c r="J25" s="404"/>
      <c r="K25" s="27"/>
      <c r="L25" s="27"/>
    </row>
    <row r="26" spans="1:22" x14ac:dyDescent="0.3">
      <c r="A26" s="30"/>
      <c r="B26" s="31"/>
      <c r="C26" s="31"/>
      <c r="D26" s="31"/>
      <c r="E26" s="31"/>
      <c r="F26" s="31"/>
      <c r="G26" s="31"/>
      <c r="H26" s="31"/>
      <c r="I26" s="31"/>
      <c r="J26" s="31"/>
      <c r="K26" s="31"/>
      <c r="L26" s="32"/>
      <c r="O26" s="438"/>
      <c r="P26" s="438"/>
      <c r="Q26" s="438"/>
      <c r="R26" s="438"/>
      <c r="S26" s="438"/>
    </row>
    <row r="27" spans="1:22" ht="12.75" customHeight="1" x14ac:dyDescent="0.3">
      <c r="A27" s="33" t="s">
        <v>8</v>
      </c>
      <c r="B27" s="27"/>
      <c r="C27" s="27"/>
      <c r="D27" s="27"/>
      <c r="E27" s="361">
        <v>365</v>
      </c>
      <c r="F27" s="27"/>
      <c r="G27" s="27"/>
      <c r="H27" s="27"/>
      <c r="I27" s="27"/>
      <c r="J27" s="27"/>
      <c r="K27" s="27"/>
      <c r="L27" s="34"/>
      <c r="O27" s="438"/>
      <c r="P27" s="438"/>
      <c r="Q27" s="438"/>
      <c r="R27" s="438"/>
      <c r="S27" s="438"/>
    </row>
    <row r="28" spans="1:22" ht="13.5" thickBot="1" x14ac:dyDescent="0.35">
      <c r="A28" s="43" t="s">
        <v>44</v>
      </c>
      <c r="B28" s="27"/>
      <c r="C28" s="27"/>
      <c r="D28" s="27"/>
      <c r="E28" s="27"/>
      <c r="F28" s="27"/>
      <c r="G28" s="27"/>
      <c r="H28" s="27"/>
      <c r="I28" s="27"/>
      <c r="J28" s="27"/>
      <c r="K28" s="27"/>
      <c r="L28" s="34"/>
      <c r="O28" s="438"/>
      <c r="P28" s="438"/>
      <c r="Q28" s="438"/>
      <c r="R28" s="438"/>
      <c r="S28" s="438"/>
    </row>
    <row r="29" spans="1:22" ht="15" customHeight="1" thickTop="1" x14ac:dyDescent="0.3">
      <c r="A29" s="43"/>
      <c r="B29" s="27"/>
      <c r="C29" s="27"/>
      <c r="D29" s="27"/>
      <c r="E29" s="27"/>
      <c r="F29" s="27"/>
      <c r="G29" s="439" t="str">
        <f>CONCATENATE("* Please prepare and submit a separate detailed analysis of estimated reduction of vehicle-hours of Heavy Duty Truck idling for a typical day for the year ",I18," resulting from this project.")</f>
        <v>* Please prepare and submit a separate detailed analysis of estimated reduction of vehicle-hours of Heavy Duty Truck idling for a typical day for the year 2030 resulting from this project.</v>
      </c>
      <c r="H29" s="440"/>
      <c r="I29" s="440"/>
      <c r="J29" s="440"/>
      <c r="K29" s="441"/>
      <c r="L29" s="34"/>
    </row>
    <row r="30" spans="1:22" ht="13.15" customHeight="1" x14ac:dyDescent="0.3">
      <c r="A30" s="33" t="str">
        <f>CONCATENATE("Reduced Vehicle Delay Daily in ",I18,"  (VHT)*")</f>
        <v>Reduced Vehicle Delay Daily in 2030  (VHT)*</v>
      </c>
      <c r="B30" s="27"/>
      <c r="C30" s="27"/>
      <c r="D30" s="27"/>
      <c r="E30" s="363">
        <v>1</v>
      </c>
      <c r="F30" s="44" t="s">
        <v>212</v>
      </c>
      <c r="G30" s="442"/>
      <c r="H30" s="443"/>
      <c r="I30" s="443"/>
      <c r="J30" s="443"/>
      <c r="K30" s="444"/>
      <c r="L30" s="34"/>
    </row>
    <row r="31" spans="1:22" x14ac:dyDescent="0.3">
      <c r="A31" s="43" t="s">
        <v>49</v>
      </c>
      <c r="B31" s="27"/>
      <c r="C31" s="27"/>
      <c r="D31" s="27"/>
      <c r="E31" s="27"/>
      <c r="F31" s="27"/>
      <c r="G31" s="442"/>
      <c r="H31" s="443"/>
      <c r="I31" s="443"/>
      <c r="J31" s="443"/>
      <c r="K31" s="444"/>
      <c r="L31" s="34"/>
    </row>
    <row r="32" spans="1:22" x14ac:dyDescent="0.3">
      <c r="A32" s="33"/>
      <c r="B32" s="27"/>
      <c r="C32" s="27"/>
      <c r="D32" s="27"/>
      <c r="E32" s="27"/>
      <c r="F32" s="27"/>
      <c r="G32" s="442"/>
      <c r="H32" s="443"/>
      <c r="I32" s="443"/>
      <c r="J32" s="443"/>
      <c r="K32" s="444"/>
      <c r="L32" s="34"/>
    </row>
    <row r="33" spans="1:12" x14ac:dyDescent="0.3">
      <c r="A33" s="33" t="s">
        <v>36</v>
      </c>
      <c r="B33" s="27"/>
      <c r="C33" s="27"/>
      <c r="D33" s="27"/>
      <c r="E33" s="45" t="s">
        <v>420</v>
      </c>
      <c r="F33" s="27"/>
      <c r="G33" s="442"/>
      <c r="H33" s="443"/>
      <c r="I33" s="443"/>
      <c r="J33" s="443"/>
      <c r="K33" s="444"/>
      <c r="L33" s="34"/>
    </row>
    <row r="34" spans="1:12" x14ac:dyDescent="0.3">
      <c r="A34" s="43" t="s">
        <v>125</v>
      </c>
      <c r="B34" s="27"/>
      <c r="C34" s="27"/>
      <c r="D34" s="27"/>
      <c r="F34" s="27"/>
      <c r="G34" s="442"/>
      <c r="H34" s="443"/>
      <c r="I34" s="443"/>
      <c r="J34" s="443"/>
      <c r="K34" s="444"/>
      <c r="L34" s="34"/>
    </row>
    <row r="35" spans="1:12" ht="13.5" thickBot="1" x14ac:dyDescent="0.35">
      <c r="A35" s="33"/>
      <c r="B35" s="27"/>
      <c r="C35" s="27"/>
      <c r="D35" s="27"/>
      <c r="E35" s="27"/>
      <c r="F35" s="27"/>
      <c r="G35" s="445"/>
      <c r="H35" s="446"/>
      <c r="I35" s="446"/>
      <c r="J35" s="446"/>
      <c r="K35" s="447"/>
      <c r="L35" s="34"/>
    </row>
    <row r="36" spans="1:12" ht="14" thickTop="1" thickBot="1" x14ac:dyDescent="0.35">
      <c r="A36" s="33" t="s">
        <v>351</v>
      </c>
      <c r="B36" s="27"/>
      <c r="C36" s="27"/>
      <c r="D36" s="27"/>
      <c r="E36" s="365">
        <v>20</v>
      </c>
      <c r="F36" s="27"/>
      <c r="L36" s="34"/>
    </row>
    <row r="37" spans="1:12" ht="13.5" thickBot="1" x14ac:dyDescent="0.35">
      <c r="A37" s="43" t="s">
        <v>353</v>
      </c>
      <c r="B37" s="27"/>
      <c r="C37" s="27"/>
      <c r="D37" s="27"/>
      <c r="E37" s="27"/>
      <c r="F37" s="27"/>
      <c r="G37" s="27"/>
      <c r="H37" s="39"/>
      <c r="I37" s="448" t="s">
        <v>215</v>
      </c>
      <c r="J37" s="449"/>
      <c r="K37" s="450"/>
      <c r="L37" s="34"/>
    </row>
    <row r="38" spans="1:12" x14ac:dyDescent="0.3">
      <c r="A38" s="33"/>
      <c r="B38" s="27"/>
      <c r="C38" s="27"/>
      <c r="D38" s="27"/>
      <c r="E38" s="27"/>
      <c r="F38" s="27"/>
      <c r="G38" s="27"/>
      <c r="H38" s="27"/>
      <c r="L38" s="34"/>
    </row>
    <row r="39" spans="1:12" x14ac:dyDescent="0.3">
      <c r="A39" s="33" t="s">
        <v>397</v>
      </c>
      <c r="B39" s="27"/>
      <c r="C39" s="27"/>
      <c r="D39" s="27"/>
      <c r="E39" s="390">
        <v>1</v>
      </c>
      <c r="F39" s="391"/>
      <c r="G39" s="27"/>
      <c r="H39" s="27"/>
      <c r="I39" s="27"/>
      <c r="J39" s="27"/>
      <c r="K39" s="27"/>
      <c r="L39" s="34"/>
    </row>
    <row r="40" spans="1:12" x14ac:dyDescent="0.3">
      <c r="A40" s="278" t="s">
        <v>81</v>
      </c>
      <c r="B40" s="27"/>
      <c r="C40" s="27"/>
      <c r="D40" s="27"/>
      <c r="E40" s="27"/>
      <c r="F40" s="27"/>
      <c r="G40" s="27"/>
      <c r="H40" s="27"/>
      <c r="I40" s="27"/>
      <c r="J40" s="27"/>
      <c r="K40" s="27"/>
      <c r="L40" s="208"/>
    </row>
    <row r="41" spans="1:12" x14ac:dyDescent="0.3">
      <c r="A41" s="33" t="s">
        <v>37</v>
      </c>
      <c r="B41" s="27"/>
      <c r="C41" s="27"/>
      <c r="D41" s="27"/>
      <c r="E41" s="390">
        <f>0.9323*E39</f>
        <v>0.93230000000000002</v>
      </c>
      <c r="F41" s="391"/>
      <c r="G41" s="27"/>
      <c r="H41" s="27" t="s">
        <v>396</v>
      </c>
      <c r="I41" s="27"/>
      <c r="J41" s="390">
        <f>0.0677*E39</f>
        <v>6.7699999999999996E-2</v>
      </c>
      <c r="K41" s="391"/>
      <c r="L41" s="34"/>
    </row>
    <row r="42" spans="1:12" x14ac:dyDescent="0.3">
      <c r="A42" s="377" t="s">
        <v>1485</v>
      </c>
      <c r="H42" s="377" t="s">
        <v>409</v>
      </c>
      <c r="L42" s="34"/>
    </row>
    <row r="43" spans="1:12" x14ac:dyDescent="0.3">
      <c r="A43" s="278"/>
      <c r="B43" s="27"/>
      <c r="C43" s="27"/>
      <c r="D43" s="27"/>
      <c r="E43" s="27"/>
      <c r="F43" s="27"/>
      <c r="G43" s="27"/>
      <c r="H43" s="27"/>
      <c r="I43" s="27"/>
      <c r="J43" s="27"/>
      <c r="K43" s="27"/>
      <c r="L43" s="34"/>
    </row>
    <row r="44" spans="1:12" ht="12.75" customHeight="1" x14ac:dyDescent="0.3">
      <c r="A44" s="388" t="s">
        <v>401</v>
      </c>
      <c r="B44" s="431"/>
      <c r="C44" s="431"/>
      <c r="D44" s="431"/>
      <c r="E44" s="431"/>
      <c r="F44" s="431"/>
      <c r="G44" s="431"/>
      <c r="H44" s="431"/>
      <c r="I44" s="431"/>
      <c r="J44" s="431"/>
      <c r="K44" s="361" t="s">
        <v>398</v>
      </c>
      <c r="L44" s="34"/>
    </row>
    <row r="45" spans="1:12" x14ac:dyDescent="0.3">
      <c r="A45" s="388"/>
      <c r="B45" s="431"/>
      <c r="C45" s="431"/>
      <c r="D45" s="431"/>
      <c r="E45" s="431"/>
      <c r="F45" s="431"/>
      <c r="G45" s="431"/>
      <c r="H45" s="431"/>
      <c r="I45" s="431"/>
      <c r="J45" s="431"/>
      <c r="K45" s="27"/>
      <c r="L45" s="34"/>
    </row>
    <row r="46" spans="1:12" x14ac:dyDescent="0.3">
      <c r="A46" s="291"/>
      <c r="B46" s="290"/>
      <c r="C46" s="290"/>
      <c r="D46" s="290"/>
      <c r="E46" s="290"/>
      <c r="F46" s="290"/>
      <c r="G46" s="290"/>
      <c r="H46" s="290"/>
      <c r="I46" s="290"/>
      <c r="J46" s="27"/>
      <c r="K46" s="27"/>
      <c r="L46" s="34"/>
    </row>
    <row r="47" spans="1:12" x14ac:dyDescent="0.3">
      <c r="A47" s="432" t="s">
        <v>410</v>
      </c>
      <c r="B47" s="433"/>
      <c r="C47" s="433"/>
      <c r="D47" s="433"/>
      <c r="E47" s="433"/>
      <c r="F47" s="433"/>
      <c r="G47" s="436" t="s">
        <v>402</v>
      </c>
      <c r="H47" s="436"/>
      <c r="I47" s="437"/>
      <c r="J47" s="390">
        <v>0</v>
      </c>
      <c r="K47" s="391"/>
      <c r="L47" s="208"/>
    </row>
    <row r="48" spans="1:12" ht="13.5" thickBot="1" x14ac:dyDescent="0.35">
      <c r="A48" s="434"/>
      <c r="B48" s="435"/>
      <c r="C48" s="435"/>
      <c r="D48" s="435"/>
      <c r="E48" s="435"/>
      <c r="F48" s="435"/>
      <c r="G48" s="282"/>
      <c r="H48" s="282"/>
      <c r="I48" s="280"/>
      <c r="J48" s="280"/>
      <c r="K48" s="280"/>
      <c r="L48" s="281"/>
    </row>
    <row r="50" spans="1:12" ht="13.5" thickBot="1" x14ac:dyDescent="0.35">
      <c r="A50" s="29" t="s">
        <v>63</v>
      </c>
      <c r="B50" s="27"/>
      <c r="C50" s="27"/>
      <c r="D50" s="27"/>
      <c r="E50" s="27"/>
      <c r="F50" s="27"/>
      <c r="G50" s="27"/>
      <c r="H50" s="27"/>
      <c r="I50" s="27"/>
      <c r="J50" s="27"/>
      <c r="K50" s="27"/>
      <c r="L50" s="27"/>
    </row>
    <row r="51" spans="1:12" x14ac:dyDescent="0.3">
      <c r="A51" s="46"/>
      <c r="B51" s="47"/>
      <c r="C51" s="47"/>
      <c r="D51" s="47"/>
      <c r="E51" s="47"/>
      <c r="F51" s="47"/>
      <c r="G51" s="47"/>
      <c r="H51" s="47"/>
      <c r="I51" s="47"/>
      <c r="J51" s="47"/>
      <c r="K51" s="47"/>
      <c r="L51" s="48"/>
    </row>
    <row r="52" spans="1:12" ht="13.5" thickBot="1" x14ac:dyDescent="0.35">
      <c r="A52" s="49" t="s">
        <v>66</v>
      </c>
      <c r="B52" s="50"/>
      <c r="C52" s="51" t="s">
        <v>74</v>
      </c>
      <c r="D52" s="51" t="s">
        <v>116</v>
      </c>
      <c r="E52" s="51" t="s">
        <v>67</v>
      </c>
      <c r="F52" s="50"/>
      <c r="G52" s="50" t="s">
        <v>65</v>
      </c>
      <c r="H52" s="50"/>
      <c r="I52" s="50"/>
      <c r="J52" s="51" t="s">
        <v>68</v>
      </c>
      <c r="K52" s="51" t="s">
        <v>114</v>
      </c>
      <c r="L52" s="52"/>
    </row>
    <row r="53" spans="1:12" x14ac:dyDescent="0.3">
      <c r="A53" s="326" t="s">
        <v>172</v>
      </c>
      <c r="B53" s="327"/>
      <c r="C53" s="339">
        <f>T70</f>
        <v>1</v>
      </c>
      <c r="D53" s="340">
        <f t="shared" ref="D53:D59" si="0">C53*365</f>
        <v>365</v>
      </c>
      <c r="E53" s="341">
        <f t="shared" ref="E53:E59" si="1">C53*1000/453.5/2000*365</f>
        <v>0.40242557883131203</v>
      </c>
      <c r="F53" s="50"/>
      <c r="G53" s="56" t="s">
        <v>80</v>
      </c>
      <c r="H53" s="50"/>
      <c r="I53" s="50"/>
      <c r="J53" s="57">
        <f>C70</f>
        <v>1</v>
      </c>
      <c r="K53" s="58">
        <f>J53*365</f>
        <v>365</v>
      </c>
      <c r="L53" s="52"/>
    </row>
    <row r="54" spans="1:12" ht="13.5" thickBot="1" x14ac:dyDescent="0.35">
      <c r="A54" s="331" t="s">
        <v>1477</v>
      </c>
      <c r="B54" s="332"/>
      <c r="C54" s="353">
        <f>O70</f>
        <v>2.933704529253752</v>
      </c>
      <c r="D54" s="353">
        <f>C54*365</f>
        <v>1070.8021531776194</v>
      </c>
      <c r="E54" s="354">
        <f t="shared" si="1"/>
        <v>1.1805977433049828</v>
      </c>
      <c r="F54" s="50"/>
      <c r="G54" s="56" t="s">
        <v>115</v>
      </c>
      <c r="H54" s="50"/>
      <c r="I54" s="50"/>
      <c r="J54" s="57">
        <f>D70</f>
        <v>0</v>
      </c>
      <c r="K54" s="58">
        <f>J54*365</f>
        <v>0</v>
      </c>
      <c r="L54" s="52"/>
    </row>
    <row r="55" spans="1:12" x14ac:dyDescent="0.3">
      <c r="A55" s="53" t="s">
        <v>22</v>
      </c>
      <c r="B55" s="50"/>
      <c r="C55" s="54">
        <f>P70</f>
        <v>3.5494139205738632E-3</v>
      </c>
      <c r="D55" s="55">
        <f t="shared" si="0"/>
        <v>1.29553608100946</v>
      </c>
      <c r="E55" s="55">
        <f t="shared" si="1"/>
        <v>1.4283749514988535E-3</v>
      </c>
      <c r="F55" s="50"/>
      <c r="G55" s="56" t="s">
        <v>320</v>
      </c>
      <c r="H55" s="50"/>
      <c r="I55" s="50"/>
      <c r="J55" s="183">
        <f>J53*1</f>
        <v>1</v>
      </c>
      <c r="K55" s="184">
        <f>K53*1</f>
        <v>365</v>
      </c>
      <c r="L55" s="52"/>
    </row>
    <row r="56" spans="1:12" x14ac:dyDescent="0.3">
      <c r="A56" s="53" t="s">
        <v>100</v>
      </c>
      <c r="B56" s="50"/>
      <c r="C56" s="54">
        <f>Q70</f>
        <v>3.890413834764211E-3</v>
      </c>
      <c r="D56" s="55">
        <f t="shared" si="0"/>
        <v>1.420001049688937</v>
      </c>
      <c r="E56" s="55">
        <f t="shared" si="1"/>
        <v>1.565602039348332E-3</v>
      </c>
      <c r="F56" s="50"/>
      <c r="G56" s="182" t="s">
        <v>386</v>
      </c>
      <c r="H56" s="50"/>
      <c r="I56" s="50"/>
      <c r="J56" s="50"/>
      <c r="K56" s="50"/>
      <c r="L56" s="52"/>
    </row>
    <row r="57" spans="1:12" x14ac:dyDescent="0.3">
      <c r="A57" s="53" t="s">
        <v>21</v>
      </c>
      <c r="B57" s="50"/>
      <c r="C57" s="54">
        <f>R70</f>
        <v>8.3582708752993635E-4</v>
      </c>
      <c r="D57" s="55">
        <f t="shared" si="0"/>
        <v>0.30507688694842677</v>
      </c>
      <c r="E57" s="55">
        <f t="shared" si="1"/>
        <v>3.3635819950212433E-4</v>
      </c>
      <c r="F57" s="50"/>
      <c r="G57" s="50"/>
      <c r="H57" s="50"/>
      <c r="I57" s="50"/>
      <c r="J57" s="50"/>
      <c r="K57" s="50"/>
      <c r="L57" s="52"/>
    </row>
    <row r="58" spans="1:12" ht="13.5" thickBot="1" x14ac:dyDescent="0.35">
      <c r="A58" s="53" t="s">
        <v>20</v>
      </c>
      <c r="B58" s="50"/>
      <c r="C58" s="54">
        <f>S70</f>
        <v>1.2081251265653382E-4</v>
      </c>
      <c r="D58" s="55">
        <f t="shared" si="0"/>
        <v>4.4096567119634847E-2</v>
      </c>
      <c r="E58" s="55">
        <f t="shared" si="1"/>
        <v>4.8618045335870835E-5</v>
      </c>
      <c r="F58" s="50"/>
      <c r="G58" s="50"/>
      <c r="H58" s="50"/>
      <c r="I58" s="50"/>
      <c r="J58" s="50"/>
      <c r="K58" s="50"/>
      <c r="L58" s="52"/>
    </row>
    <row r="59" spans="1:12" ht="13.5" thickBot="1" x14ac:dyDescent="0.35">
      <c r="A59" s="59" t="s">
        <v>62</v>
      </c>
      <c r="B59" s="50"/>
      <c r="C59" s="60">
        <f>B70</f>
        <v>8.396467355524545E-3</v>
      </c>
      <c r="D59" s="61">
        <f t="shared" si="0"/>
        <v>3.0647105847664591</v>
      </c>
      <c r="E59" s="60">
        <f t="shared" si="1"/>
        <v>3.3789532356851807E-3</v>
      </c>
      <c r="F59" s="50"/>
      <c r="G59" s="50"/>
      <c r="H59" s="50" t="s">
        <v>73</v>
      </c>
      <c r="I59" s="50"/>
      <c r="J59" s="50"/>
      <c r="K59" s="89">
        <f>E70</f>
        <v>61294.211695329177</v>
      </c>
      <c r="L59" s="52"/>
    </row>
    <row r="60" spans="1:12" ht="13.5" thickBot="1" x14ac:dyDescent="0.35">
      <c r="A60" s="62" t="s">
        <v>75</v>
      </c>
      <c r="B60" s="63"/>
      <c r="C60" s="63"/>
      <c r="D60" s="63"/>
      <c r="E60" s="63"/>
      <c r="F60" s="63"/>
      <c r="G60" s="64" t="s">
        <v>167</v>
      </c>
      <c r="H60" s="64"/>
      <c r="I60" s="63"/>
      <c r="J60" s="63"/>
      <c r="K60" s="63"/>
      <c r="L60" s="65"/>
    </row>
    <row r="67" spans="1:80" x14ac:dyDescent="0.3">
      <c r="AJ67" s="159" t="str">
        <f t="shared" ref="AJ67:BM67" si="2">"Rates "&amp;Funding_Year</f>
        <v>Rates 2030</v>
      </c>
      <c r="AK67" s="159" t="str">
        <f t="shared" si="2"/>
        <v>Rates 2030</v>
      </c>
      <c r="AL67" s="159" t="str">
        <f t="shared" si="2"/>
        <v>Rates 2030</v>
      </c>
      <c r="AM67" s="159" t="str">
        <f t="shared" si="2"/>
        <v>Rates 2030</v>
      </c>
      <c r="AN67" s="159" t="str">
        <f t="shared" si="2"/>
        <v>Rates 2030</v>
      </c>
      <c r="AO67" s="159" t="str">
        <f t="shared" si="2"/>
        <v>Rates 2030</v>
      </c>
      <c r="AP67" s="167" t="str">
        <f t="shared" si="2"/>
        <v>Rates 2030</v>
      </c>
      <c r="AQ67" s="167" t="str">
        <f t="shared" si="2"/>
        <v>Rates 2030</v>
      </c>
      <c r="AR67" s="167" t="str">
        <f t="shared" si="2"/>
        <v>Rates 2030</v>
      </c>
      <c r="AS67" s="167" t="str">
        <f t="shared" si="2"/>
        <v>Rates 2030</v>
      </c>
      <c r="AT67" s="167" t="str">
        <f t="shared" si="2"/>
        <v>Rates 2030</v>
      </c>
      <c r="AU67" s="167" t="str">
        <f t="shared" si="2"/>
        <v>Rates 2030</v>
      </c>
      <c r="AV67" s="161" t="str">
        <f t="shared" si="2"/>
        <v>Rates 2030</v>
      </c>
      <c r="AW67" s="161" t="str">
        <f t="shared" si="2"/>
        <v>Rates 2030</v>
      </c>
      <c r="AX67" s="161" t="str">
        <f t="shared" si="2"/>
        <v>Rates 2030</v>
      </c>
      <c r="AY67" s="161" t="str">
        <f t="shared" si="2"/>
        <v>Rates 2030</v>
      </c>
      <c r="AZ67" s="161" t="str">
        <f t="shared" si="2"/>
        <v>Rates 2030</v>
      </c>
      <c r="BA67" s="161" t="str">
        <f t="shared" si="2"/>
        <v>Rates 2030</v>
      </c>
      <c r="BB67" s="163" t="str">
        <f t="shared" si="2"/>
        <v>Rates 2030</v>
      </c>
      <c r="BC67" s="163" t="str">
        <f t="shared" si="2"/>
        <v>Rates 2030</v>
      </c>
      <c r="BD67" s="163" t="str">
        <f t="shared" si="2"/>
        <v>Rates 2030</v>
      </c>
      <c r="BE67" s="163" t="str">
        <f t="shared" si="2"/>
        <v>Rates 2030</v>
      </c>
      <c r="BF67" s="163" t="str">
        <f t="shared" si="2"/>
        <v>Rates 2030</v>
      </c>
      <c r="BG67" s="163" t="str">
        <f t="shared" si="2"/>
        <v>Rates 2030</v>
      </c>
      <c r="BH67" s="165" t="str">
        <f t="shared" si="2"/>
        <v>Rates 2030</v>
      </c>
      <c r="BI67" s="165" t="str">
        <f t="shared" si="2"/>
        <v>Rates 2030</v>
      </c>
      <c r="BJ67" s="165" t="str">
        <f t="shared" si="2"/>
        <v>Rates 2030</v>
      </c>
      <c r="BK67" s="165" t="str">
        <f t="shared" si="2"/>
        <v>Rates 2030</v>
      </c>
      <c r="BL67" s="165" t="str">
        <f t="shared" si="2"/>
        <v>Rates 2030</v>
      </c>
      <c r="BM67" s="165" t="str">
        <f t="shared" si="2"/>
        <v>Rates 2030</v>
      </c>
    </row>
    <row r="68" spans="1:80" x14ac:dyDescent="0.3">
      <c r="AI68" s="176" t="s">
        <v>279</v>
      </c>
      <c r="AJ68" s="176">
        <v>90</v>
      </c>
      <c r="AK68">
        <v>2</v>
      </c>
      <c r="AL68">
        <v>3</v>
      </c>
      <c r="AM68">
        <v>87</v>
      </c>
      <c r="AN68">
        <v>100</v>
      </c>
      <c r="AO68">
        <v>110</v>
      </c>
      <c r="AP68">
        <v>90</v>
      </c>
      <c r="AQ68">
        <v>2</v>
      </c>
      <c r="AR68">
        <v>3</v>
      </c>
      <c r="AS68">
        <v>87</v>
      </c>
      <c r="AT68">
        <v>100</v>
      </c>
      <c r="AU68">
        <v>110</v>
      </c>
      <c r="AV68">
        <v>90</v>
      </c>
      <c r="AW68">
        <v>2</v>
      </c>
      <c r="AX68">
        <v>3</v>
      </c>
      <c r="AY68">
        <v>87</v>
      </c>
      <c r="AZ68">
        <v>100</v>
      </c>
      <c r="BA68">
        <v>110</v>
      </c>
      <c r="BB68">
        <v>90</v>
      </c>
      <c r="BC68">
        <v>2</v>
      </c>
      <c r="BD68">
        <v>3</v>
      </c>
      <c r="BE68">
        <v>87</v>
      </c>
      <c r="BF68">
        <v>100</v>
      </c>
      <c r="BG68">
        <v>110</v>
      </c>
      <c r="BH68">
        <v>90</v>
      </c>
      <c r="BI68">
        <v>2</v>
      </c>
      <c r="BJ68">
        <v>3</v>
      </c>
      <c r="BK68">
        <v>87</v>
      </c>
      <c r="BL68">
        <v>100</v>
      </c>
      <c r="BM68">
        <v>110</v>
      </c>
    </row>
    <row r="69" spans="1:80" s="3" customFormat="1" ht="39" x14ac:dyDescent="0.3">
      <c r="A69" s="8" t="s">
        <v>78</v>
      </c>
      <c r="B69" s="13" t="s">
        <v>104</v>
      </c>
      <c r="C69" s="13" t="s">
        <v>105</v>
      </c>
      <c r="D69" s="14" t="s">
        <v>79</v>
      </c>
      <c r="E69" s="13" t="s">
        <v>72</v>
      </c>
      <c r="F69" s="17" t="s">
        <v>426</v>
      </c>
      <c r="G69" s="17" t="s">
        <v>427</v>
      </c>
      <c r="H69" s="17" t="s">
        <v>428</v>
      </c>
      <c r="I69" s="17" t="s">
        <v>220</v>
      </c>
      <c r="J69" s="19" t="s">
        <v>118</v>
      </c>
      <c r="K69" s="19" t="s">
        <v>122</v>
      </c>
      <c r="L69" s="19" t="s">
        <v>119</v>
      </c>
      <c r="M69" s="19" t="s">
        <v>123</v>
      </c>
      <c r="N69" s="19" t="s">
        <v>121</v>
      </c>
      <c r="O69" s="13" t="s">
        <v>1477</v>
      </c>
      <c r="P69" s="13" t="s">
        <v>22</v>
      </c>
      <c r="Q69" s="13" t="s">
        <v>203</v>
      </c>
      <c r="R69" s="13" t="s">
        <v>21</v>
      </c>
      <c r="S69" s="13" t="s">
        <v>20</v>
      </c>
      <c r="T69" s="13" t="s">
        <v>172</v>
      </c>
      <c r="U69" s="15" t="s">
        <v>23</v>
      </c>
      <c r="V69" s="9" t="s">
        <v>8</v>
      </c>
      <c r="W69" s="9" t="s">
        <v>9</v>
      </c>
      <c r="X69" s="9" t="s">
        <v>10</v>
      </c>
      <c r="Y69" s="9" t="s">
        <v>11</v>
      </c>
      <c r="Z69" s="9" t="s">
        <v>12</v>
      </c>
      <c r="AA69" s="9" t="s">
        <v>13</v>
      </c>
      <c r="AB69" s="9" t="s">
        <v>14</v>
      </c>
      <c r="AC69" s="9" t="s">
        <v>15</v>
      </c>
      <c r="AD69" s="9" t="s">
        <v>16</v>
      </c>
      <c r="AE69" s="10" t="s">
        <v>85</v>
      </c>
      <c r="AF69" s="9" t="s">
        <v>17</v>
      </c>
      <c r="AG69" s="9" t="s">
        <v>18</v>
      </c>
      <c r="AH69" s="9" t="s">
        <v>19</v>
      </c>
      <c r="AI69" s="90" t="s">
        <v>117</v>
      </c>
      <c r="AJ69" s="85" t="s">
        <v>1478</v>
      </c>
      <c r="AK69" s="85" t="s">
        <v>109</v>
      </c>
      <c r="AL69" s="85" t="s">
        <v>108</v>
      </c>
      <c r="AM69" s="85" t="s">
        <v>107</v>
      </c>
      <c r="AN69" s="85" t="s">
        <v>106</v>
      </c>
      <c r="AO69" s="85" t="s">
        <v>195</v>
      </c>
      <c r="AP69" s="87" t="s">
        <v>1479</v>
      </c>
      <c r="AQ69" s="87" t="s">
        <v>113</v>
      </c>
      <c r="AR69" s="87" t="s">
        <v>112</v>
      </c>
      <c r="AS69" s="87" t="s">
        <v>111</v>
      </c>
      <c r="AT69" s="87" t="s">
        <v>110</v>
      </c>
      <c r="AU69" s="87" t="s">
        <v>196</v>
      </c>
      <c r="AV69" s="86" t="s">
        <v>1480</v>
      </c>
      <c r="AW69" s="86" t="s">
        <v>183</v>
      </c>
      <c r="AX69" s="86" t="s">
        <v>184</v>
      </c>
      <c r="AY69" s="86" t="s">
        <v>185</v>
      </c>
      <c r="AZ69" s="86" t="s">
        <v>186</v>
      </c>
      <c r="BA69" s="86" t="s">
        <v>197</v>
      </c>
      <c r="BB69" s="88" t="s">
        <v>1481</v>
      </c>
      <c r="BC69" s="88" t="s">
        <v>187</v>
      </c>
      <c r="BD69" s="88" t="s">
        <v>188</v>
      </c>
      <c r="BE69" s="88" t="s">
        <v>189</v>
      </c>
      <c r="BF69" s="88" t="s">
        <v>190</v>
      </c>
      <c r="BG69" s="88" t="s">
        <v>198</v>
      </c>
      <c r="BH69" s="296" t="s">
        <v>1482</v>
      </c>
      <c r="BI69" s="296" t="s">
        <v>421</v>
      </c>
      <c r="BJ69" s="296" t="s">
        <v>422</v>
      </c>
      <c r="BK69" s="296" t="s">
        <v>423</v>
      </c>
      <c r="BL69" s="296" t="s">
        <v>424</v>
      </c>
      <c r="BM69" s="296" t="s">
        <v>425</v>
      </c>
      <c r="BN69" s="22" t="s">
        <v>0</v>
      </c>
      <c r="BO69" s="8" t="s">
        <v>76</v>
      </c>
      <c r="BP69" s="9" t="s">
        <v>1</v>
      </c>
      <c r="BQ69" s="9" t="s">
        <v>2</v>
      </c>
      <c r="BR69" s="8" t="s">
        <v>64</v>
      </c>
      <c r="BS69" s="9" t="s">
        <v>3</v>
      </c>
      <c r="BT69" s="8" t="s">
        <v>40</v>
      </c>
      <c r="BU69" s="8" t="s">
        <v>41</v>
      </c>
      <c r="BV69" s="8" t="s">
        <v>42</v>
      </c>
      <c r="BW69" s="11" t="s">
        <v>4</v>
      </c>
      <c r="BX69" s="9" t="s">
        <v>5</v>
      </c>
      <c r="BY69" s="9" t="s">
        <v>6</v>
      </c>
      <c r="BZ69" s="9" t="s">
        <v>7</v>
      </c>
      <c r="CA69" s="9" t="s">
        <v>39</v>
      </c>
      <c r="CB69" s="185" t="s">
        <v>319</v>
      </c>
    </row>
    <row r="70" spans="1:80" ht="78" x14ac:dyDescent="0.3">
      <c r="A70" s="4" t="str">
        <f>C20</f>
        <v>Your Agency - Int. @ Main St. &amp; Cross St.</v>
      </c>
      <c r="B70" s="16">
        <f>SUM(P70:S70)</f>
        <v>8.396467355524545E-3</v>
      </c>
      <c r="C70" s="16">
        <f>E30*(V70/365)</f>
        <v>1</v>
      </c>
      <c r="D70" s="16">
        <f>K70*(V70/365)</f>
        <v>0</v>
      </c>
      <c r="E70" s="5">
        <f>U70*(B70*365)/(MAX(F70,H70)/1000)</f>
        <v>61294.211695329177</v>
      </c>
      <c r="F70" s="18">
        <f>E41</f>
        <v>0.93230000000000002</v>
      </c>
      <c r="G70" s="18">
        <f>E39</f>
        <v>1</v>
      </c>
      <c r="H70" s="18">
        <f>MAX(E39,J47)</f>
        <v>1</v>
      </c>
      <c r="I70" s="103">
        <v>0</v>
      </c>
      <c r="J70" s="20">
        <f>E30</f>
        <v>1</v>
      </c>
      <c r="K70" s="21">
        <v>0</v>
      </c>
      <c r="L70" s="21">
        <v>0</v>
      </c>
      <c r="M70" s="12">
        <v>0</v>
      </c>
      <c r="N70" s="25">
        <f>IF(E33="ALL","ALL",21)</f>
        <v>21</v>
      </c>
      <c r="O70" s="7">
        <f>($I$70*AV70*$M$70 + $J$70*BH70 + $K$70*BB70 - $L$70*(AP70)) * ($V$70/365)/1000</f>
        <v>2.933704529253752</v>
      </c>
      <c r="P70" s="7">
        <f>($I$70*AW70*$M$70 + $J$70*BI70 + $K$70*BC70 - $L$70*(AQ70)) * ($V$70/365)/1000</f>
        <v>3.5494139205738632E-3</v>
      </c>
      <c r="Q70" s="7">
        <f>($I$70*AX70*$M$70 + $J$70*BJ70 + $K$70*BD70 - $L$70*(AR70)) * ($V$70/365)/1000</f>
        <v>3.890413834764211E-3</v>
      </c>
      <c r="R70" s="7">
        <f>($I$70*AY70*$M$70 + $J$70*BK70 + $K$70*BE70 - $L$70*(AS70)) * ($V$70/365)/1000</f>
        <v>8.3582708752993635E-4</v>
      </c>
      <c r="S70" s="7">
        <f>($I$70*AZ70*$M$70 + $J$70*BL70 + $K$70*BF70 - $L$70*(AT70)) * ($V$70/365)/1000</f>
        <v>1.2081251265653382E-4</v>
      </c>
      <c r="T70" s="7">
        <v>1</v>
      </c>
      <c r="U70" s="6">
        <f>E36</f>
        <v>20</v>
      </c>
      <c r="V70" s="6">
        <f>E27</f>
        <v>365</v>
      </c>
      <c r="W70" s="6"/>
      <c r="X70" s="6">
        <v>0</v>
      </c>
      <c r="Y70" s="6"/>
      <c r="Z70" s="6"/>
      <c r="AA70" s="6"/>
      <c r="AB70" s="6"/>
      <c r="AC70" s="6"/>
      <c r="AD70" s="6"/>
      <c r="AE70" s="6"/>
      <c r="AF70" s="6"/>
      <c r="AG70" s="6"/>
      <c r="AH70" s="6"/>
      <c r="AI70" s="24" t="s">
        <v>101</v>
      </c>
      <c r="AJ70" s="91">
        <f>VLOOKUP($I$16&amp;"_"&amp;$I$18&amp;"_"&amp;AJ68&amp;"_42",_veh_start_run_rate!$A$5:$Q$589,13,FALSE)</f>
        <v>97.882019</v>
      </c>
      <c r="AK70" s="91">
        <f>VLOOKUP($I$16&amp;"_"&amp;$I$18&amp;"_"&amp;AK68&amp;"_42",_veh_start_run_rate!$A$5:$Q$589,13,FALSE)</f>
        <v>4.0189779999999997</v>
      </c>
      <c r="AL70" s="91">
        <f>VLOOKUP($I$16&amp;"_"&amp;$I$18&amp;"_"&amp;AL68&amp;"_42",_veh_start_run_rate!$A$5:$Q$589,13,FALSE)</f>
        <v>0.99613399999999996</v>
      </c>
      <c r="AM70" s="91">
        <f>VLOOKUP($I$16&amp;"_"&amp;$I$18&amp;"_"&amp;AM68&amp;"_42",_veh_start_run_rate!$A$5:$Q$589,13,FALSE)</f>
        <v>0.82000099999999998</v>
      </c>
      <c r="AN70" s="91">
        <f>VLOOKUP($I$16&amp;"_"&amp;$I$18&amp;"_"&amp;AN68&amp;"_42",_veh_start_run_rate!$A$5:$Q$589,13,FALSE)</f>
        <v>5.1526000000000002E-2</v>
      </c>
      <c r="AO70" s="91">
        <f>VLOOKUP($I$16&amp;"_"&amp;$I$18&amp;"_"&amp;AO68&amp;"_42",_veh_start_run_rate!$A$5:$Q$589,13,FALSE)</f>
        <v>4.5638999999999999E-2</v>
      </c>
      <c r="AP70" s="91">
        <f>VLOOKUP($I$16&amp;"_"&amp;$I$18&amp;"_"&amp;AP68&amp;"_42",_veh_start_run_rate!$A$5:$Q$589,12,FALSE)</f>
        <v>1532.111206</v>
      </c>
      <c r="AQ70" s="91">
        <f>VLOOKUP($I$16&amp;"_"&amp;$I$18&amp;"_"&amp;AQ68&amp;"_42",_veh_start_run_rate!$A$5:$Q$589,12,FALSE)</f>
        <v>8.1026939999999996</v>
      </c>
      <c r="AR70" s="91">
        <f>VLOOKUP($I$16&amp;"_"&amp;$I$18&amp;"_"&amp;AR68&amp;"_42",_veh_start_run_rate!$A$5:$Q$589,12,FALSE)</f>
        <v>2.7491699999999999</v>
      </c>
      <c r="AS70" s="91">
        <f>VLOOKUP($I$16&amp;"_"&amp;$I$18&amp;"_"&amp;AS68&amp;"_42",_veh_start_run_rate!$A$5:$Q$589,12,FALSE)</f>
        <v>0.13791600000000001</v>
      </c>
      <c r="AT70" s="91">
        <f>VLOOKUP($I$16&amp;"_"&amp;$I$18&amp;"_100_42",_veh_start_run_rate!$A$5:$Q$589,12,FALSE) + VLOOKUP($I$16&amp;"_"&amp;$I$18&amp;"_106_42",_veh_start_run_rate!$A$5:$Q$589,12,FALSE) + VLOOKUP($I$16&amp;"_"&amp;$I$18&amp;"_107_42",_veh_start_run_rate!$A$5:$Q$589,12,FALSE)</f>
        <v>0.12153800000000001</v>
      </c>
      <c r="AU70" s="91">
        <f>VLOOKUP($I$16&amp;"_"&amp;$I$18&amp;"_110_42",_veh_start_run_rate!$A$5:$Q$589,12,FALSE) + VLOOKUP($I$16&amp;"_"&amp;$I$18&amp;"_116_42",_veh_start_run_rate!$A$5:$Q$589,12,FALSE) + VLOOKUP($I$16&amp;"_"&amp;$I$18&amp;"_117_42",_veh_start_run_rate!$A$5:$Q$589,12,FALSE)</f>
        <v>2.8216999999999999E-2</v>
      </c>
      <c r="AV70" s="92">
        <f>VLOOKUP($I$16&amp;"_"&amp;$I$18&amp;"_"&amp;AV68&amp;"_21",_veh_start_run_rate!$A$5:$Q$589,13,FALSE)</f>
        <v>204.24281300000001</v>
      </c>
      <c r="AW70" s="92">
        <f>VLOOKUP($I$16&amp;"_"&amp;$I$18&amp;"_"&amp;AW68&amp;"_21",_veh_start_run_rate!$A$5:$Q$589,13,FALSE)</f>
        <v>11.983909000000001</v>
      </c>
      <c r="AX70" s="92">
        <f>VLOOKUP($I$16&amp;"_"&amp;$I$18&amp;"_"&amp;AX68&amp;"_21",_veh_start_run_rate!$A$5:$Q$589,13,FALSE)</f>
        <v>0.41733700000000001</v>
      </c>
      <c r="AY70" s="92">
        <f>VLOOKUP($I$16&amp;"_"&amp;$I$18&amp;"_"&amp;AY68&amp;"_21",_veh_start_run_rate!$A$5:$Q$589,13,FALSE)</f>
        <v>1.3964319999999999</v>
      </c>
      <c r="AZ70" s="92">
        <f>VLOOKUP($I$16&amp;"_"&amp;$I$18&amp;"_"&amp;AZ68&amp;"_21",_veh_start_run_rate!$A$5:$Q$589,13,FALSE)</f>
        <v>7.0873000000000005E-2</v>
      </c>
      <c r="BA70" s="92">
        <f>VLOOKUP($I$16&amp;"_"&amp;$I$18&amp;"_"&amp;BA68&amp;"_21",_veh_start_run_rate!$A$5:$Q$589,13,FALSE)</f>
        <v>6.2697000000000003E-2</v>
      </c>
      <c r="BB70" s="92">
        <f>VLOOKUP($I$16&amp;"_"&amp;$I$18&amp;"_"&amp;BB68&amp;"_21",_veh_start_run_rate!$A$5:$Q$589,12,FALSE)</f>
        <v>242.464371</v>
      </c>
      <c r="BC70" s="92">
        <f>VLOOKUP($I$16&amp;"_"&amp;$I$18&amp;"_"&amp;BC68&amp;"_21",_veh_start_run_rate!$A$5:$Q$589,12,FALSE)</f>
        <v>1.3851359999999999</v>
      </c>
      <c r="BD70" s="92">
        <f>VLOOKUP($I$16&amp;"_"&amp;$I$18&amp;"_"&amp;BD68&amp;"_21",_veh_start_run_rate!$A$5:$Q$589,12,FALSE)</f>
        <v>2.3653E-2</v>
      </c>
      <c r="BE70" s="92">
        <f>VLOOKUP($I$16&amp;"_"&amp;$I$18&amp;"_"&amp;BE68&amp;"_21",_veh_start_run_rate!$A$5:$Q$589,12,FALSE)</f>
        <v>9.2429999999999995E-3</v>
      </c>
      <c r="BF70" s="92">
        <f>VLOOKUP($I$16&amp;"_"&amp;$I$18&amp;"_100_21",_veh_start_run_rate!$A$5:$Q$589,12,FALSE) + VLOOKUP($I$16&amp;"_"&amp;$I$18&amp;"_106_21",_veh_start_run_rate!$A$5:$Q$589,12,FALSE) + VLOOKUP($I$16&amp;"_"&amp;$I$18&amp;"_107_21",_veh_start_run_rate!$A$5:$Q$589,12,FALSE)</f>
        <v>3.5444000000000003E-2</v>
      </c>
      <c r="BG70" s="92">
        <f>VLOOKUP($I$16&amp;"_"&amp;$I$18&amp;"_110_21",_veh_start_run_rate!$A$5:$Q$589,12,FALSE) + VLOOKUP($I$16&amp;"_"&amp;$I$18&amp;"_116_21",_veh_start_run_rate!$A$5:$Q$589,12,FALSE) + VLOOKUP($I$16&amp;"_"&amp;$I$18&amp;"_117_21",_veh_start_run_rate!$A$5:$Q$589,12,FALSE)</f>
        <v>5.6769999999999998E-3</v>
      </c>
      <c r="BH70" s="297">
        <f>VLOOKUP("SL_"&amp;$I$18&amp;"_art_"&amp;BH68&amp;"_ALL",Vehicle_Idle_Rates!$A$7:$AQ$12,5,FALSE)</f>
        <v>2933.7045292537518</v>
      </c>
      <c r="BI70" s="297">
        <f>VLOOKUP("SL_"&amp;$I$18&amp;"_art_"&amp;BI68&amp;"_ALL",Vehicle_Idle_Rates!$A$7:$AQ$12,5,FALSE)</f>
        <v>3.5494139205738633</v>
      </c>
      <c r="BJ70" s="297">
        <f>VLOOKUP("SL_"&amp;$I$18&amp;"_art_"&amp;BJ68&amp;"_ALL",Vehicle_Idle_Rates!$A$7:$AQ$12,5,FALSE)</f>
        <v>3.8904138347642112</v>
      </c>
      <c r="BK70" s="297">
        <f>VLOOKUP("SL_"&amp;$I$18&amp;"_art_"&amp;BK68&amp;"_ALL",Vehicle_Idle_Rates!$A$7:$AQ$12,5,FALSE)</f>
        <v>0.8358270875299364</v>
      </c>
      <c r="BL70" s="297">
        <f>VLOOKUP("SL_"&amp;$I$18&amp;"_art_"&amp;BL68&amp;"_ALL",Vehicle_Idle_Rates!$A$7:$AQ$12,5,FALSE)</f>
        <v>0.12081251265653382</v>
      </c>
      <c r="BM70" s="297">
        <f>VLOOKUP("SL_"&amp;$I$18&amp;"_art_"&amp;BM68&amp;"_ALL",Vehicle_Idle_Rates!$A$7:$AQ$12,5,FALSE)</f>
        <v>0.11070401751369743</v>
      </c>
      <c r="BN70" s="23" t="str">
        <f>T(I16)</f>
        <v>SL</v>
      </c>
      <c r="BO70" s="4" t="str">
        <f>I20</f>
        <v>Salt Lake</v>
      </c>
      <c r="BP70" s="4">
        <f>I18</f>
        <v>2030</v>
      </c>
      <c r="BQ70" s="4" t="str">
        <f>C14</f>
        <v>Truck Idling</v>
      </c>
      <c r="BR70" s="4" t="s">
        <v>24</v>
      </c>
      <c r="BS70" s="4" t="str">
        <f>C7</f>
        <v>Your Agency</v>
      </c>
      <c r="BT70" s="4">
        <f>D16</f>
        <v>0</v>
      </c>
      <c r="BU70" s="4" t="str">
        <f>C17</f>
        <v>Cross St.</v>
      </c>
      <c r="BV70" s="4">
        <f>C18</f>
        <v>0</v>
      </c>
      <c r="BW70" s="12" t="str">
        <f>C22</f>
        <v xml:space="preserve">Please enter here a brief description of this project, including the basic cost elements that comprise the total shown below (right-of-way, materials, pavement quantities, equipment costs, labor costs, etc.), assumptions made in estimating emission reductions and the justification for those assumptions, and any other relevant supporting information.  </v>
      </c>
      <c r="BX70" s="4" t="str">
        <f>C9</f>
        <v>Your Name</v>
      </c>
      <c r="BY70" s="4" t="str">
        <f>I7</f>
        <v>801-123-4567</v>
      </c>
      <c r="BZ70" s="4" t="str">
        <f>I9</f>
        <v>youre-mail@email.com</v>
      </c>
      <c r="CA70" s="4" t="str">
        <f>I14</f>
        <v>City of Project Location</v>
      </c>
      <c r="CB70" s="186">
        <f>J55</f>
        <v>1</v>
      </c>
    </row>
    <row r="72" spans="1:80" x14ac:dyDescent="0.3">
      <c r="M72" s="105"/>
      <c r="N72" s="105"/>
      <c r="O72" s="105"/>
      <c r="P72" s="105"/>
      <c r="Q72" s="105"/>
    </row>
    <row r="73" spans="1:80" x14ac:dyDescent="0.3">
      <c r="AF73" s="176" t="s">
        <v>280</v>
      </c>
      <c r="AG73" s="174">
        <v>10.423997359583334</v>
      </c>
      <c r="AH73" s="174">
        <v>2.3879113460208334E-2</v>
      </c>
      <c r="AI73" s="174">
        <v>0.7695398683333331</v>
      </c>
      <c r="AJ73" s="174">
        <v>9.7411719000000015E-3</v>
      </c>
      <c r="AK73" s="174">
        <v>8.8541110125000006E-3</v>
      </c>
      <c r="AL73" s="174">
        <v>2.0185086260070713</v>
      </c>
      <c r="AM73" s="174">
        <v>3.523431922916997</v>
      </c>
      <c r="AN73" s="174">
        <v>0.25907441356131566</v>
      </c>
      <c r="AO73" s="174">
        <v>0.27791903573881749</v>
      </c>
      <c r="AP73" s="174">
        <v>0.15583077559689132</v>
      </c>
      <c r="AQ73" s="174">
        <v>18.437781144166667</v>
      </c>
      <c r="AR73" s="174">
        <v>0.72171639990416658</v>
      </c>
      <c r="AS73" s="174">
        <v>2.107534733333333</v>
      </c>
      <c r="AT73" s="174">
        <v>6.7528515749999976E-2</v>
      </c>
      <c r="AU73" s="174">
        <v>5.9739063041666658E-2</v>
      </c>
      <c r="AV73" s="174">
        <v>1.8650840464812819</v>
      </c>
      <c r="AW73" s="174">
        <v>9.4846365298523874E-2</v>
      </c>
      <c r="AX73" s="174">
        <v>1.4641783715626588E-2</v>
      </c>
      <c r="AY73" s="174">
        <v>5.3572932128439124E-2</v>
      </c>
      <c r="AZ73" s="174">
        <v>1.2992335377803024E-2</v>
      </c>
      <c r="BA73" s="174">
        <v>6.7487142895833321</v>
      </c>
      <c r="BB73" s="174">
        <v>1.5875958536666666</v>
      </c>
      <c r="BC73" s="174">
        <v>0.25829854000000008</v>
      </c>
      <c r="BD73" s="174">
        <v>0.55214606666666666</v>
      </c>
      <c r="BE73" s="174">
        <v>0.13451628249999997</v>
      </c>
    </row>
    <row r="74" spans="1:80" x14ac:dyDescent="0.3">
      <c r="M74" s="105"/>
      <c r="N74" s="105"/>
      <c r="O74" s="105"/>
      <c r="P74" s="105"/>
      <c r="Q74" s="105"/>
    </row>
  </sheetData>
  <sheetProtection algorithmName="SHA-512" hashValue="AVJEL7H7E0l0Atn1teVqd1WM9TnnaQDgjtWIKlh8jc3Ja+tWHP4IZNBck0PZ8A/j/x7RvF8/8ueke9U5qic2Jg==" saltValue="GbUZbpwiZWrnLPtm12+JYQ==" spinCount="100000" sheet="1" selectLockedCells="1"/>
  <mergeCells count="28">
    <mergeCell ref="E41:F41"/>
    <mergeCell ref="J41:K41"/>
    <mergeCell ref="E39:F39"/>
    <mergeCell ref="A44:J45"/>
    <mergeCell ref="A47:F48"/>
    <mergeCell ref="G47:I47"/>
    <mergeCell ref="J47:K47"/>
    <mergeCell ref="A22:B22"/>
    <mergeCell ref="C22:K22"/>
    <mergeCell ref="D25:J25"/>
    <mergeCell ref="O26:S28"/>
    <mergeCell ref="G29:K35"/>
    <mergeCell ref="N16:V23"/>
    <mergeCell ref="I37:K37"/>
    <mergeCell ref="C9:E9"/>
    <mergeCell ref="I9:K9"/>
    <mergeCell ref="C14:E14"/>
    <mergeCell ref="I14:K14"/>
    <mergeCell ref="C16:E16"/>
    <mergeCell ref="C17:E17"/>
    <mergeCell ref="C20:E20"/>
    <mergeCell ref="I20:K20"/>
    <mergeCell ref="A1:L1"/>
    <mergeCell ref="A2:L2"/>
    <mergeCell ref="D3:I3"/>
    <mergeCell ref="A4:L4"/>
    <mergeCell ref="C7:E7"/>
    <mergeCell ref="I7:K7"/>
  </mergeCells>
  <dataValidations count="8">
    <dataValidation type="list" allowBlank="1" showInputMessage="1" showErrorMessage="1" sqref="K44" xr:uid="{34F3B136-3F44-42DD-9BAD-ADF4BE9E7233}">
      <formula1>"No, Yes"</formula1>
    </dataValidation>
    <dataValidation type="textLength" operator="lessThan" allowBlank="1" showErrorMessage="1" promptTitle="Error" prompt="Please limit description to 500 characters." sqref="C22:K22" xr:uid="{A44B3628-CF2B-4D3E-8DD8-43DD3FCBAC06}">
      <formula1>2000</formula1>
    </dataValidation>
    <dataValidation type="list" showInputMessage="1" showErrorMessage="1" error="Cell may not be left blank." sqref="I16" xr:uid="{24043447-2564-4353-B2BA-E23B7A0A0E72}">
      <formula1>"BE,DA,SL,TO,WE"</formula1>
    </dataValidation>
    <dataValidation type="whole" operator="greaterThan" allowBlank="1" showInputMessage="1" showErrorMessage="1" error="Enter a whole number only - no text." sqref="E36" xr:uid="{CE7474F9-52AE-4BE0-BDA8-8B7BAE1A3580}">
      <formula1>0</formula1>
    </dataValidation>
    <dataValidation type="decimal" operator="greaterThan" allowBlank="1" showInputMessage="1" showErrorMessage="1" error="VHT value must be greater than zero, and should not contain any non-numeric characters." sqref="E30" xr:uid="{73A518B1-E373-4201-9B7C-B8C7E99AD4B0}">
      <formula1>0</formula1>
    </dataValidation>
    <dataValidation type="decimal" operator="lessThanOrEqual" allowBlank="1" showInputMessage="1" showErrorMessage="1" errorTitle="Warning:" error="Bicycle trip length should be less than 10 miles." sqref="K57:K58" xr:uid="{197A62A8-4001-435E-90DE-544EDE408B85}">
      <formula1>10</formula1>
    </dataValidation>
    <dataValidation type="whole" operator="lessThan" allowBlank="1" showErrorMessage="1" error="The number of days in a year may not exceed 365.  The number of annual working days is typically 250." sqref="E27" xr:uid="{809E1A4F-5948-42FB-B892-BFA2078E3E76}">
      <formula1>366</formula1>
    </dataValidation>
    <dataValidation type="whole" operator="lessThan" allowBlank="1" showInputMessage="1" showErrorMessage="1" sqref="J53:J54" xr:uid="{ABE77054-C6B6-41D9-9AC1-47F19225B1EC}">
      <formula1>366</formula1>
    </dataValidation>
  </dataValidations>
  <hyperlinks>
    <hyperlink ref="I9" r:id="rId1" display="kip@wfrc.org" xr:uid="{92FB9D3F-9924-4F66-B0CC-41AE50875786}"/>
  </hyperlinks>
  <pageMargins left="0.75" right="0.75" top="1" bottom="1" header="0.5" footer="0.5"/>
  <pageSetup scale="74" orientation="portrait" r:id="rId2"/>
  <headerFooter alignWithMargins="0"/>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0000"/>
    <pageSetUpPr fitToPage="1"/>
  </sheetPr>
  <dimension ref="A1:CB74"/>
  <sheetViews>
    <sheetView showGridLines="0" topLeftCell="A27" zoomScaleNormal="100" workbookViewId="0">
      <selection activeCell="K27" sqref="K27"/>
    </sheetView>
  </sheetViews>
  <sheetFormatPr defaultRowHeight="13" x14ac:dyDescent="0.3"/>
  <cols>
    <col min="2" max="2" width="12" customWidth="1"/>
    <col min="4" max="4" width="11" customWidth="1"/>
    <col min="5" max="5" width="13.453125" customWidth="1"/>
    <col min="6" max="6" width="11.7265625" customWidth="1"/>
    <col min="7" max="8" width="10" customWidth="1"/>
    <col min="9" max="9" width="11.54296875" customWidth="1"/>
    <col min="11" max="11" width="9.54296875" bestFit="1" customWidth="1"/>
    <col min="13" max="13" width="12.7265625" bestFit="1" customWidth="1"/>
    <col min="14" max="15" width="10.453125" bestFit="1" customWidth="1"/>
    <col min="16" max="16" width="8.7265625" customWidth="1"/>
    <col min="17" max="17" width="16" bestFit="1" customWidth="1"/>
    <col min="18" max="18" width="7.1796875" bestFit="1" customWidth="1"/>
    <col min="19" max="19" width="7.54296875" bestFit="1" customWidth="1"/>
    <col min="20" max="20" width="5.26953125" bestFit="1" customWidth="1"/>
    <col min="21" max="21" width="12.1796875" bestFit="1" customWidth="1"/>
    <col min="22" max="22" width="19.1796875" bestFit="1" customWidth="1"/>
    <col min="23" max="23" width="13.7265625" bestFit="1" customWidth="1"/>
    <col min="24" max="24" width="11.7265625" bestFit="1" customWidth="1"/>
    <col min="25" max="25" width="6.26953125" bestFit="1" customWidth="1"/>
    <col min="26" max="26" width="9.7265625" bestFit="1" customWidth="1"/>
    <col min="27" max="27" width="6.81640625" bestFit="1" customWidth="1"/>
    <col min="28" max="28" width="11.1796875" bestFit="1" customWidth="1"/>
    <col min="29" max="29" width="20.54296875" bestFit="1" customWidth="1"/>
    <col min="30" max="30" width="11.81640625" bestFit="1" customWidth="1"/>
    <col min="31" max="32" width="12" customWidth="1"/>
    <col min="33" max="57" width="14.1796875" customWidth="1"/>
    <col min="58" max="58" width="7.81640625" bestFit="1" customWidth="1"/>
    <col min="60" max="63" width="10.54296875" customWidth="1"/>
    <col min="64" max="64" width="12.1796875" customWidth="1"/>
    <col min="65" max="65" width="11.81640625" customWidth="1"/>
    <col min="72" max="72" width="11" customWidth="1"/>
    <col min="80" max="80" width="9.7265625" customWidth="1"/>
  </cols>
  <sheetData>
    <row r="1" spans="1:22" ht="17.5" thickTop="1" x14ac:dyDescent="0.35">
      <c r="A1" s="415" t="str">
        <f>CONCATENATE("Emissions Analysis Form (",I18-5,"-",I18," TIP)")</f>
        <v>Emissions Analysis Form (2025-2030 TIP)</v>
      </c>
      <c r="B1" s="416"/>
      <c r="C1" s="416"/>
      <c r="D1" s="416"/>
      <c r="E1" s="416"/>
      <c r="F1" s="416"/>
      <c r="G1" s="416"/>
      <c r="H1" s="416"/>
      <c r="I1" s="416"/>
      <c r="J1" s="416"/>
      <c r="K1" s="416"/>
      <c r="L1" s="417"/>
    </row>
    <row r="2" spans="1:22" ht="15.5" thickBot="1" x14ac:dyDescent="0.35">
      <c r="A2" s="418" t="s">
        <v>70</v>
      </c>
      <c r="B2" s="419"/>
      <c r="C2" s="419"/>
      <c r="D2" s="419"/>
      <c r="E2" s="419"/>
      <c r="F2" s="419"/>
      <c r="G2" s="419"/>
      <c r="H2" s="419"/>
      <c r="I2" s="419"/>
      <c r="J2" s="419"/>
      <c r="K2" s="419"/>
      <c r="L2" s="420"/>
    </row>
    <row r="3" spans="1:22" ht="13.5" thickTop="1" x14ac:dyDescent="0.3">
      <c r="A3" s="27"/>
      <c r="B3" s="28"/>
      <c r="C3" s="28"/>
      <c r="D3" s="392"/>
      <c r="E3" s="392"/>
      <c r="F3" s="392"/>
      <c r="G3" s="392"/>
      <c r="H3" s="392"/>
      <c r="I3" s="392"/>
      <c r="J3" s="28"/>
      <c r="K3" s="28"/>
      <c r="L3" s="28"/>
    </row>
    <row r="4" spans="1:22" ht="17.5" x14ac:dyDescent="0.35">
      <c r="A4" s="424" t="s">
        <v>236</v>
      </c>
      <c r="B4" s="425"/>
      <c r="C4" s="425"/>
      <c r="D4" s="425"/>
      <c r="E4" s="425"/>
      <c r="F4" s="425"/>
      <c r="G4" s="425"/>
      <c r="H4" s="425"/>
      <c r="I4" s="425"/>
      <c r="J4" s="425"/>
      <c r="K4" s="425"/>
      <c r="L4" s="426"/>
    </row>
    <row r="5" spans="1:22" ht="13.5" thickBot="1" x14ac:dyDescent="0.35">
      <c r="A5" s="29" t="s">
        <v>30</v>
      </c>
      <c r="B5" s="27"/>
      <c r="C5" s="27"/>
      <c r="D5" s="27"/>
      <c r="E5" s="27"/>
      <c r="F5" s="27"/>
      <c r="G5" s="27"/>
      <c r="H5" s="27"/>
      <c r="I5" s="27"/>
      <c r="J5" s="27"/>
      <c r="K5" s="27"/>
      <c r="L5" s="27"/>
    </row>
    <row r="6" spans="1:22" x14ac:dyDescent="0.3">
      <c r="A6" s="30"/>
      <c r="B6" s="31"/>
      <c r="C6" s="31"/>
      <c r="D6" s="31"/>
      <c r="E6" s="31"/>
      <c r="F6" s="31"/>
      <c r="G6" s="31"/>
      <c r="H6" s="31"/>
      <c r="I6" s="31"/>
      <c r="J6" s="31"/>
      <c r="K6" s="31"/>
      <c r="L6" s="32"/>
    </row>
    <row r="7" spans="1:22" x14ac:dyDescent="0.3">
      <c r="A7" s="33" t="s">
        <v>103</v>
      </c>
      <c r="B7" s="27"/>
      <c r="C7" s="421" t="s">
        <v>204</v>
      </c>
      <c r="D7" s="422"/>
      <c r="E7" s="423"/>
      <c r="F7" s="27"/>
      <c r="G7" s="27" t="s">
        <v>6</v>
      </c>
      <c r="H7" s="27"/>
      <c r="I7" s="427" t="s">
        <v>206</v>
      </c>
      <c r="J7" s="428"/>
      <c r="K7" s="429"/>
      <c r="L7" s="34"/>
    </row>
    <row r="8" spans="1:22" x14ac:dyDescent="0.3">
      <c r="A8" s="33"/>
      <c r="B8" s="27"/>
      <c r="C8" s="27"/>
      <c r="D8" s="27"/>
      <c r="E8" s="27"/>
      <c r="F8" s="27"/>
      <c r="G8" s="27"/>
      <c r="H8" s="27"/>
      <c r="I8" s="27"/>
      <c r="J8" s="27"/>
      <c r="K8" s="27"/>
      <c r="L8" s="34"/>
    </row>
    <row r="9" spans="1:22" x14ac:dyDescent="0.3">
      <c r="A9" s="33" t="s">
        <v>403</v>
      </c>
      <c r="B9" s="27"/>
      <c r="C9" s="421" t="s">
        <v>205</v>
      </c>
      <c r="D9" s="422"/>
      <c r="E9" s="423"/>
      <c r="F9" s="27"/>
      <c r="G9" s="27" t="s">
        <v>7</v>
      </c>
      <c r="H9" s="27"/>
      <c r="I9" s="430" t="s">
        <v>207</v>
      </c>
      <c r="J9" s="460"/>
      <c r="K9" s="461"/>
      <c r="L9" s="34"/>
    </row>
    <row r="10" spans="1:22" ht="13.5" thickBot="1" x14ac:dyDescent="0.35">
      <c r="A10" s="277" t="s">
        <v>395</v>
      </c>
      <c r="B10" s="36"/>
      <c r="C10" s="36"/>
      <c r="D10" s="36"/>
      <c r="E10" s="36"/>
      <c r="F10" s="36"/>
      <c r="G10" s="36"/>
      <c r="H10" s="36"/>
      <c r="I10" s="36"/>
      <c r="J10" s="36"/>
      <c r="K10" s="36"/>
      <c r="L10" s="37"/>
    </row>
    <row r="11" spans="1:22" x14ac:dyDescent="0.3">
      <c r="A11" s="27"/>
      <c r="B11" s="27"/>
      <c r="C11" s="27"/>
      <c r="D11" s="27"/>
      <c r="E11" s="27"/>
      <c r="F11" s="27"/>
      <c r="G11" s="27"/>
      <c r="H11" s="27"/>
      <c r="I11" s="27"/>
      <c r="J11" s="27"/>
      <c r="K11" s="27"/>
      <c r="L11" s="27"/>
    </row>
    <row r="12" spans="1:22" ht="13.5" thickBot="1" x14ac:dyDescent="0.35">
      <c r="A12" s="29" t="s">
        <v>31</v>
      </c>
      <c r="B12" s="27"/>
      <c r="C12" s="27"/>
      <c r="D12" s="27"/>
      <c r="E12" s="27"/>
      <c r="F12" s="27"/>
      <c r="G12" s="27"/>
      <c r="H12" s="27"/>
      <c r="I12" s="27"/>
      <c r="J12" s="27"/>
      <c r="K12" s="27"/>
      <c r="L12" s="27"/>
    </row>
    <row r="13" spans="1:22" x14ac:dyDescent="0.3">
      <c r="A13" s="30"/>
      <c r="B13" s="31"/>
      <c r="C13" s="31"/>
      <c r="D13" s="31"/>
      <c r="E13" s="31"/>
      <c r="F13" s="31"/>
      <c r="G13" s="31"/>
      <c r="H13" s="31"/>
      <c r="I13" s="31"/>
      <c r="J13" s="31"/>
      <c r="K13" s="31"/>
      <c r="L13" s="32"/>
    </row>
    <row r="14" spans="1:22" x14ac:dyDescent="0.3">
      <c r="A14" s="33" t="s">
        <v>32</v>
      </c>
      <c r="B14" s="27"/>
      <c r="C14" s="396" t="s">
        <v>135</v>
      </c>
      <c r="D14" s="397"/>
      <c r="E14" s="398"/>
      <c r="F14" s="27"/>
      <c r="G14" s="27" t="s">
        <v>39</v>
      </c>
      <c r="H14" s="27"/>
      <c r="I14" s="421" t="s">
        <v>208</v>
      </c>
      <c r="J14" s="422"/>
      <c r="K14" s="423"/>
      <c r="L14" s="34"/>
    </row>
    <row r="15" spans="1:22" x14ac:dyDescent="0.3">
      <c r="A15" s="33"/>
      <c r="B15" s="27"/>
      <c r="C15" s="27"/>
      <c r="D15" s="27"/>
      <c r="E15" s="27"/>
      <c r="F15" s="27"/>
      <c r="G15" s="27"/>
      <c r="H15" s="27"/>
      <c r="I15" s="27"/>
      <c r="J15" s="27"/>
      <c r="K15" s="27"/>
      <c r="L15" s="34"/>
    </row>
    <row r="16" spans="1:22" ht="12.75" customHeight="1" x14ac:dyDescent="0.3">
      <c r="A16" s="33" t="s">
        <v>38</v>
      </c>
      <c r="B16" s="38" t="s">
        <v>69</v>
      </c>
      <c r="C16" s="421" t="s">
        <v>209</v>
      </c>
      <c r="D16" s="422"/>
      <c r="E16" s="423"/>
      <c r="F16" s="27"/>
      <c r="G16" s="27" t="s">
        <v>0</v>
      </c>
      <c r="H16" s="27"/>
      <c r="I16" s="361" t="s">
        <v>102</v>
      </c>
      <c r="J16" s="39"/>
      <c r="K16" s="27"/>
      <c r="L16" s="34"/>
      <c r="N16" s="378" t="s">
        <v>407</v>
      </c>
      <c r="O16" s="379"/>
      <c r="P16" s="379"/>
      <c r="Q16" s="379"/>
      <c r="R16" s="379"/>
      <c r="S16" s="379"/>
      <c r="T16" s="379"/>
      <c r="U16" s="379"/>
      <c r="V16" s="380"/>
    </row>
    <row r="17" spans="1:22" x14ac:dyDescent="0.3">
      <c r="A17" s="33"/>
      <c r="B17" s="38" t="s">
        <v>41</v>
      </c>
      <c r="C17" s="421" t="s">
        <v>210</v>
      </c>
      <c r="D17" s="422"/>
      <c r="E17" s="423"/>
      <c r="F17" s="27"/>
      <c r="G17" s="27"/>
      <c r="H17" s="27"/>
      <c r="I17" s="27"/>
      <c r="J17" s="27"/>
      <c r="K17" s="27"/>
      <c r="L17" s="34"/>
      <c r="N17" s="381"/>
      <c r="O17" s="382"/>
      <c r="P17" s="382"/>
      <c r="Q17" s="382"/>
      <c r="R17" s="382"/>
      <c r="S17" s="382"/>
      <c r="T17" s="382"/>
      <c r="U17" s="382"/>
      <c r="V17" s="383"/>
    </row>
    <row r="18" spans="1:22" x14ac:dyDescent="0.3">
      <c r="A18" s="33"/>
      <c r="B18" s="38" t="s">
        <v>42</v>
      </c>
      <c r="C18" s="421" t="s">
        <v>211</v>
      </c>
      <c r="D18" s="422"/>
      <c r="E18" s="423"/>
      <c r="F18" s="27"/>
      <c r="G18" s="27" t="s">
        <v>33</v>
      </c>
      <c r="H18" s="27"/>
      <c r="I18" s="40">
        <f>Funding_Year</f>
        <v>2030</v>
      </c>
      <c r="J18" s="27"/>
      <c r="K18" s="27"/>
      <c r="L18" s="34"/>
      <c r="N18" s="381"/>
      <c r="O18" s="382"/>
      <c r="P18" s="382"/>
      <c r="Q18" s="382"/>
      <c r="R18" s="382"/>
      <c r="S18" s="382"/>
      <c r="T18" s="382"/>
      <c r="U18" s="382"/>
      <c r="V18" s="383"/>
    </row>
    <row r="19" spans="1:22" x14ac:dyDescent="0.3">
      <c r="A19" s="33"/>
      <c r="B19" s="41"/>
      <c r="C19" s="27"/>
      <c r="D19" s="27"/>
      <c r="E19" s="27"/>
      <c r="F19" s="27"/>
      <c r="G19" s="27"/>
      <c r="H19" s="27"/>
      <c r="I19" s="27"/>
      <c r="J19" s="27"/>
      <c r="K19" s="27"/>
      <c r="L19" s="34"/>
      <c r="N19" s="381"/>
      <c r="O19" s="382"/>
      <c r="P19" s="382"/>
      <c r="Q19" s="382"/>
      <c r="R19" s="382"/>
      <c r="S19" s="382"/>
      <c r="T19" s="382"/>
      <c r="U19" s="382"/>
      <c r="V19" s="383"/>
    </row>
    <row r="20" spans="1:22" x14ac:dyDescent="0.3">
      <c r="A20" s="33" t="s">
        <v>77</v>
      </c>
      <c r="B20" s="41"/>
      <c r="C20" s="396" t="str">
        <f>C7&amp;" - "&amp;C14&amp;"-"&amp;I16</f>
        <v>Your Agency - Bus Service Subsidy-SL</v>
      </c>
      <c r="D20" s="397"/>
      <c r="E20" s="398"/>
      <c r="F20" s="27"/>
      <c r="G20" s="27" t="s">
        <v>76</v>
      </c>
      <c r="H20" s="27"/>
      <c r="I20" s="396" t="str">
        <f>IF(I16="SL","Salt Lake",IF(I16="DA","Ogden-Layton",IF(I16="WE","Ogden-Layton","")))</f>
        <v>Salt Lake</v>
      </c>
      <c r="J20" s="397"/>
      <c r="K20" s="398"/>
      <c r="L20" s="34"/>
      <c r="N20" s="381"/>
      <c r="O20" s="382"/>
      <c r="P20" s="382"/>
      <c r="Q20" s="382"/>
      <c r="R20" s="382"/>
      <c r="S20" s="382"/>
      <c r="T20" s="382"/>
      <c r="U20" s="382"/>
      <c r="V20" s="383"/>
    </row>
    <row r="21" spans="1:22" x14ac:dyDescent="0.3">
      <c r="A21" s="33"/>
      <c r="B21" s="27"/>
      <c r="C21" s="27"/>
      <c r="D21" s="27"/>
      <c r="E21" s="27"/>
      <c r="F21" s="27"/>
      <c r="G21" s="27"/>
      <c r="H21" s="27"/>
      <c r="I21" s="27"/>
      <c r="J21" s="27"/>
      <c r="K21" s="27"/>
      <c r="L21" s="34"/>
      <c r="N21" s="381"/>
      <c r="O21" s="382"/>
      <c r="P21" s="382"/>
      <c r="Q21" s="382"/>
      <c r="R21" s="382"/>
      <c r="S21" s="382"/>
      <c r="T21" s="382"/>
      <c r="U21" s="382"/>
      <c r="V21" s="383"/>
    </row>
    <row r="22" spans="1:22" ht="111.65" customHeight="1" x14ac:dyDescent="0.3">
      <c r="A22" s="388" t="s">
        <v>214</v>
      </c>
      <c r="B22" s="389"/>
      <c r="C22" s="399" t="s">
        <v>1484</v>
      </c>
      <c r="D22" s="400"/>
      <c r="E22" s="400"/>
      <c r="F22" s="400"/>
      <c r="G22" s="400"/>
      <c r="H22" s="400"/>
      <c r="I22" s="400"/>
      <c r="J22" s="400"/>
      <c r="K22" s="401"/>
      <c r="L22" s="42"/>
      <c r="N22" s="381"/>
      <c r="O22" s="382"/>
      <c r="P22" s="382"/>
      <c r="Q22" s="382"/>
      <c r="R22" s="382"/>
      <c r="S22" s="382"/>
      <c r="T22" s="382"/>
      <c r="U22" s="382"/>
      <c r="V22" s="383"/>
    </row>
    <row r="23" spans="1:22" ht="13.5" thickBot="1" x14ac:dyDescent="0.35">
      <c r="A23" s="35"/>
      <c r="B23" s="36"/>
      <c r="C23" s="36"/>
      <c r="D23" s="36"/>
      <c r="E23" s="36"/>
      <c r="F23" s="36"/>
      <c r="G23" s="36"/>
      <c r="H23" s="36"/>
      <c r="I23" s="36"/>
      <c r="J23" s="36"/>
      <c r="K23" s="36"/>
      <c r="L23" s="37"/>
      <c r="N23" s="384"/>
      <c r="O23" s="385"/>
      <c r="P23" s="385"/>
      <c r="Q23" s="385"/>
      <c r="R23" s="385"/>
      <c r="S23" s="385"/>
      <c r="T23" s="385"/>
      <c r="U23" s="385"/>
      <c r="V23" s="386"/>
    </row>
    <row r="24" spans="1:22" ht="13.5" thickBot="1" x14ac:dyDescent="0.35">
      <c r="A24" s="27"/>
      <c r="B24" s="27"/>
      <c r="C24" s="27"/>
      <c r="D24" s="27"/>
      <c r="E24" s="27"/>
      <c r="F24" s="27"/>
      <c r="G24" s="27"/>
      <c r="H24" s="27"/>
      <c r="I24" s="27"/>
      <c r="J24" s="27"/>
      <c r="K24" s="27"/>
      <c r="L24" s="27"/>
    </row>
    <row r="25" spans="1:22" ht="27.65" customHeight="1" thickTop="1" thickBot="1" x14ac:dyDescent="0.4">
      <c r="A25" s="29" t="s">
        <v>399</v>
      </c>
      <c r="B25" s="27"/>
      <c r="C25" s="462" t="s">
        <v>227</v>
      </c>
      <c r="D25" s="403"/>
      <c r="E25" s="403"/>
      <c r="F25" s="403"/>
      <c r="G25" s="403"/>
      <c r="H25" s="403"/>
      <c r="I25" s="403"/>
      <c r="J25" s="403"/>
      <c r="K25" s="404"/>
      <c r="L25" s="27"/>
    </row>
    <row r="26" spans="1:22" x14ac:dyDescent="0.3">
      <c r="A26" s="30"/>
      <c r="B26" s="31"/>
      <c r="C26" s="31"/>
      <c r="D26" s="31"/>
      <c r="E26" s="31"/>
      <c r="F26" s="31"/>
      <c r="G26" s="31"/>
      <c r="H26" s="31"/>
      <c r="I26" s="31"/>
      <c r="J26" s="31"/>
      <c r="K26" s="31"/>
      <c r="L26" s="32"/>
      <c r="O26" s="438"/>
      <c r="P26" s="438"/>
      <c r="Q26" s="438"/>
      <c r="R26" s="438"/>
      <c r="S26" s="438"/>
    </row>
    <row r="27" spans="1:22" x14ac:dyDescent="0.3">
      <c r="A27" s="33" t="s">
        <v>8</v>
      </c>
      <c r="B27" s="27"/>
      <c r="C27" s="27"/>
      <c r="D27" s="27"/>
      <c r="E27" s="361">
        <v>250</v>
      </c>
      <c r="F27" s="27"/>
      <c r="G27" s="71" t="s">
        <v>164</v>
      </c>
      <c r="H27" s="27"/>
      <c r="I27" s="72"/>
      <c r="J27" s="72"/>
      <c r="K27" s="367">
        <v>1</v>
      </c>
      <c r="L27" s="34"/>
      <c r="O27" s="438"/>
      <c r="P27" s="438"/>
      <c r="Q27" s="438"/>
      <c r="R27" s="438"/>
      <c r="S27" s="438"/>
    </row>
    <row r="28" spans="1:22" ht="12.75" customHeight="1" x14ac:dyDescent="0.3">
      <c r="A28" s="43" t="s">
        <v>44</v>
      </c>
      <c r="B28" s="27"/>
      <c r="C28" s="27"/>
      <c r="D28" s="27"/>
      <c r="E28" s="27"/>
      <c r="F28" s="27"/>
      <c r="G28" s="79" t="s">
        <v>131</v>
      </c>
      <c r="H28" s="27"/>
      <c r="I28" s="75"/>
      <c r="J28" s="75"/>
      <c r="K28" s="75"/>
      <c r="L28" s="34"/>
      <c r="O28" s="438"/>
      <c r="P28" s="438"/>
      <c r="Q28" s="438"/>
      <c r="R28" s="438"/>
      <c r="S28" s="438"/>
    </row>
    <row r="29" spans="1:22" x14ac:dyDescent="0.3">
      <c r="A29" s="43"/>
      <c r="B29" s="27"/>
      <c r="C29" s="27"/>
      <c r="D29" s="27"/>
      <c r="E29" s="27"/>
      <c r="F29" s="27"/>
      <c r="G29" s="39"/>
      <c r="H29" s="27"/>
      <c r="I29" s="75"/>
      <c r="J29" s="75"/>
      <c r="K29" s="75"/>
      <c r="L29" s="34"/>
    </row>
    <row r="30" spans="1:22" ht="12.65" customHeight="1" x14ac:dyDescent="0.3">
      <c r="A30" s="33" t="s">
        <v>34</v>
      </c>
      <c r="B30" s="27"/>
      <c r="C30" s="27"/>
      <c r="D30" s="27"/>
      <c r="E30" s="361">
        <v>1.2</v>
      </c>
      <c r="F30" s="27"/>
      <c r="G30" s="27" t="s">
        <v>127</v>
      </c>
      <c r="H30" s="75"/>
      <c r="I30" s="75"/>
      <c r="J30" s="75"/>
      <c r="K30" s="361">
        <v>7.5</v>
      </c>
      <c r="L30" s="34"/>
    </row>
    <row r="31" spans="1:22" ht="12.65" customHeight="1" x14ac:dyDescent="0.3">
      <c r="A31" s="43" t="s">
        <v>35</v>
      </c>
      <c r="B31" s="27"/>
      <c r="C31" s="27"/>
      <c r="D31" s="27"/>
      <c r="E31" s="67"/>
      <c r="F31" s="27"/>
      <c r="G31" s="39" t="s">
        <v>213</v>
      </c>
      <c r="H31" s="75"/>
      <c r="I31" s="75"/>
      <c r="J31" s="75"/>
      <c r="K31" s="75"/>
      <c r="L31" s="34"/>
    </row>
    <row r="32" spans="1:22" x14ac:dyDescent="0.3">
      <c r="A32" s="33"/>
      <c r="B32" s="27"/>
      <c r="C32" s="27"/>
      <c r="D32" s="27"/>
      <c r="E32" s="27"/>
      <c r="F32" s="27"/>
      <c r="G32" s="27"/>
      <c r="H32" s="27"/>
      <c r="I32" s="27"/>
      <c r="J32" s="27"/>
      <c r="K32" s="27"/>
      <c r="L32" s="34"/>
    </row>
    <row r="33" spans="1:12" x14ac:dyDescent="0.3">
      <c r="A33" s="33" t="s">
        <v>36</v>
      </c>
      <c r="B33" s="27"/>
      <c r="C33" s="27"/>
      <c r="D33" s="27"/>
      <c r="E33" s="45" t="s">
        <v>29</v>
      </c>
      <c r="F33" s="27"/>
      <c r="G33" s="27" t="s">
        <v>129</v>
      </c>
      <c r="H33" s="27"/>
      <c r="I33" s="27"/>
      <c r="J33" s="27"/>
      <c r="K33" s="367">
        <v>1</v>
      </c>
      <c r="L33" s="34"/>
    </row>
    <row r="34" spans="1:12" x14ac:dyDescent="0.3">
      <c r="A34" s="43" t="s">
        <v>53</v>
      </c>
      <c r="B34" s="27"/>
      <c r="C34" s="27"/>
      <c r="D34" s="27"/>
      <c r="E34" s="27"/>
      <c r="F34" s="27"/>
      <c r="G34" s="39" t="s">
        <v>130</v>
      </c>
      <c r="H34" s="27"/>
      <c r="I34" s="27"/>
      <c r="J34" s="27"/>
      <c r="K34" s="27"/>
      <c r="L34" s="34"/>
    </row>
    <row r="35" spans="1:12" x14ac:dyDescent="0.3">
      <c r="A35" s="33"/>
      <c r="B35" s="27"/>
      <c r="C35" s="27"/>
      <c r="D35" s="27"/>
      <c r="E35" s="27"/>
      <c r="F35" s="27"/>
      <c r="G35" s="27"/>
      <c r="H35" s="27"/>
      <c r="I35" s="27"/>
      <c r="J35" s="27"/>
      <c r="K35" s="27"/>
      <c r="L35" s="34"/>
    </row>
    <row r="36" spans="1:12" x14ac:dyDescent="0.3">
      <c r="A36" s="33" t="s">
        <v>351</v>
      </c>
      <c r="B36" s="27"/>
      <c r="C36" s="27"/>
      <c r="D36" s="27"/>
      <c r="E36" s="361">
        <v>3</v>
      </c>
      <c r="F36" s="27"/>
      <c r="G36" s="431" t="s">
        <v>225</v>
      </c>
      <c r="H36" s="431"/>
      <c r="I36" s="431"/>
      <c r="J36" s="27"/>
      <c r="K36" s="107">
        <f>D70</f>
        <v>4.2808219178082192</v>
      </c>
      <c r="L36" s="34"/>
    </row>
    <row r="37" spans="1:12" x14ac:dyDescent="0.3">
      <c r="A37" s="43" t="s">
        <v>356</v>
      </c>
      <c r="B37" s="27"/>
      <c r="C37" s="27"/>
      <c r="D37" s="27"/>
      <c r="E37" s="27"/>
      <c r="F37" s="27"/>
      <c r="G37" s="431"/>
      <c r="H37" s="431"/>
      <c r="I37" s="431"/>
      <c r="J37" s="27"/>
      <c r="K37" s="27"/>
      <c r="L37" s="34"/>
    </row>
    <row r="38" spans="1:12" x14ac:dyDescent="0.3">
      <c r="A38" s="33"/>
      <c r="B38" s="27"/>
      <c r="C38" s="27"/>
      <c r="D38" s="27"/>
      <c r="E38" s="27"/>
      <c r="F38" s="27"/>
      <c r="G38" s="108" t="s">
        <v>226</v>
      </c>
      <c r="H38" s="27"/>
      <c r="I38" s="27"/>
      <c r="J38" s="27"/>
      <c r="K38" s="27"/>
      <c r="L38" s="34"/>
    </row>
    <row r="39" spans="1:12" x14ac:dyDescent="0.3">
      <c r="A39" s="33" t="s">
        <v>397</v>
      </c>
      <c r="B39" s="27"/>
      <c r="C39" s="27"/>
      <c r="D39" s="27"/>
      <c r="E39" s="390">
        <v>1</v>
      </c>
      <c r="F39" s="391"/>
      <c r="G39" s="27"/>
      <c r="H39" s="27"/>
      <c r="I39" s="27"/>
      <c r="J39" s="27"/>
      <c r="K39" s="27"/>
      <c r="L39" s="34"/>
    </row>
    <row r="40" spans="1:12" x14ac:dyDescent="0.3">
      <c r="A40" s="278" t="s">
        <v>81</v>
      </c>
      <c r="B40" s="27"/>
      <c r="C40" s="27"/>
      <c r="D40" s="27"/>
      <c r="E40" s="27"/>
      <c r="F40" s="27"/>
      <c r="G40" s="27"/>
      <c r="H40" s="27"/>
      <c r="I40" s="27"/>
      <c r="J40" s="27"/>
      <c r="K40" s="27"/>
      <c r="L40" s="208"/>
    </row>
    <row r="41" spans="1:12" x14ac:dyDescent="0.3">
      <c r="A41" s="33" t="s">
        <v>37</v>
      </c>
      <c r="B41" s="27"/>
      <c r="C41" s="27"/>
      <c r="D41" s="27"/>
      <c r="E41" s="390">
        <f>0.9323*E39</f>
        <v>0.93230000000000002</v>
      </c>
      <c r="F41" s="391"/>
      <c r="G41" s="27"/>
      <c r="H41" s="27" t="s">
        <v>396</v>
      </c>
      <c r="I41" s="27"/>
      <c r="J41" s="390">
        <f>0.0677*E39</f>
        <v>6.7699999999999996E-2</v>
      </c>
      <c r="K41" s="391"/>
      <c r="L41" s="34"/>
    </row>
    <row r="42" spans="1:12" x14ac:dyDescent="0.3">
      <c r="A42" s="377" t="s">
        <v>1485</v>
      </c>
      <c r="H42" s="377" t="s">
        <v>409</v>
      </c>
      <c r="L42" s="34"/>
    </row>
    <row r="43" spans="1:12" x14ac:dyDescent="0.3">
      <c r="A43" s="278"/>
      <c r="B43" s="27"/>
      <c r="C43" s="27"/>
      <c r="D43" s="27"/>
      <c r="E43" s="27"/>
      <c r="F43" s="27"/>
      <c r="G43" s="27"/>
      <c r="H43" s="27"/>
      <c r="I43" s="27"/>
      <c r="J43" s="27"/>
      <c r="K43" s="27"/>
      <c r="L43" s="34"/>
    </row>
    <row r="44" spans="1:12" x14ac:dyDescent="0.3">
      <c r="A44" s="388" t="s">
        <v>401</v>
      </c>
      <c r="B44" s="431"/>
      <c r="C44" s="431"/>
      <c r="D44" s="431"/>
      <c r="E44" s="431"/>
      <c r="F44" s="431"/>
      <c r="G44" s="431"/>
      <c r="H44" s="431"/>
      <c r="I44" s="431"/>
      <c r="J44" s="27"/>
      <c r="K44" s="361" t="s">
        <v>398</v>
      </c>
      <c r="L44" s="34"/>
    </row>
    <row r="45" spans="1:12" x14ac:dyDescent="0.3">
      <c r="A45" s="388"/>
      <c r="B45" s="431"/>
      <c r="C45" s="431"/>
      <c r="D45" s="431"/>
      <c r="E45" s="431"/>
      <c r="F45" s="431"/>
      <c r="G45" s="431"/>
      <c r="H45" s="431"/>
      <c r="I45" s="431"/>
      <c r="J45" s="27"/>
      <c r="K45" s="27"/>
      <c r="L45" s="34"/>
    </row>
    <row r="46" spans="1:12" x14ac:dyDescent="0.3">
      <c r="A46" s="276"/>
      <c r="B46" s="279"/>
      <c r="C46" s="279"/>
      <c r="D46" s="279"/>
      <c r="E46" s="279"/>
      <c r="F46" s="279"/>
      <c r="G46" s="279"/>
      <c r="H46" s="279"/>
      <c r="I46" s="279"/>
      <c r="J46" s="27"/>
      <c r="K46" s="27"/>
      <c r="L46" s="34"/>
    </row>
    <row r="47" spans="1:12" x14ac:dyDescent="0.3">
      <c r="A47" s="432" t="s">
        <v>410</v>
      </c>
      <c r="B47" s="433"/>
      <c r="C47" s="433"/>
      <c r="D47" s="433"/>
      <c r="E47" s="433"/>
      <c r="F47" s="433"/>
      <c r="G47" s="436" t="s">
        <v>402</v>
      </c>
      <c r="H47" s="436"/>
      <c r="I47" s="437"/>
      <c r="J47" s="390">
        <v>0</v>
      </c>
      <c r="K47" s="391"/>
      <c r="L47" s="208"/>
    </row>
    <row r="48" spans="1:12" ht="13.5" thickBot="1" x14ac:dyDescent="0.35">
      <c r="A48" s="434"/>
      <c r="B48" s="435"/>
      <c r="C48" s="435"/>
      <c r="D48" s="435"/>
      <c r="E48" s="435"/>
      <c r="F48" s="435"/>
      <c r="G48" s="282"/>
      <c r="H48" s="282"/>
      <c r="I48" s="280"/>
      <c r="J48" s="280"/>
      <c r="K48" s="280"/>
      <c r="L48" s="281"/>
    </row>
    <row r="49" spans="1:12" x14ac:dyDescent="0.3">
      <c r="A49" s="27"/>
      <c r="B49" s="27"/>
      <c r="C49" s="27"/>
      <c r="D49" s="27"/>
      <c r="E49" s="27"/>
      <c r="F49" s="27"/>
      <c r="G49" s="27"/>
      <c r="H49" s="27"/>
      <c r="I49" s="27"/>
      <c r="J49" s="27"/>
      <c r="K49" s="27"/>
      <c r="L49" s="27"/>
    </row>
    <row r="50" spans="1:12" ht="13.5" thickBot="1" x14ac:dyDescent="0.35">
      <c r="A50" s="29" t="s">
        <v>63</v>
      </c>
      <c r="B50" s="27"/>
      <c r="C50" s="27"/>
      <c r="D50" s="27"/>
      <c r="E50" s="27"/>
      <c r="F50" s="27"/>
      <c r="G50" s="27"/>
      <c r="H50" s="27"/>
      <c r="I50" s="27"/>
      <c r="J50" s="27"/>
      <c r="K50" s="27"/>
      <c r="L50" s="27"/>
    </row>
    <row r="51" spans="1:12" x14ac:dyDescent="0.3">
      <c r="A51" s="46"/>
      <c r="B51" s="47"/>
      <c r="C51" s="47"/>
      <c r="D51" s="47"/>
      <c r="E51" s="47"/>
      <c r="F51" s="47"/>
      <c r="G51" s="47"/>
      <c r="H51" s="47"/>
      <c r="I51" s="47"/>
      <c r="J51" s="47"/>
      <c r="K51" s="47"/>
      <c r="L51" s="48"/>
    </row>
    <row r="52" spans="1:12" ht="13.5" thickBot="1" x14ac:dyDescent="0.35">
      <c r="A52" s="49" t="s">
        <v>66</v>
      </c>
      <c r="B52" s="50"/>
      <c r="C52" s="51" t="s">
        <v>74</v>
      </c>
      <c r="D52" s="51" t="s">
        <v>116</v>
      </c>
      <c r="E52" s="51" t="s">
        <v>67</v>
      </c>
      <c r="F52" s="50"/>
      <c r="G52" s="50" t="s">
        <v>65</v>
      </c>
      <c r="H52" s="50"/>
      <c r="I52" s="50"/>
      <c r="J52" s="51" t="s">
        <v>68</v>
      </c>
      <c r="K52" s="51" t="s">
        <v>114</v>
      </c>
      <c r="L52" s="52"/>
    </row>
    <row r="53" spans="1:12" x14ac:dyDescent="0.3">
      <c r="A53" s="326" t="s">
        <v>172</v>
      </c>
      <c r="B53" s="327"/>
      <c r="C53" s="339">
        <f>T70</f>
        <v>4.0761472602739717E-5</v>
      </c>
      <c r="D53" s="340">
        <f t="shared" ref="D53:D59" si="0">C53*365</f>
        <v>1.4877937499999997E-2</v>
      </c>
      <c r="E53" s="341">
        <f t="shared" ref="E53:E59" si="1">C53*1000/453.5/2000*365</f>
        <v>1.64034592061742E-5</v>
      </c>
      <c r="F53" s="50"/>
      <c r="G53" s="56" t="s">
        <v>80</v>
      </c>
      <c r="H53" s="50"/>
      <c r="I53" s="50"/>
      <c r="J53" s="57">
        <f>C70</f>
        <v>8.3773423049084528E-2</v>
      </c>
      <c r="K53" s="58">
        <f>J53*365</f>
        <v>30.577299412915853</v>
      </c>
      <c r="L53" s="52"/>
    </row>
    <row r="54" spans="1:12" ht="13.5" thickBot="1" x14ac:dyDescent="0.35">
      <c r="A54" s="331" t="s">
        <v>1477</v>
      </c>
      <c r="B54" s="332"/>
      <c r="C54" s="353">
        <f>O70</f>
        <v>0.10513250473744291</v>
      </c>
      <c r="D54" s="353">
        <f>C54*365</f>
        <v>38.373364229166661</v>
      </c>
      <c r="E54" s="354">
        <f t="shared" si="1"/>
        <v>4.2308009072951118E-2</v>
      </c>
      <c r="F54" s="50"/>
      <c r="G54" s="56" t="s">
        <v>115</v>
      </c>
      <c r="H54" s="50"/>
      <c r="I54" s="50"/>
      <c r="J54" s="57">
        <f>D70</f>
        <v>4.2808219178082192</v>
      </c>
      <c r="K54" s="58">
        <f>J54*365</f>
        <v>1562.5</v>
      </c>
      <c r="L54" s="52"/>
    </row>
    <row r="55" spans="1:12" x14ac:dyDescent="0.3">
      <c r="A55" s="53" t="s">
        <v>22</v>
      </c>
      <c r="B55" s="50"/>
      <c r="C55" s="54">
        <f>P70</f>
        <v>7.2198608447488592E-3</v>
      </c>
      <c r="D55" s="55">
        <f t="shared" si="0"/>
        <v>2.6352492083333336</v>
      </c>
      <c r="E55" s="55">
        <f t="shared" si="1"/>
        <v>2.9054566795295848E-3</v>
      </c>
      <c r="F55" s="50"/>
      <c r="G55" s="56" t="s">
        <v>320</v>
      </c>
      <c r="H55" s="50"/>
      <c r="I55" s="50"/>
      <c r="J55" s="183">
        <f>J53*0.218</f>
        <v>1.8262606224700426E-2</v>
      </c>
      <c r="K55" s="184">
        <f>K53*0.218</f>
        <v>6.6658512720156562</v>
      </c>
      <c r="L55" s="52"/>
    </row>
    <row r="56" spans="1:12" x14ac:dyDescent="0.3">
      <c r="A56" s="53" t="s">
        <v>100</v>
      </c>
      <c r="B56" s="50"/>
      <c r="C56" s="54">
        <f>Q70</f>
        <v>-1.5435328196347028E-3</v>
      </c>
      <c r="D56" s="55">
        <f t="shared" si="0"/>
        <v>-0.56338947916666648</v>
      </c>
      <c r="E56" s="55">
        <f t="shared" si="1"/>
        <v>-6.2115708838662246E-4</v>
      </c>
      <c r="F56" s="50"/>
      <c r="G56" s="182" t="s">
        <v>386</v>
      </c>
      <c r="H56" s="50"/>
      <c r="I56" s="50"/>
      <c r="J56" s="50"/>
      <c r="K56" s="50"/>
      <c r="L56" s="52"/>
    </row>
    <row r="57" spans="1:12" x14ac:dyDescent="0.3">
      <c r="A57" s="53" t="s">
        <v>21</v>
      </c>
      <c r="B57" s="50"/>
      <c r="C57" s="54">
        <f>R70</f>
        <v>7.4215485159817335E-4</v>
      </c>
      <c r="D57" s="55">
        <f t="shared" si="0"/>
        <v>0.27088652083333326</v>
      </c>
      <c r="E57" s="55">
        <f t="shared" si="1"/>
        <v>2.9866209573686141E-4</v>
      </c>
      <c r="F57" s="50"/>
      <c r="G57" s="50"/>
      <c r="H57" s="50"/>
      <c r="I57" s="50"/>
      <c r="J57" s="50"/>
      <c r="K57" s="50"/>
      <c r="L57" s="52"/>
    </row>
    <row r="58" spans="1:12" ht="13.5" thickBot="1" x14ac:dyDescent="0.35">
      <c r="A58" s="53" t="s">
        <v>20</v>
      </c>
      <c r="B58" s="50"/>
      <c r="C58" s="54">
        <f>S70</f>
        <v>1.0893687214611873E-4</v>
      </c>
      <c r="D58" s="55">
        <f t="shared" si="0"/>
        <v>3.9761958333333333E-2</v>
      </c>
      <c r="E58" s="55">
        <f t="shared" si="1"/>
        <v>4.3838983829474461E-5</v>
      </c>
      <c r="F58" s="50"/>
      <c r="G58" s="50"/>
      <c r="H58" s="50"/>
      <c r="I58" s="50"/>
      <c r="J58" s="50"/>
      <c r="K58" s="50"/>
      <c r="L58" s="52"/>
    </row>
    <row r="59" spans="1:12" ht="13.5" thickBot="1" x14ac:dyDescent="0.35">
      <c r="A59" s="59" t="s">
        <v>62</v>
      </c>
      <c r="B59" s="50"/>
      <c r="C59" s="60">
        <f>B70</f>
        <v>6.5274197488584488E-3</v>
      </c>
      <c r="D59" s="61">
        <f t="shared" si="0"/>
        <v>2.3825082083333338</v>
      </c>
      <c r="E59" s="60">
        <f t="shared" si="1"/>
        <v>2.6268006707092987E-3</v>
      </c>
      <c r="F59" s="50"/>
      <c r="G59" s="50"/>
      <c r="H59" s="50" t="s">
        <v>73</v>
      </c>
      <c r="I59" s="50"/>
      <c r="J59" s="50"/>
      <c r="K59" s="89">
        <f>E70</f>
        <v>7147.5246250000009</v>
      </c>
      <c r="L59" s="52"/>
    </row>
    <row r="60" spans="1:12" ht="13.5" thickBot="1" x14ac:dyDescent="0.35">
      <c r="A60" s="62" t="s">
        <v>75</v>
      </c>
      <c r="B60" s="63"/>
      <c r="C60" s="63"/>
      <c r="D60" s="63"/>
      <c r="E60" s="63"/>
      <c r="F60" s="63"/>
      <c r="G60" s="64" t="s">
        <v>167</v>
      </c>
      <c r="H60" s="64"/>
      <c r="I60" s="63"/>
      <c r="J60" s="63"/>
      <c r="K60" s="63"/>
      <c r="L60" s="65"/>
    </row>
    <row r="67" spans="1:80" x14ac:dyDescent="0.3">
      <c r="AJ67" s="159" t="str">
        <f t="shared" ref="AJ67:BM67" si="2">"Rates "&amp;Funding_Year</f>
        <v>Rates 2030</v>
      </c>
      <c r="AK67" s="159" t="str">
        <f t="shared" si="2"/>
        <v>Rates 2030</v>
      </c>
      <c r="AL67" s="159" t="str">
        <f t="shared" si="2"/>
        <v>Rates 2030</v>
      </c>
      <c r="AM67" s="159" t="str">
        <f t="shared" si="2"/>
        <v>Rates 2030</v>
      </c>
      <c r="AN67" s="159" t="str">
        <f t="shared" si="2"/>
        <v>Rates 2030</v>
      </c>
      <c r="AO67" s="159" t="str">
        <f t="shared" si="2"/>
        <v>Rates 2030</v>
      </c>
      <c r="AP67" s="167" t="str">
        <f t="shared" si="2"/>
        <v>Rates 2030</v>
      </c>
      <c r="AQ67" s="167" t="str">
        <f t="shared" si="2"/>
        <v>Rates 2030</v>
      </c>
      <c r="AR67" s="167" t="str">
        <f t="shared" si="2"/>
        <v>Rates 2030</v>
      </c>
      <c r="AS67" s="167" t="str">
        <f t="shared" si="2"/>
        <v>Rates 2030</v>
      </c>
      <c r="AT67" s="167" t="str">
        <f t="shared" si="2"/>
        <v>Rates 2030</v>
      </c>
      <c r="AU67" s="167" t="str">
        <f t="shared" si="2"/>
        <v>Rates 2030</v>
      </c>
      <c r="AV67" s="161" t="str">
        <f t="shared" si="2"/>
        <v>Rates 2030</v>
      </c>
      <c r="AW67" s="161" t="str">
        <f t="shared" si="2"/>
        <v>Rates 2030</v>
      </c>
      <c r="AX67" s="161" t="str">
        <f t="shared" si="2"/>
        <v>Rates 2030</v>
      </c>
      <c r="AY67" s="161" t="str">
        <f t="shared" si="2"/>
        <v>Rates 2030</v>
      </c>
      <c r="AZ67" s="161" t="str">
        <f t="shared" si="2"/>
        <v>Rates 2030</v>
      </c>
      <c r="BA67" s="161" t="str">
        <f t="shared" si="2"/>
        <v>Rates 2030</v>
      </c>
      <c r="BB67" s="163" t="str">
        <f t="shared" si="2"/>
        <v>Rates 2030</v>
      </c>
      <c r="BC67" s="163" t="str">
        <f t="shared" si="2"/>
        <v>Rates 2030</v>
      </c>
      <c r="BD67" s="163" t="str">
        <f t="shared" si="2"/>
        <v>Rates 2030</v>
      </c>
      <c r="BE67" s="163" t="str">
        <f t="shared" si="2"/>
        <v>Rates 2030</v>
      </c>
      <c r="BF67" s="163" t="str">
        <f t="shared" si="2"/>
        <v>Rates 2030</v>
      </c>
      <c r="BG67" s="163" t="str">
        <f t="shared" si="2"/>
        <v>Rates 2030</v>
      </c>
      <c r="BH67" s="165" t="str">
        <f t="shared" si="2"/>
        <v>Rates 2030</v>
      </c>
      <c r="BI67" s="165" t="str">
        <f t="shared" si="2"/>
        <v>Rates 2030</v>
      </c>
      <c r="BJ67" s="165" t="str">
        <f t="shared" si="2"/>
        <v>Rates 2030</v>
      </c>
      <c r="BK67" s="165" t="str">
        <f t="shared" si="2"/>
        <v>Rates 2030</v>
      </c>
      <c r="BL67" s="165" t="str">
        <f t="shared" si="2"/>
        <v>Rates 2030</v>
      </c>
      <c r="BM67" s="165" t="str">
        <f t="shared" si="2"/>
        <v>Rates 2030</v>
      </c>
    </row>
    <row r="68" spans="1:80" x14ac:dyDescent="0.3">
      <c r="AI68" s="176" t="s">
        <v>279</v>
      </c>
      <c r="AJ68" s="176">
        <v>90</v>
      </c>
      <c r="AK68">
        <v>2</v>
      </c>
      <c r="AL68">
        <v>3</v>
      </c>
      <c r="AM68">
        <v>87</v>
      </c>
      <c r="AN68">
        <v>100</v>
      </c>
      <c r="AO68">
        <v>110</v>
      </c>
      <c r="AP68">
        <v>90</v>
      </c>
      <c r="AQ68">
        <v>2</v>
      </c>
      <c r="AR68">
        <v>3</v>
      </c>
      <c r="AS68">
        <v>87</v>
      </c>
      <c r="AT68">
        <v>100</v>
      </c>
      <c r="AU68">
        <v>110</v>
      </c>
      <c r="AV68">
        <v>90</v>
      </c>
      <c r="AW68">
        <v>2</v>
      </c>
      <c r="AX68">
        <v>3</v>
      </c>
      <c r="AY68">
        <v>87</v>
      </c>
      <c r="AZ68">
        <v>100</v>
      </c>
      <c r="BA68">
        <v>110</v>
      </c>
      <c r="BB68">
        <v>90</v>
      </c>
      <c r="BC68">
        <v>2</v>
      </c>
      <c r="BD68">
        <v>3</v>
      </c>
      <c r="BE68">
        <v>87</v>
      </c>
      <c r="BF68">
        <v>100</v>
      </c>
      <c r="BG68">
        <v>110</v>
      </c>
      <c r="BH68">
        <v>90</v>
      </c>
      <c r="BI68">
        <v>2</v>
      </c>
      <c r="BJ68">
        <v>3</v>
      </c>
      <c r="BK68">
        <v>87</v>
      </c>
      <c r="BL68">
        <v>100</v>
      </c>
      <c r="BM68">
        <v>110</v>
      </c>
    </row>
    <row r="69" spans="1:80" s="3" customFormat="1" ht="39" x14ac:dyDescent="0.3">
      <c r="A69" s="8" t="s">
        <v>78</v>
      </c>
      <c r="B69" s="13" t="s">
        <v>104</v>
      </c>
      <c r="C69" s="13" t="s">
        <v>105</v>
      </c>
      <c r="D69" s="14" t="s">
        <v>79</v>
      </c>
      <c r="E69" s="13" t="s">
        <v>72</v>
      </c>
      <c r="F69" s="17" t="s">
        <v>426</v>
      </c>
      <c r="G69" s="17" t="s">
        <v>427</v>
      </c>
      <c r="H69" s="17" t="s">
        <v>428</v>
      </c>
      <c r="I69" s="17" t="s">
        <v>220</v>
      </c>
      <c r="J69" s="17" t="s">
        <v>118</v>
      </c>
      <c r="K69" s="17" t="s">
        <v>122</v>
      </c>
      <c r="L69" s="17" t="s">
        <v>119</v>
      </c>
      <c r="M69" s="17" t="s">
        <v>123</v>
      </c>
      <c r="N69" s="17" t="s">
        <v>121</v>
      </c>
      <c r="O69" s="13" t="s">
        <v>1477</v>
      </c>
      <c r="P69" s="13" t="s">
        <v>22</v>
      </c>
      <c r="Q69" s="13" t="s">
        <v>203</v>
      </c>
      <c r="R69" s="13" t="s">
        <v>21</v>
      </c>
      <c r="S69" s="13" t="s">
        <v>20</v>
      </c>
      <c r="T69" s="13" t="s">
        <v>172</v>
      </c>
      <c r="U69" s="15" t="s">
        <v>23</v>
      </c>
      <c r="V69" s="9" t="s">
        <v>8</v>
      </c>
      <c r="W69" s="9" t="s">
        <v>9</v>
      </c>
      <c r="X69" s="9" t="s">
        <v>10</v>
      </c>
      <c r="Y69" s="9" t="s">
        <v>11</v>
      </c>
      <c r="Z69" s="9" t="s">
        <v>12</v>
      </c>
      <c r="AA69" s="9" t="s">
        <v>13</v>
      </c>
      <c r="AB69" s="9" t="s">
        <v>14</v>
      </c>
      <c r="AC69" s="9" t="s">
        <v>15</v>
      </c>
      <c r="AD69" s="9" t="s">
        <v>16</v>
      </c>
      <c r="AE69" s="9" t="s">
        <v>85</v>
      </c>
      <c r="AF69" s="9" t="s">
        <v>17</v>
      </c>
      <c r="AG69" s="9" t="s">
        <v>18</v>
      </c>
      <c r="AH69" s="9" t="s">
        <v>19</v>
      </c>
      <c r="AI69" s="90" t="s">
        <v>117</v>
      </c>
      <c r="AJ69" s="85" t="s">
        <v>1478</v>
      </c>
      <c r="AK69" s="85" t="s">
        <v>109</v>
      </c>
      <c r="AL69" s="85" t="s">
        <v>108</v>
      </c>
      <c r="AM69" s="85" t="s">
        <v>107</v>
      </c>
      <c r="AN69" s="85" t="s">
        <v>106</v>
      </c>
      <c r="AO69" s="85" t="s">
        <v>195</v>
      </c>
      <c r="AP69" s="87" t="s">
        <v>1479</v>
      </c>
      <c r="AQ69" s="87" t="s">
        <v>113</v>
      </c>
      <c r="AR69" s="87" t="s">
        <v>112</v>
      </c>
      <c r="AS69" s="87" t="s">
        <v>111</v>
      </c>
      <c r="AT69" s="87" t="s">
        <v>110</v>
      </c>
      <c r="AU69" s="87" t="s">
        <v>196</v>
      </c>
      <c r="AV69" s="86" t="s">
        <v>1480</v>
      </c>
      <c r="AW69" s="86" t="s">
        <v>183</v>
      </c>
      <c r="AX69" s="86" t="s">
        <v>184</v>
      </c>
      <c r="AY69" s="86" t="s">
        <v>185</v>
      </c>
      <c r="AZ69" s="86" t="s">
        <v>186</v>
      </c>
      <c r="BA69" s="86" t="s">
        <v>197</v>
      </c>
      <c r="BB69" s="88" t="s">
        <v>1481</v>
      </c>
      <c r="BC69" s="88" t="s">
        <v>187</v>
      </c>
      <c r="BD69" s="88" t="s">
        <v>188</v>
      </c>
      <c r="BE69" s="88" t="s">
        <v>189</v>
      </c>
      <c r="BF69" s="88" t="s">
        <v>190</v>
      </c>
      <c r="BG69" s="88" t="s">
        <v>198</v>
      </c>
      <c r="BH69" s="94" t="s">
        <v>1482</v>
      </c>
      <c r="BI69" s="94" t="s">
        <v>191</v>
      </c>
      <c r="BJ69" s="94" t="s">
        <v>192</v>
      </c>
      <c r="BK69" s="94" t="s">
        <v>193</v>
      </c>
      <c r="BL69" s="94" t="s">
        <v>194</v>
      </c>
      <c r="BM69" s="94" t="s">
        <v>199</v>
      </c>
      <c r="BN69" s="22" t="s">
        <v>0</v>
      </c>
      <c r="BO69" s="8" t="s">
        <v>76</v>
      </c>
      <c r="BP69" s="9" t="s">
        <v>1</v>
      </c>
      <c r="BQ69" s="9" t="s">
        <v>2</v>
      </c>
      <c r="BR69" s="8" t="s">
        <v>64</v>
      </c>
      <c r="BS69" s="9" t="s">
        <v>3</v>
      </c>
      <c r="BT69" s="8" t="s">
        <v>40</v>
      </c>
      <c r="BU69" s="8" t="s">
        <v>41</v>
      </c>
      <c r="BV69" s="8" t="s">
        <v>42</v>
      </c>
      <c r="BW69" s="11" t="s">
        <v>4</v>
      </c>
      <c r="BX69" s="9" t="s">
        <v>5</v>
      </c>
      <c r="BY69" s="9" t="s">
        <v>6</v>
      </c>
      <c r="BZ69" s="9" t="s">
        <v>7</v>
      </c>
      <c r="CA69" s="9" t="s">
        <v>39</v>
      </c>
      <c r="CB69" s="185" t="s">
        <v>319</v>
      </c>
    </row>
    <row r="70" spans="1:80" ht="78" x14ac:dyDescent="0.3">
      <c r="A70" s="4" t="str">
        <f>C20</f>
        <v>Your Agency - Bus Service Subsidy-SL</v>
      </c>
      <c r="B70" s="16">
        <f>SUM(P70:S70)</f>
        <v>6.5274197488584488E-3</v>
      </c>
      <c r="C70" s="16">
        <f>(K36/35)*(V70/365)</f>
        <v>8.3773423049084528E-2</v>
      </c>
      <c r="D70" s="16">
        <f>K70*(V70/365)</f>
        <v>4.2808219178082192</v>
      </c>
      <c r="E70" s="5">
        <f>U70*(B70*365)/(MAX(F70,H70)/1000)</f>
        <v>7147.5246250000009</v>
      </c>
      <c r="F70" s="18">
        <f>E41</f>
        <v>0.93230000000000002</v>
      </c>
      <c r="G70" s="18">
        <f>E39</f>
        <v>1</v>
      </c>
      <c r="H70" s="18">
        <f>MAX(E39,J47)</f>
        <v>1</v>
      </c>
      <c r="I70" s="103">
        <f>K27/E30</f>
        <v>0.83333333333333337</v>
      </c>
      <c r="J70" s="20">
        <v>0</v>
      </c>
      <c r="K70" s="21">
        <f>K27*K30/E30</f>
        <v>6.25</v>
      </c>
      <c r="L70" s="21">
        <f>K33</f>
        <v>1</v>
      </c>
      <c r="M70" s="12">
        <v>1</v>
      </c>
      <c r="N70" s="25" t="str">
        <f>E33</f>
        <v>LD</v>
      </c>
      <c r="O70" s="7">
        <f t="shared" ref="O70:T70" si="3">($I$70*AV70*$M$70 + $J$70*BH70 + $K$70*BB70 - $L$70*(AP70)) * ($V$70/365)/1000</f>
        <v>0.10513250473744291</v>
      </c>
      <c r="P70" s="7">
        <f t="shared" si="3"/>
        <v>7.2198608447488592E-3</v>
      </c>
      <c r="Q70" s="7">
        <f t="shared" si="3"/>
        <v>-1.5435328196347028E-3</v>
      </c>
      <c r="R70" s="7">
        <f t="shared" si="3"/>
        <v>7.4215485159817335E-4</v>
      </c>
      <c r="S70" s="7">
        <f t="shared" si="3"/>
        <v>1.0893687214611873E-4</v>
      </c>
      <c r="T70" s="7">
        <f t="shared" si="3"/>
        <v>4.0761472602739717E-5</v>
      </c>
      <c r="U70" s="6">
        <f>E36</f>
        <v>3</v>
      </c>
      <c r="V70" s="6">
        <f>E27</f>
        <v>250</v>
      </c>
      <c r="W70" s="6"/>
      <c r="X70" s="6">
        <f>K30</f>
        <v>7.5</v>
      </c>
      <c r="Y70" s="6">
        <f>E30</f>
        <v>1.2</v>
      </c>
      <c r="Z70" s="6">
        <f>K27</f>
        <v>1</v>
      </c>
      <c r="AA70" s="6"/>
      <c r="AB70" s="6"/>
      <c r="AC70" s="6"/>
      <c r="AD70" s="6"/>
      <c r="AE70" s="6"/>
      <c r="AF70" s="6"/>
      <c r="AG70" s="6"/>
      <c r="AH70" s="6"/>
      <c r="AI70" s="24" t="s">
        <v>101</v>
      </c>
      <c r="AJ70" s="91">
        <f>VLOOKUP($I$16&amp;"_"&amp;$I$18&amp;"_"&amp;AJ68&amp;"_42",_veh_start_run_rate!$A$5:$Q$589,13,FALSE)</f>
        <v>97.882019</v>
      </c>
      <c r="AK70" s="91">
        <f>VLOOKUP($I$16&amp;"_"&amp;$I$18&amp;"_"&amp;AK68&amp;"_42",_veh_start_run_rate!$A$5:$Q$589,13,FALSE)</f>
        <v>4.0189779999999997</v>
      </c>
      <c r="AL70" s="91">
        <f>VLOOKUP($I$16&amp;"_"&amp;$I$18&amp;"_"&amp;AL68&amp;"_42",_veh_start_run_rate!$A$5:$Q$589,13,FALSE)</f>
        <v>0.99613399999999996</v>
      </c>
      <c r="AM70" s="91">
        <f>VLOOKUP($I$16&amp;"_"&amp;$I$18&amp;"_"&amp;AM68&amp;"_42",_veh_start_run_rate!$A$5:$Q$589,13,FALSE)</f>
        <v>0.82000099999999998</v>
      </c>
      <c r="AN70" s="91">
        <f>VLOOKUP($I$16&amp;"_"&amp;$I$18&amp;"_"&amp;AN68&amp;"_42",_veh_start_run_rate!$A$5:$Q$589,13,FALSE)</f>
        <v>5.1526000000000002E-2</v>
      </c>
      <c r="AO70" s="91">
        <f>VLOOKUP($I$16&amp;"_"&amp;$I$18&amp;"_"&amp;AO68&amp;"_42",_veh_start_run_rate!$A$5:$Q$589,13,FALSE)</f>
        <v>4.5638999999999999E-2</v>
      </c>
      <c r="AP70" s="91">
        <f>VLOOKUP($I$16&amp;"_"&amp;$I$18&amp;"_"&amp;AP68&amp;"_42",_veh_start_run_rate!$A$5:$Q$589,12,FALSE)</f>
        <v>1532.111206</v>
      </c>
      <c r="AQ70" s="91">
        <f>VLOOKUP($I$16&amp;"_"&amp;$I$18&amp;"_"&amp;AQ68&amp;"_42",_veh_start_run_rate!$A$5:$Q$589,12,FALSE)</f>
        <v>8.1026939999999996</v>
      </c>
      <c r="AR70" s="91">
        <f>VLOOKUP($I$16&amp;"_"&amp;$I$18&amp;"_"&amp;AR68&amp;"_42",_veh_start_run_rate!$A$5:$Q$589,12,FALSE)</f>
        <v>2.7491699999999999</v>
      </c>
      <c r="AS70" s="91">
        <f>VLOOKUP($I$16&amp;"_"&amp;$I$18&amp;"_"&amp;AS68&amp;"_42",_veh_start_run_rate!$A$5:$Q$589,12,FALSE)</f>
        <v>0.13791600000000001</v>
      </c>
      <c r="AT70" s="91">
        <f>VLOOKUP($I$16&amp;"_"&amp;$I$18&amp;"_100_42",_veh_start_run_rate!$A$5:$Q$589,12,FALSE) + VLOOKUP($I$16&amp;"_"&amp;$I$18&amp;"_106_42",_veh_start_run_rate!$A$5:$Q$589,12,FALSE) + VLOOKUP($I$16&amp;"_"&amp;$I$18&amp;"_107_42",_veh_start_run_rate!$A$5:$Q$589,12,FALSE)</f>
        <v>0.12153800000000001</v>
      </c>
      <c r="AU70" s="91">
        <f>VLOOKUP($I$16&amp;"_"&amp;$I$18&amp;"_110_42",_veh_start_run_rate!$A$5:$Q$589,12,FALSE) + VLOOKUP($I$16&amp;"_"&amp;$I$18&amp;"_116_42",_veh_start_run_rate!$A$5:$Q$589,12,FALSE) + VLOOKUP($I$16&amp;"_"&amp;$I$18&amp;"_117_42",_veh_start_run_rate!$A$5:$Q$589,12,FALSE)</f>
        <v>2.8216999999999999E-2</v>
      </c>
      <c r="AV70" s="92">
        <f>VLOOKUP($I$16&amp;"_"&amp;$I$18&amp;"_"&amp;AV68&amp;"_21",_veh_start_run_rate!$A$5:$Q$589,13,FALSE)</f>
        <v>204.24281300000001</v>
      </c>
      <c r="AW70" s="92">
        <f>VLOOKUP($I$16&amp;"_"&amp;$I$18&amp;"_"&amp;AW68&amp;"_21",_veh_start_run_rate!$A$5:$Q$589,13,FALSE)</f>
        <v>11.983909000000001</v>
      </c>
      <c r="AX70" s="92">
        <f>VLOOKUP($I$16&amp;"_"&amp;$I$18&amp;"_"&amp;AX68&amp;"_21",_veh_start_run_rate!$A$5:$Q$589,13,FALSE)</f>
        <v>0.41733700000000001</v>
      </c>
      <c r="AY70" s="92">
        <f>VLOOKUP($I$16&amp;"_"&amp;$I$18&amp;"_"&amp;AY68&amp;"_21",_veh_start_run_rate!$A$5:$Q$589,13,FALSE)</f>
        <v>1.3964319999999999</v>
      </c>
      <c r="AZ70" s="92">
        <f>VLOOKUP($I$16&amp;"_"&amp;$I$18&amp;"_"&amp;AZ68&amp;"_21",_veh_start_run_rate!$A$5:$Q$589,13,FALSE)</f>
        <v>7.0873000000000005E-2</v>
      </c>
      <c r="BA70" s="92">
        <f>VLOOKUP($I$16&amp;"_"&amp;$I$18&amp;"_"&amp;BA68&amp;"_21",_veh_start_run_rate!$A$5:$Q$589,13,FALSE)</f>
        <v>6.2697000000000003E-2</v>
      </c>
      <c r="BB70" s="92">
        <f>VLOOKUP($I$16&amp;"_"&amp;$I$18&amp;"_"&amp;BB68&amp;"_21",_veh_start_run_rate!$A$5:$Q$589,12,FALSE)</f>
        <v>242.464371</v>
      </c>
      <c r="BC70" s="92">
        <f>VLOOKUP($I$16&amp;"_"&amp;$I$18&amp;"_"&amp;BC68&amp;"_21",_veh_start_run_rate!$A$5:$Q$589,12,FALSE)</f>
        <v>1.3851359999999999</v>
      </c>
      <c r="BD70" s="92">
        <f>VLOOKUP($I$16&amp;"_"&amp;$I$18&amp;"_"&amp;BD68&amp;"_21",_veh_start_run_rate!$A$5:$Q$589,12,FALSE)</f>
        <v>2.3653E-2</v>
      </c>
      <c r="BE70" s="92">
        <f>VLOOKUP($I$16&amp;"_"&amp;$I$18&amp;"_"&amp;BE68&amp;"_21",_veh_start_run_rate!$A$5:$Q$589,12,FALSE)</f>
        <v>9.2429999999999995E-3</v>
      </c>
      <c r="BF70" s="92">
        <f>VLOOKUP($I$16&amp;"_"&amp;$I$18&amp;"_100_21",_veh_start_run_rate!$A$5:$Q$589,12,FALSE) + VLOOKUP($I$16&amp;"_"&amp;$I$18&amp;"_106_21",_veh_start_run_rate!$A$5:$Q$589,12,FALSE) + VLOOKUP($I$16&amp;"_"&amp;$I$18&amp;"_107_21",_veh_start_run_rate!$A$5:$Q$589,12,FALSE)</f>
        <v>3.5444000000000003E-2</v>
      </c>
      <c r="BG70" s="92">
        <f>VLOOKUP($I$16&amp;"_"&amp;$I$18&amp;"_110_21",_veh_start_run_rate!$A$5:$Q$589,12,FALSE) + VLOOKUP($I$16&amp;"_"&amp;$I$18&amp;"_116_21",_veh_start_run_rate!$A$5:$Q$589,12,FALSE) + VLOOKUP($I$16&amp;"_"&amp;$I$18&amp;"_117_21",_veh_start_run_rate!$A$5:$Q$589,12,FALSE)</f>
        <v>5.6769999999999998E-3</v>
      </c>
      <c r="BH70" s="93">
        <f>VLOOKUP("SL_"&amp;$I$18&amp;"_art_"&amp;BH68&amp;"_ALL",Vehicle_Idle_Rates!$A$7:$AQ$12,5,FALSE)</f>
        <v>2933.7045292537518</v>
      </c>
      <c r="BI70" s="93">
        <f>VLOOKUP("SL_"&amp;$I$18&amp;"_art_"&amp;BI68&amp;"_ALL",Vehicle_Idle_Rates!$A$7:$AQ$12,5,FALSE)</f>
        <v>3.5494139205738633</v>
      </c>
      <c r="BJ70" s="93">
        <f>VLOOKUP("SL_"&amp;$I$18&amp;"_art_"&amp;BJ68&amp;"_ALL",Vehicle_Idle_Rates!$A$7:$AQ$12,5,FALSE)</f>
        <v>3.8904138347642112</v>
      </c>
      <c r="BK70" s="93">
        <f>VLOOKUP("SL_"&amp;$I$18&amp;"_art_"&amp;BK68&amp;"_ALL",Vehicle_Idle_Rates!$A$7:$AQ$12,5,FALSE)</f>
        <v>0.8358270875299364</v>
      </c>
      <c r="BL70" s="93">
        <f>VLOOKUP("SL_"&amp;$I$18&amp;"_art_"&amp;BL68&amp;"_ALL",Vehicle_Idle_Rates!$A$7:$AQ$12,5,FALSE)</f>
        <v>0.12081251265653382</v>
      </c>
      <c r="BM70" s="93">
        <f>VLOOKUP("SL_"&amp;$I$18&amp;"_art_"&amp;BM68&amp;"_ALL",Vehicle_Idle_Rates!$A$7:$AQ$12,5,FALSE)</f>
        <v>0.11070401751369743</v>
      </c>
      <c r="BN70" s="23" t="str">
        <f>T(I16)</f>
        <v>SL</v>
      </c>
      <c r="BO70" s="4" t="str">
        <f>I20</f>
        <v>Salt Lake</v>
      </c>
      <c r="BP70" s="4">
        <f>I18</f>
        <v>2030</v>
      </c>
      <c r="BQ70" s="4" t="str">
        <f>C14</f>
        <v>Bus Service Subsidy</v>
      </c>
      <c r="BR70" s="4" t="s">
        <v>24</v>
      </c>
      <c r="BS70" s="4" t="str">
        <f>C7</f>
        <v>Your Agency</v>
      </c>
      <c r="BT70" s="4">
        <f>D16</f>
        <v>0</v>
      </c>
      <c r="BU70" s="4" t="str">
        <f>C17</f>
        <v>Begin Street</v>
      </c>
      <c r="BV70" s="4" t="str">
        <f>C18</f>
        <v>End Street</v>
      </c>
      <c r="BW70" s="12" t="str">
        <f>C22</f>
        <v xml:space="preserve">Please enter here a brief description of this project, including the basic cost elements that comprise the total shown below (right-of-way, materials, pavement quantities, equipment costs, labor costs, etc.), assumptions made in estimating emission reductions and the justification for those assumptions, and any other relevant supporting information.  </v>
      </c>
      <c r="BX70" s="4" t="str">
        <f>C9</f>
        <v>Your Name</v>
      </c>
      <c r="BY70" s="4" t="str">
        <f>I7</f>
        <v>801-123-4567</v>
      </c>
      <c r="BZ70" s="4" t="str">
        <f>I9</f>
        <v>youre-mail@email.com</v>
      </c>
      <c r="CA70" s="4" t="str">
        <f>I14</f>
        <v>City of Project Location</v>
      </c>
      <c r="CB70" s="186">
        <f>J55</f>
        <v>1.8262606224700426E-2</v>
      </c>
    </row>
    <row r="72" spans="1:80" x14ac:dyDescent="0.3">
      <c r="M72" s="105"/>
      <c r="N72" s="105"/>
      <c r="O72" s="105"/>
      <c r="P72" s="105"/>
      <c r="Q72" s="105"/>
    </row>
    <row r="73" spans="1:80" x14ac:dyDescent="0.3">
      <c r="AF73" s="176" t="s">
        <v>280</v>
      </c>
      <c r="AG73" s="174">
        <v>10.423997359583334</v>
      </c>
      <c r="AH73" s="174">
        <v>2.3879113460208334E-2</v>
      </c>
      <c r="AI73" s="174">
        <v>0.7695398683333331</v>
      </c>
      <c r="AJ73" s="174">
        <v>9.7411719000000015E-3</v>
      </c>
      <c r="AK73" s="174">
        <v>8.8541110125000006E-3</v>
      </c>
      <c r="AL73" s="174">
        <v>2.0185086260070713</v>
      </c>
      <c r="AM73" s="174">
        <v>3.523431922916997</v>
      </c>
      <c r="AN73" s="174">
        <v>0.25907441356131566</v>
      </c>
      <c r="AO73" s="174">
        <v>0.27791903573881749</v>
      </c>
      <c r="AP73" s="174">
        <v>0.15583077559689132</v>
      </c>
      <c r="AQ73" s="174">
        <v>18.437781144166667</v>
      </c>
      <c r="AR73" s="174">
        <v>0.72171639990416658</v>
      </c>
      <c r="AS73" s="174">
        <v>2.107534733333333</v>
      </c>
      <c r="AT73" s="174">
        <v>6.7528515749999976E-2</v>
      </c>
      <c r="AU73" s="174">
        <v>5.9739063041666658E-2</v>
      </c>
      <c r="AV73" s="174">
        <v>1.8650840464812819</v>
      </c>
      <c r="AW73" s="174">
        <v>9.4846365298523874E-2</v>
      </c>
      <c r="AX73" s="174">
        <v>1.4641783715626588E-2</v>
      </c>
      <c r="AY73" s="174">
        <v>5.3572932128439124E-2</v>
      </c>
      <c r="AZ73" s="174">
        <v>1.2992335377803024E-2</v>
      </c>
      <c r="BA73" s="174">
        <v>6.7487142895833321</v>
      </c>
      <c r="BB73" s="174">
        <v>1.5875958536666666</v>
      </c>
      <c r="BC73" s="174">
        <v>0.25829854000000008</v>
      </c>
      <c r="BD73" s="174">
        <v>0.55214606666666666</v>
      </c>
      <c r="BE73" s="174">
        <v>0.13451628249999997</v>
      </c>
    </row>
    <row r="74" spans="1:80" x14ac:dyDescent="0.3">
      <c r="M74" s="105"/>
      <c r="N74" s="105"/>
      <c r="O74" s="105"/>
      <c r="P74" s="105"/>
      <c r="Q74" s="105"/>
    </row>
  </sheetData>
  <sheetProtection algorithmName="SHA-512" hashValue="RUFLLuVNT/DSffu9Ma/8ZV9v6MT/DSCCw/krcNQph3CJejqw7xng34A6ceTO5Y6j5CnNbJI2cRsSoGwyNc1klQ==" saltValue="2joMI031g2Wlz+vpSHcZmw==" spinCount="100000" sheet="1" selectLockedCells="1"/>
  <mergeCells count="28">
    <mergeCell ref="A44:I45"/>
    <mergeCell ref="A47:F48"/>
    <mergeCell ref="G47:I47"/>
    <mergeCell ref="J47:K47"/>
    <mergeCell ref="E41:F41"/>
    <mergeCell ref="A1:L1"/>
    <mergeCell ref="A2:L2"/>
    <mergeCell ref="A4:L4"/>
    <mergeCell ref="C7:E7"/>
    <mergeCell ref="I7:K7"/>
    <mergeCell ref="D3:I3"/>
    <mergeCell ref="G36:I37"/>
    <mergeCell ref="J41:K41"/>
    <mergeCell ref="A22:B22"/>
    <mergeCell ref="C22:K22"/>
    <mergeCell ref="O26:S28"/>
    <mergeCell ref="N16:V23"/>
    <mergeCell ref="C17:E17"/>
    <mergeCell ref="C18:E18"/>
    <mergeCell ref="C20:E20"/>
    <mergeCell ref="I20:K20"/>
    <mergeCell ref="C25:K25"/>
    <mergeCell ref="E39:F39"/>
    <mergeCell ref="C9:E9"/>
    <mergeCell ref="I9:K9"/>
    <mergeCell ref="C14:E14"/>
    <mergeCell ref="I14:K14"/>
    <mergeCell ref="C16:E16"/>
  </mergeCells>
  <phoneticPr fontId="12" type="noConversion"/>
  <dataValidations count="8">
    <dataValidation type="list" allowBlank="1" showInputMessage="1" showErrorMessage="1" sqref="E33" xr:uid="{00000000-0002-0000-0400-000001000000}">
      <formula1>"ALL,LD"</formula1>
    </dataValidation>
    <dataValidation type="whole" operator="lessThan" allowBlank="1" showErrorMessage="1" error="The number of days in a year may not exceed 365.  The number of annual working days is typically 250." sqref="E27" xr:uid="{00000000-0002-0000-0400-000002000000}">
      <formula1>366</formula1>
    </dataValidation>
    <dataValidation type="decimal" operator="lessThanOrEqual" allowBlank="1" showInputMessage="1" showErrorMessage="1" errorTitle="Warning:" error="Bicycle trip length should be less than 10 miles." sqref="K57:K58" xr:uid="{00000000-0002-0000-0400-000003000000}">
      <formula1>10</formula1>
    </dataValidation>
    <dataValidation type="whole" operator="greaterThan" allowBlank="1" showInputMessage="1" showErrorMessage="1" error="Enter a whole number only - no text." sqref="E36" xr:uid="{00000000-0002-0000-0400-000004000000}">
      <formula1>0</formula1>
    </dataValidation>
    <dataValidation type="list" showInputMessage="1" showErrorMessage="1" error="Cell may not be left blank." sqref="I16" xr:uid="{00000000-0002-0000-0400-000005000000}">
      <formula1>"BE,DA,SL,TO,WE"</formula1>
    </dataValidation>
    <dataValidation type="textLength" operator="lessThan" allowBlank="1" showErrorMessage="1" promptTitle="Error" prompt="Please limit description to 500 characters." sqref="C22:K22" xr:uid="{22B18C05-C777-4FD1-B925-E1673F92A595}">
      <formula1>2000</formula1>
    </dataValidation>
    <dataValidation type="list" allowBlank="1" showInputMessage="1" showErrorMessage="1" sqref="K44" xr:uid="{E130C4C1-851D-4CA5-A991-E5A77BC6D44A}">
      <formula1>"No, Yes"</formula1>
    </dataValidation>
    <dataValidation type="whole" operator="lessThan" allowBlank="1" showInputMessage="1" showErrorMessage="1" sqref="J53:J54" xr:uid="{00000000-0002-0000-0400-000000000000}">
      <formula1>366</formula1>
    </dataValidation>
  </dataValidations>
  <hyperlinks>
    <hyperlink ref="I9" r:id="rId1" display="kip@wfrc.org" xr:uid="{00000000-0004-0000-0400-000000000000}"/>
  </hyperlinks>
  <pageMargins left="0.75" right="0.75" top="1" bottom="1" header="0.5" footer="0.5"/>
  <pageSetup scale="64" orientation="portrait" r:id="rId2"/>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rgb="FFFF0000"/>
    <pageSetUpPr fitToPage="1"/>
  </sheetPr>
  <dimension ref="A1:CB74"/>
  <sheetViews>
    <sheetView showGridLines="0" topLeftCell="A3" zoomScaleNormal="100" workbookViewId="0">
      <selection activeCell="B3" sqref="B3"/>
    </sheetView>
  </sheetViews>
  <sheetFormatPr defaultRowHeight="13" x14ac:dyDescent="0.3"/>
  <cols>
    <col min="2" max="2" width="12" customWidth="1"/>
    <col min="4" max="4" width="11" customWidth="1"/>
    <col min="5" max="5" width="13.453125" customWidth="1"/>
    <col min="6" max="6" width="11.7265625" customWidth="1"/>
    <col min="7" max="8" width="10" customWidth="1"/>
    <col min="9" max="9" width="11.54296875" customWidth="1"/>
    <col min="11" max="11" width="10.1796875" bestFit="1" customWidth="1"/>
    <col min="13" max="13" width="12.7265625" bestFit="1" customWidth="1"/>
    <col min="14" max="15" width="10.453125" bestFit="1" customWidth="1"/>
    <col min="16" max="16" width="8.7265625" customWidth="1"/>
    <col min="17" max="17" width="16" bestFit="1" customWidth="1"/>
    <col min="18" max="18" width="7.1796875" bestFit="1" customWidth="1"/>
    <col min="19" max="19" width="7.54296875" bestFit="1" customWidth="1"/>
    <col min="20" max="20" width="5.26953125" bestFit="1" customWidth="1"/>
    <col min="21" max="21" width="12.1796875" bestFit="1" customWidth="1"/>
    <col min="22" max="22" width="19.1796875" bestFit="1" customWidth="1"/>
    <col min="23" max="23" width="13.7265625" bestFit="1" customWidth="1"/>
    <col min="24" max="24" width="11.7265625" bestFit="1" customWidth="1"/>
    <col min="25" max="25" width="6.26953125" bestFit="1" customWidth="1"/>
    <col min="26" max="26" width="9.7265625" bestFit="1" customWidth="1"/>
    <col min="27" max="27" width="6.81640625" bestFit="1" customWidth="1"/>
    <col min="28" max="28" width="11.1796875" bestFit="1" customWidth="1"/>
    <col min="29" max="29" width="20.54296875" bestFit="1" customWidth="1"/>
    <col min="30" max="30" width="11.81640625" bestFit="1" customWidth="1"/>
    <col min="31" max="32" width="11.81640625" customWidth="1"/>
    <col min="33" max="57" width="14.1796875" customWidth="1"/>
    <col min="58" max="58" width="7.81640625" bestFit="1" customWidth="1"/>
    <col min="60" max="63" width="10.54296875" customWidth="1"/>
    <col min="64" max="64" width="12.1796875" customWidth="1"/>
    <col min="65" max="65" width="11.81640625" customWidth="1"/>
    <col min="72" max="72" width="11" customWidth="1"/>
    <col min="80" max="80" width="9.7265625" customWidth="1"/>
  </cols>
  <sheetData>
    <row r="1" spans="1:22" ht="17.5" thickTop="1" x14ac:dyDescent="0.35">
      <c r="A1" s="415" t="str">
        <f>CONCATENATE("Emissions Analysis Form (",I18-5,"-",I18," TIP)")</f>
        <v>Emissions Analysis Form (2025-2030 TIP)</v>
      </c>
      <c r="B1" s="416"/>
      <c r="C1" s="416"/>
      <c r="D1" s="416"/>
      <c r="E1" s="416"/>
      <c r="F1" s="416"/>
      <c r="G1" s="416"/>
      <c r="H1" s="416"/>
      <c r="I1" s="416"/>
      <c r="J1" s="416"/>
      <c r="K1" s="416"/>
      <c r="L1" s="417"/>
    </row>
    <row r="2" spans="1:22" ht="15.5" thickBot="1" x14ac:dyDescent="0.35">
      <c r="A2" s="418" t="s">
        <v>54</v>
      </c>
      <c r="B2" s="419"/>
      <c r="C2" s="419"/>
      <c r="D2" s="419"/>
      <c r="E2" s="419"/>
      <c r="F2" s="419"/>
      <c r="G2" s="419"/>
      <c r="H2" s="419"/>
      <c r="I2" s="419"/>
      <c r="J2" s="419"/>
      <c r="K2" s="419"/>
      <c r="L2" s="420"/>
    </row>
    <row r="3" spans="1:22" ht="13.5" thickTop="1" x14ac:dyDescent="0.3">
      <c r="A3" s="27"/>
      <c r="B3" s="170"/>
      <c r="C3" s="28"/>
      <c r="D3" s="392"/>
      <c r="E3" s="392"/>
      <c r="F3" s="392"/>
      <c r="G3" s="392"/>
      <c r="H3" s="392"/>
      <c r="I3" s="392"/>
      <c r="J3" s="28"/>
      <c r="K3" s="28"/>
      <c r="L3" s="28"/>
    </row>
    <row r="4" spans="1:22" ht="17.5" x14ac:dyDescent="0.35">
      <c r="A4" s="424" t="s">
        <v>236</v>
      </c>
      <c r="B4" s="425"/>
      <c r="C4" s="425"/>
      <c r="D4" s="425"/>
      <c r="E4" s="425"/>
      <c r="F4" s="425"/>
      <c r="G4" s="425"/>
      <c r="H4" s="425"/>
      <c r="I4" s="425"/>
      <c r="J4" s="425"/>
      <c r="K4" s="425"/>
      <c r="L4" s="426"/>
    </row>
    <row r="5" spans="1:22" ht="13.5" thickBot="1" x14ac:dyDescent="0.35">
      <c r="A5" s="29" t="s">
        <v>30</v>
      </c>
      <c r="B5" s="27"/>
      <c r="C5" s="27"/>
      <c r="D5" s="27"/>
      <c r="E5" s="27"/>
      <c r="F5" s="27"/>
      <c r="G5" s="27"/>
      <c r="H5" s="27"/>
      <c r="I5" s="27"/>
      <c r="J5" s="27"/>
      <c r="K5" s="27"/>
      <c r="L5" s="27"/>
    </row>
    <row r="6" spans="1:22" x14ac:dyDescent="0.3">
      <c r="A6" s="30"/>
      <c r="B6" s="31"/>
      <c r="C6" s="31"/>
      <c r="D6" s="31"/>
      <c r="E6" s="31"/>
      <c r="F6" s="31"/>
      <c r="G6" s="31"/>
      <c r="H6" s="31"/>
      <c r="I6" s="31"/>
      <c r="J6" s="31"/>
      <c r="K6" s="31"/>
      <c r="L6" s="32"/>
    </row>
    <row r="7" spans="1:22" x14ac:dyDescent="0.3">
      <c r="A7" s="33" t="s">
        <v>103</v>
      </c>
      <c r="B7" s="27"/>
      <c r="C7" s="421" t="s">
        <v>204</v>
      </c>
      <c r="D7" s="422"/>
      <c r="E7" s="423"/>
      <c r="F7" s="27"/>
      <c r="G7" s="27" t="s">
        <v>6</v>
      </c>
      <c r="H7" s="27"/>
      <c r="I7" s="427" t="s">
        <v>206</v>
      </c>
      <c r="J7" s="428"/>
      <c r="K7" s="429"/>
      <c r="L7" s="34"/>
    </row>
    <row r="8" spans="1:22" x14ac:dyDescent="0.3">
      <c r="A8" s="33"/>
      <c r="B8" s="27"/>
      <c r="C8" s="27"/>
      <c r="D8" s="27"/>
      <c r="E8" s="27"/>
      <c r="F8" s="27"/>
      <c r="G8" s="27"/>
      <c r="H8" s="27"/>
      <c r="I8" s="27"/>
      <c r="J8" s="27"/>
      <c r="K8" s="27"/>
      <c r="L8" s="34"/>
    </row>
    <row r="9" spans="1:22" x14ac:dyDescent="0.3">
      <c r="A9" s="33" t="s">
        <v>403</v>
      </c>
      <c r="B9" s="27"/>
      <c r="C9" s="421" t="s">
        <v>205</v>
      </c>
      <c r="D9" s="422"/>
      <c r="E9" s="423"/>
      <c r="F9" s="27"/>
      <c r="G9" s="27" t="s">
        <v>7</v>
      </c>
      <c r="H9" s="27"/>
      <c r="I9" s="430" t="s">
        <v>207</v>
      </c>
      <c r="J9" s="460"/>
      <c r="K9" s="461"/>
      <c r="L9" s="34"/>
    </row>
    <row r="10" spans="1:22" ht="13.5" thickBot="1" x14ac:dyDescent="0.35">
      <c r="A10" s="277" t="s">
        <v>395</v>
      </c>
      <c r="B10" s="36"/>
      <c r="C10" s="36"/>
      <c r="D10" s="36"/>
      <c r="E10" s="36"/>
      <c r="F10" s="36"/>
      <c r="G10" s="36"/>
      <c r="H10" s="36"/>
      <c r="I10" s="36"/>
      <c r="J10" s="36"/>
      <c r="K10" s="36"/>
      <c r="L10" s="37"/>
    </row>
    <row r="11" spans="1:22" x14ac:dyDescent="0.3">
      <c r="A11" s="27"/>
      <c r="B11" s="27"/>
      <c r="C11" s="27"/>
      <c r="D11" s="27"/>
      <c r="E11" s="27"/>
      <c r="F11" s="27"/>
      <c r="G11" s="27"/>
      <c r="H11" s="27"/>
      <c r="I11" s="27"/>
      <c r="J11" s="27"/>
      <c r="K11" s="27"/>
      <c r="L11" s="27"/>
    </row>
    <row r="12" spans="1:22" ht="13.5" thickBot="1" x14ac:dyDescent="0.35">
      <c r="A12" s="29" t="s">
        <v>31</v>
      </c>
      <c r="B12" s="27"/>
      <c r="C12" s="27"/>
      <c r="D12" s="27"/>
      <c r="E12" s="27"/>
      <c r="F12" s="27"/>
      <c r="G12" s="27"/>
      <c r="H12" s="27"/>
      <c r="I12" s="27"/>
      <c r="J12" s="27"/>
      <c r="K12" s="27"/>
      <c r="L12" s="27"/>
    </row>
    <row r="13" spans="1:22" x14ac:dyDescent="0.3">
      <c r="A13" s="30"/>
      <c r="B13" s="31"/>
      <c r="C13" s="31"/>
      <c r="D13" s="31"/>
      <c r="E13" s="31"/>
      <c r="F13" s="31"/>
      <c r="G13" s="31"/>
      <c r="H13" s="31"/>
      <c r="I13" s="31"/>
      <c r="J13" s="31"/>
      <c r="K13" s="31"/>
      <c r="L13" s="32"/>
    </row>
    <row r="14" spans="1:22" x14ac:dyDescent="0.3">
      <c r="A14" s="33" t="s">
        <v>32</v>
      </c>
      <c r="B14" s="27"/>
      <c r="C14" s="396" t="s">
        <v>132</v>
      </c>
      <c r="D14" s="397"/>
      <c r="E14" s="398"/>
      <c r="F14" s="27"/>
      <c r="G14" s="27" t="s">
        <v>39</v>
      </c>
      <c r="H14" s="27"/>
      <c r="I14" s="421" t="s">
        <v>208</v>
      </c>
      <c r="J14" s="422"/>
      <c r="K14" s="423"/>
      <c r="L14" s="34"/>
    </row>
    <row r="15" spans="1:22" x14ac:dyDescent="0.3">
      <c r="A15" s="33"/>
      <c r="B15" s="27"/>
      <c r="C15" s="27"/>
      <c r="D15" s="27"/>
      <c r="E15" s="27"/>
      <c r="F15" s="27"/>
      <c r="G15" s="27"/>
      <c r="H15" s="27"/>
      <c r="I15" s="27"/>
      <c r="J15" s="27"/>
      <c r="K15" s="27"/>
      <c r="L15" s="34"/>
    </row>
    <row r="16" spans="1:22" ht="12.75" customHeight="1" x14ac:dyDescent="0.3">
      <c r="A16" s="33" t="s">
        <v>38</v>
      </c>
      <c r="B16" s="38" t="s">
        <v>69</v>
      </c>
      <c r="C16" s="421" t="s">
        <v>209</v>
      </c>
      <c r="D16" s="422"/>
      <c r="E16" s="423"/>
      <c r="F16" s="27"/>
      <c r="G16" s="27" t="s">
        <v>0</v>
      </c>
      <c r="H16" s="27"/>
      <c r="I16" s="361" t="s">
        <v>102</v>
      </c>
      <c r="J16" s="39"/>
      <c r="K16" s="27"/>
      <c r="L16" s="34"/>
      <c r="N16" s="378" t="s">
        <v>407</v>
      </c>
      <c r="O16" s="379"/>
      <c r="P16" s="379"/>
      <c r="Q16" s="379"/>
      <c r="R16" s="379"/>
      <c r="S16" s="379"/>
      <c r="T16" s="379"/>
      <c r="U16" s="379"/>
      <c r="V16" s="380"/>
    </row>
    <row r="17" spans="1:22" x14ac:dyDescent="0.3">
      <c r="A17" s="33"/>
      <c r="B17" s="38" t="s">
        <v>41</v>
      </c>
      <c r="C17" s="421" t="s">
        <v>210</v>
      </c>
      <c r="D17" s="422"/>
      <c r="E17" s="423"/>
      <c r="F17" s="27"/>
      <c r="G17" s="27"/>
      <c r="H17" s="27"/>
      <c r="I17" s="27"/>
      <c r="J17" s="27"/>
      <c r="K17" s="27"/>
      <c r="L17" s="34"/>
      <c r="N17" s="381"/>
      <c r="O17" s="382"/>
      <c r="P17" s="382"/>
      <c r="Q17" s="382"/>
      <c r="R17" s="382"/>
      <c r="S17" s="382"/>
      <c r="T17" s="382"/>
      <c r="U17" s="382"/>
      <c r="V17" s="383"/>
    </row>
    <row r="18" spans="1:22" x14ac:dyDescent="0.3">
      <c r="A18" s="33"/>
      <c r="B18" s="38" t="s">
        <v>42</v>
      </c>
      <c r="C18" s="421" t="s">
        <v>211</v>
      </c>
      <c r="D18" s="422"/>
      <c r="E18" s="423"/>
      <c r="F18" s="27"/>
      <c r="G18" s="27" t="s">
        <v>33</v>
      </c>
      <c r="H18" s="27"/>
      <c r="I18" s="40">
        <f>Funding_Year</f>
        <v>2030</v>
      </c>
      <c r="J18" s="27"/>
      <c r="K18" s="27"/>
      <c r="L18" s="34"/>
      <c r="N18" s="381"/>
      <c r="O18" s="382"/>
      <c r="P18" s="382"/>
      <c r="Q18" s="382"/>
      <c r="R18" s="382"/>
      <c r="S18" s="382"/>
      <c r="T18" s="382"/>
      <c r="U18" s="382"/>
      <c r="V18" s="383"/>
    </row>
    <row r="19" spans="1:22" x14ac:dyDescent="0.3">
      <c r="A19" s="33"/>
      <c r="B19" s="41"/>
      <c r="C19" s="27"/>
      <c r="D19" s="27"/>
      <c r="E19" s="27"/>
      <c r="F19" s="27"/>
      <c r="G19" s="27"/>
      <c r="H19" s="27"/>
      <c r="I19" s="27"/>
      <c r="J19" s="27"/>
      <c r="K19" s="27"/>
      <c r="L19" s="34"/>
      <c r="N19" s="381"/>
      <c r="O19" s="382"/>
      <c r="P19" s="382"/>
      <c r="Q19" s="382"/>
      <c r="R19" s="382"/>
      <c r="S19" s="382"/>
      <c r="T19" s="382"/>
      <c r="U19" s="382"/>
      <c r="V19" s="383"/>
    </row>
    <row r="20" spans="1:22" x14ac:dyDescent="0.3">
      <c r="A20" s="33" t="s">
        <v>77</v>
      </c>
      <c r="B20" s="41"/>
      <c r="C20" s="396" t="str">
        <f>C7&amp;" - "&amp;C14&amp;"-"&amp;I16</f>
        <v>Your Agency - Transit Capital-SL</v>
      </c>
      <c r="D20" s="397"/>
      <c r="E20" s="398"/>
      <c r="F20" s="27"/>
      <c r="G20" s="27" t="s">
        <v>76</v>
      </c>
      <c r="H20" s="27"/>
      <c r="I20" s="396" t="str">
        <f>IF(I16="SL","Salt Lake",IF(I16="DA","Ogden-Layton",IF(I16="WE","Ogden-Layton","")))</f>
        <v>Salt Lake</v>
      </c>
      <c r="J20" s="397"/>
      <c r="K20" s="398"/>
      <c r="L20" s="34"/>
      <c r="N20" s="381"/>
      <c r="O20" s="382"/>
      <c r="P20" s="382"/>
      <c r="Q20" s="382"/>
      <c r="R20" s="382"/>
      <c r="S20" s="382"/>
      <c r="T20" s="382"/>
      <c r="U20" s="382"/>
      <c r="V20" s="383"/>
    </row>
    <row r="21" spans="1:22" x14ac:dyDescent="0.3">
      <c r="A21" s="33"/>
      <c r="B21" s="27"/>
      <c r="C21" s="27"/>
      <c r="D21" s="27"/>
      <c r="E21" s="27"/>
      <c r="F21" s="27"/>
      <c r="G21" s="27"/>
      <c r="H21" s="27"/>
      <c r="I21" s="27"/>
      <c r="J21" s="27"/>
      <c r="K21" s="27"/>
      <c r="L21" s="34"/>
      <c r="N21" s="381"/>
      <c r="O21" s="382"/>
      <c r="P21" s="382"/>
      <c r="Q21" s="382"/>
      <c r="R21" s="382"/>
      <c r="S21" s="382"/>
      <c r="T21" s="382"/>
      <c r="U21" s="382"/>
      <c r="V21" s="383"/>
    </row>
    <row r="22" spans="1:22" ht="111.65" customHeight="1" x14ac:dyDescent="0.3">
      <c r="A22" s="388" t="s">
        <v>214</v>
      </c>
      <c r="B22" s="389"/>
      <c r="C22" s="399" t="s">
        <v>1484</v>
      </c>
      <c r="D22" s="400"/>
      <c r="E22" s="400"/>
      <c r="F22" s="400"/>
      <c r="G22" s="400"/>
      <c r="H22" s="400"/>
      <c r="I22" s="400"/>
      <c r="J22" s="400"/>
      <c r="K22" s="401"/>
      <c r="L22" s="42"/>
      <c r="N22" s="381"/>
      <c r="O22" s="382"/>
      <c r="P22" s="382"/>
      <c r="Q22" s="382"/>
      <c r="R22" s="382"/>
      <c r="S22" s="382"/>
      <c r="T22" s="382"/>
      <c r="U22" s="382"/>
      <c r="V22" s="383"/>
    </row>
    <row r="23" spans="1:22" ht="13.5" thickBot="1" x14ac:dyDescent="0.35">
      <c r="A23" s="35"/>
      <c r="B23" s="36"/>
      <c r="C23" s="36"/>
      <c r="D23" s="36"/>
      <c r="E23" s="36"/>
      <c r="F23" s="36"/>
      <c r="G23" s="36"/>
      <c r="H23" s="36"/>
      <c r="I23" s="36"/>
      <c r="J23" s="36"/>
      <c r="K23" s="36"/>
      <c r="L23" s="37"/>
      <c r="N23" s="384"/>
      <c r="O23" s="385"/>
      <c r="P23" s="385"/>
      <c r="Q23" s="385"/>
      <c r="R23" s="385"/>
      <c r="S23" s="385"/>
      <c r="T23" s="385"/>
      <c r="U23" s="385"/>
      <c r="V23" s="386"/>
    </row>
    <row r="24" spans="1:22" ht="13.5" thickBot="1" x14ac:dyDescent="0.35">
      <c r="A24" s="27"/>
      <c r="B24" s="27"/>
      <c r="C24" s="27"/>
      <c r="D24" s="27"/>
      <c r="E24" s="27"/>
      <c r="F24" s="27"/>
      <c r="G24" s="27"/>
      <c r="H24" s="27"/>
      <c r="I24" s="27"/>
      <c r="J24" s="27"/>
      <c r="K24" s="27"/>
      <c r="L24" s="27"/>
    </row>
    <row r="25" spans="1:22" ht="27.65" customHeight="1" thickTop="1" thickBot="1" x14ac:dyDescent="0.4">
      <c r="A25" s="29" t="s">
        <v>399</v>
      </c>
      <c r="B25" s="27"/>
      <c r="D25" s="463" t="s">
        <v>227</v>
      </c>
      <c r="E25" s="464"/>
      <c r="F25" s="464"/>
      <c r="G25" s="464"/>
      <c r="H25" s="464"/>
      <c r="I25" s="464"/>
      <c r="J25" s="464"/>
      <c r="K25" s="465"/>
      <c r="L25" s="286"/>
    </row>
    <row r="26" spans="1:22" x14ac:dyDescent="0.3">
      <c r="A26" s="30"/>
      <c r="B26" s="31"/>
      <c r="C26" s="31"/>
      <c r="D26" s="31"/>
      <c r="E26" s="31"/>
      <c r="F26" s="31"/>
      <c r="G26" s="31"/>
      <c r="H26" s="31"/>
      <c r="I26" s="31"/>
      <c r="J26" s="31"/>
      <c r="K26" s="31"/>
      <c r="L26" s="32"/>
      <c r="O26" s="438"/>
      <c r="P26" s="438"/>
      <c r="Q26" s="438"/>
      <c r="R26" s="438"/>
      <c r="S26" s="438"/>
    </row>
    <row r="27" spans="1:22" ht="12.75" customHeight="1" x14ac:dyDescent="0.3">
      <c r="A27" s="33" t="s">
        <v>8</v>
      </c>
      <c r="B27" s="27"/>
      <c r="C27" s="27"/>
      <c r="D27" s="27"/>
      <c r="E27" s="361">
        <v>250</v>
      </c>
      <c r="F27" s="27"/>
      <c r="G27" s="71" t="s">
        <v>165</v>
      </c>
      <c r="H27" s="27"/>
      <c r="I27" s="72"/>
      <c r="J27" s="72"/>
      <c r="K27" s="367">
        <v>1</v>
      </c>
      <c r="L27" s="82" t="s">
        <v>120</v>
      </c>
      <c r="O27" s="438"/>
      <c r="P27" s="438"/>
      <c r="Q27" s="438"/>
      <c r="R27" s="438"/>
      <c r="S27" s="438"/>
    </row>
    <row r="28" spans="1:22" x14ac:dyDescent="0.3">
      <c r="A28" s="43" t="s">
        <v>44</v>
      </c>
      <c r="B28" s="27"/>
      <c r="C28" s="27"/>
      <c r="D28" s="27"/>
      <c r="E28" s="27"/>
      <c r="F28" s="27"/>
      <c r="G28" s="79" t="s">
        <v>131</v>
      </c>
      <c r="H28" s="27"/>
      <c r="I28" s="75"/>
      <c r="J28" s="75"/>
      <c r="K28" s="75"/>
      <c r="L28" s="34"/>
      <c r="O28" s="438"/>
      <c r="P28" s="438"/>
      <c r="Q28" s="438"/>
      <c r="R28" s="438"/>
      <c r="S28" s="438"/>
    </row>
    <row r="29" spans="1:22" x14ac:dyDescent="0.3">
      <c r="A29" s="43"/>
      <c r="B29" s="27"/>
      <c r="C29" s="27"/>
      <c r="D29" s="27"/>
      <c r="E29" s="27"/>
      <c r="F29" s="27"/>
      <c r="G29" s="39"/>
      <c r="H29" s="27"/>
      <c r="I29" s="75"/>
      <c r="J29" s="75"/>
      <c r="K29" s="75"/>
      <c r="L29" s="34"/>
    </row>
    <row r="30" spans="1:22" x14ac:dyDescent="0.3">
      <c r="A30" s="33" t="s">
        <v>34</v>
      </c>
      <c r="B30" s="27"/>
      <c r="C30" s="27"/>
      <c r="D30" s="27"/>
      <c r="E30" s="361">
        <v>1.2</v>
      </c>
      <c r="F30" s="27"/>
      <c r="G30" s="27" t="s">
        <v>127</v>
      </c>
      <c r="H30" s="75"/>
      <c r="I30" s="75"/>
      <c r="J30" s="75"/>
      <c r="K30" s="361">
        <v>7.5</v>
      </c>
      <c r="L30" s="34"/>
    </row>
    <row r="31" spans="1:22" x14ac:dyDescent="0.3">
      <c r="A31" s="43" t="s">
        <v>35</v>
      </c>
      <c r="B31" s="27"/>
      <c r="C31" s="27"/>
      <c r="D31" s="27"/>
      <c r="E31" s="67"/>
      <c r="F31" s="27"/>
      <c r="G31" s="39" t="s">
        <v>128</v>
      </c>
      <c r="H31" s="75"/>
      <c r="I31" s="75"/>
      <c r="J31" s="75"/>
      <c r="K31" s="75"/>
      <c r="L31" s="34"/>
    </row>
    <row r="32" spans="1:22" x14ac:dyDescent="0.3">
      <c r="A32" s="33"/>
      <c r="B32" s="27"/>
      <c r="C32" s="27"/>
      <c r="D32" s="27"/>
      <c r="E32" s="27"/>
      <c r="F32" s="27"/>
      <c r="G32" s="27"/>
      <c r="H32" s="27"/>
      <c r="I32" s="27"/>
      <c r="J32" s="27"/>
      <c r="K32" s="27"/>
      <c r="L32" s="34"/>
    </row>
    <row r="33" spans="1:12" x14ac:dyDescent="0.3">
      <c r="A33" s="33" t="s">
        <v>36</v>
      </c>
      <c r="B33" s="27"/>
      <c r="C33" s="27"/>
      <c r="D33" s="27"/>
      <c r="E33" s="45" t="s">
        <v>29</v>
      </c>
      <c r="F33" s="27"/>
      <c r="G33" s="27" t="s">
        <v>129</v>
      </c>
      <c r="H33" s="27"/>
      <c r="I33" s="27"/>
      <c r="J33" s="27"/>
      <c r="K33" s="361">
        <v>1</v>
      </c>
      <c r="L33" s="34"/>
    </row>
    <row r="34" spans="1:12" x14ac:dyDescent="0.3">
      <c r="A34" s="43" t="s">
        <v>53</v>
      </c>
      <c r="B34" s="27"/>
      <c r="C34" s="27"/>
      <c r="D34" s="27"/>
      <c r="E34" s="27"/>
      <c r="F34" s="27"/>
      <c r="G34" s="39" t="s">
        <v>130</v>
      </c>
      <c r="H34" s="27"/>
      <c r="I34" s="27"/>
      <c r="J34" s="27"/>
      <c r="K34" s="27"/>
      <c r="L34" s="34"/>
    </row>
    <row r="35" spans="1:12" x14ac:dyDescent="0.3">
      <c r="A35" s="33"/>
      <c r="B35" s="27"/>
      <c r="C35" s="27"/>
      <c r="D35" s="27"/>
      <c r="E35" s="27"/>
      <c r="F35" s="27"/>
      <c r="G35" s="27"/>
      <c r="H35" s="27"/>
      <c r="I35" s="27"/>
      <c r="J35" s="27"/>
      <c r="K35" s="27"/>
      <c r="L35" s="34"/>
    </row>
    <row r="36" spans="1:12" ht="12.75" customHeight="1" x14ac:dyDescent="0.3">
      <c r="A36" s="33" t="s">
        <v>351</v>
      </c>
      <c r="B36" s="27"/>
      <c r="C36" s="27"/>
      <c r="D36" s="27"/>
      <c r="E36" s="361">
        <v>10</v>
      </c>
      <c r="F36" s="27"/>
      <c r="G36" s="431" t="s">
        <v>225</v>
      </c>
      <c r="H36" s="431"/>
      <c r="I36" s="431"/>
      <c r="J36" s="389"/>
      <c r="K36" s="107">
        <f>D70</f>
        <v>4.2808219178082192</v>
      </c>
      <c r="L36" s="34"/>
    </row>
    <row r="37" spans="1:12" x14ac:dyDescent="0.3">
      <c r="A37" s="43" t="s">
        <v>355</v>
      </c>
      <c r="B37" s="27"/>
      <c r="C37" s="27"/>
      <c r="D37" s="27"/>
      <c r="E37" s="27"/>
      <c r="F37" s="27"/>
      <c r="G37" s="108" t="s">
        <v>226</v>
      </c>
      <c r="H37" s="290"/>
      <c r="I37" s="290"/>
      <c r="J37" s="290"/>
      <c r="K37" s="27"/>
      <c r="L37" s="34"/>
    </row>
    <row r="38" spans="1:12" x14ac:dyDescent="0.3">
      <c r="A38" s="33"/>
      <c r="B38" s="27"/>
      <c r="C38" s="27"/>
      <c r="D38" s="27"/>
      <c r="E38" s="27"/>
      <c r="F38" s="27"/>
      <c r="G38" s="466" t="s">
        <v>404</v>
      </c>
      <c r="H38" s="466"/>
      <c r="I38" s="466"/>
      <c r="J38" s="466"/>
      <c r="K38" s="466"/>
      <c r="L38" s="34"/>
    </row>
    <row r="39" spans="1:12" ht="17.25" customHeight="1" x14ac:dyDescent="0.3">
      <c r="A39" s="33" t="s">
        <v>397</v>
      </c>
      <c r="B39" s="27"/>
      <c r="C39" s="27"/>
      <c r="D39" s="27"/>
      <c r="E39" s="390">
        <v>1</v>
      </c>
      <c r="F39" s="391"/>
      <c r="G39" s="466"/>
      <c r="H39" s="466"/>
      <c r="I39" s="466"/>
      <c r="J39" s="466"/>
      <c r="K39" s="466"/>
      <c r="L39" s="34"/>
    </row>
    <row r="40" spans="1:12" x14ac:dyDescent="0.3">
      <c r="A40" s="278" t="s">
        <v>81</v>
      </c>
      <c r="B40" s="27"/>
      <c r="C40" s="27"/>
      <c r="D40" s="27"/>
      <c r="E40" s="27"/>
      <c r="F40" s="27"/>
      <c r="G40" s="466"/>
      <c r="H40" s="466"/>
      <c r="I40" s="466"/>
      <c r="J40" s="466"/>
      <c r="K40" s="466"/>
      <c r="L40" s="208"/>
    </row>
    <row r="41" spans="1:12" ht="12.75" customHeight="1" x14ac:dyDescent="0.3">
      <c r="A41" s="33" t="s">
        <v>37</v>
      </c>
      <c r="B41" s="27"/>
      <c r="C41" s="27"/>
      <c r="D41" s="27"/>
      <c r="E41" s="390">
        <f>0.9323*E39</f>
        <v>0.93230000000000002</v>
      </c>
      <c r="F41" s="391"/>
      <c r="G41" s="27"/>
      <c r="H41" s="27" t="s">
        <v>396</v>
      </c>
      <c r="I41" s="27"/>
      <c r="J41" s="390">
        <f>0.0677*E39</f>
        <v>6.7699999999999996E-2</v>
      </c>
      <c r="K41" s="391"/>
      <c r="L41" s="374"/>
    </row>
    <row r="42" spans="1:12" x14ac:dyDescent="0.3">
      <c r="A42" s="377" t="s">
        <v>1485</v>
      </c>
      <c r="H42" s="377" t="s">
        <v>409</v>
      </c>
      <c r="L42" s="374"/>
    </row>
    <row r="43" spans="1:12" x14ac:dyDescent="0.3">
      <c r="A43" s="278"/>
      <c r="B43" s="27"/>
      <c r="C43" s="27"/>
      <c r="D43" s="27"/>
      <c r="E43" s="27"/>
      <c r="F43" s="27"/>
      <c r="G43" s="373"/>
      <c r="H43" s="373"/>
      <c r="I43" s="373"/>
      <c r="J43" s="373"/>
      <c r="K43" s="373"/>
      <c r="L43" s="374"/>
    </row>
    <row r="44" spans="1:12" x14ac:dyDescent="0.3">
      <c r="A44" s="388" t="s">
        <v>401</v>
      </c>
      <c r="B44" s="431"/>
      <c r="C44" s="431"/>
      <c r="D44" s="431"/>
      <c r="E44" s="431"/>
      <c r="F44" s="431"/>
      <c r="G44" s="431"/>
      <c r="H44" s="431"/>
      <c r="I44" s="431"/>
      <c r="J44" s="27"/>
      <c r="K44" s="361" t="s">
        <v>398</v>
      </c>
      <c r="L44" s="34"/>
    </row>
    <row r="45" spans="1:12" x14ac:dyDescent="0.3">
      <c r="A45" s="388"/>
      <c r="B45" s="431"/>
      <c r="C45" s="431"/>
      <c r="D45" s="431"/>
      <c r="E45" s="431"/>
      <c r="F45" s="431"/>
      <c r="G45" s="431"/>
      <c r="H45" s="431"/>
      <c r="I45" s="431"/>
      <c r="J45" s="27"/>
      <c r="K45" s="27"/>
      <c r="L45" s="34"/>
    </row>
    <row r="46" spans="1:12" x14ac:dyDescent="0.3">
      <c r="A46" s="276"/>
      <c r="B46" s="279"/>
      <c r="C46" s="279"/>
      <c r="D46" s="279"/>
      <c r="E46" s="279"/>
      <c r="F46" s="279"/>
      <c r="G46" s="279"/>
      <c r="H46" s="279"/>
      <c r="I46" s="279"/>
      <c r="J46" s="27"/>
      <c r="K46" s="27"/>
      <c r="L46" s="34"/>
    </row>
    <row r="47" spans="1:12" x14ac:dyDescent="0.3">
      <c r="A47" s="432" t="s">
        <v>410</v>
      </c>
      <c r="B47" s="433"/>
      <c r="C47" s="433"/>
      <c r="D47" s="433"/>
      <c r="E47" s="433"/>
      <c r="F47" s="433"/>
      <c r="G47" s="436" t="s">
        <v>402</v>
      </c>
      <c r="H47" s="436"/>
      <c r="I47" s="437"/>
      <c r="J47" s="390">
        <v>0</v>
      </c>
      <c r="K47" s="391"/>
      <c r="L47" s="208"/>
    </row>
    <row r="48" spans="1:12" ht="13.5" thickBot="1" x14ac:dyDescent="0.35">
      <c r="A48" s="434"/>
      <c r="B48" s="435"/>
      <c r="C48" s="435"/>
      <c r="D48" s="435"/>
      <c r="E48" s="435"/>
      <c r="F48" s="435"/>
      <c r="G48" s="282"/>
      <c r="H48" s="282"/>
      <c r="I48" s="280"/>
      <c r="J48" s="280"/>
      <c r="K48" s="280"/>
      <c r="L48" s="281"/>
    </row>
    <row r="49" spans="1:12" x14ac:dyDescent="0.3">
      <c r="A49" s="27"/>
      <c r="B49" s="27"/>
      <c r="C49" s="27"/>
      <c r="D49" s="27"/>
      <c r="E49" s="27"/>
      <c r="F49" s="27"/>
      <c r="G49" s="27"/>
      <c r="H49" s="27"/>
      <c r="I49" s="27"/>
      <c r="J49" s="27"/>
      <c r="K49" s="27"/>
      <c r="L49" s="27"/>
    </row>
    <row r="50" spans="1:12" ht="13.5" thickBot="1" x14ac:dyDescent="0.35">
      <c r="A50" s="29" t="s">
        <v>63</v>
      </c>
      <c r="B50" s="27"/>
      <c r="C50" s="27"/>
      <c r="D50" s="27"/>
      <c r="E50" s="27"/>
      <c r="F50" s="27"/>
      <c r="G50" s="27"/>
      <c r="H50" s="27"/>
      <c r="I50" s="27"/>
      <c r="J50" s="27"/>
      <c r="K50" s="27"/>
      <c r="L50" s="27"/>
    </row>
    <row r="51" spans="1:12" x14ac:dyDescent="0.3">
      <c r="A51" s="46"/>
      <c r="B51" s="47"/>
      <c r="C51" s="47"/>
      <c r="D51" s="47"/>
      <c r="E51" s="47"/>
      <c r="F51" s="47"/>
      <c r="G51" s="47"/>
      <c r="H51" s="47"/>
      <c r="I51" s="47"/>
      <c r="J51" s="47"/>
      <c r="K51" s="47"/>
      <c r="L51" s="48"/>
    </row>
    <row r="52" spans="1:12" ht="13.5" thickBot="1" x14ac:dyDescent="0.35">
      <c r="A52" s="49" t="s">
        <v>66</v>
      </c>
      <c r="B52" s="50"/>
      <c r="C52" s="51" t="s">
        <v>74</v>
      </c>
      <c r="D52" s="51" t="s">
        <v>116</v>
      </c>
      <c r="E52" s="51" t="s">
        <v>67</v>
      </c>
      <c r="F52" s="50"/>
      <c r="G52" s="50" t="s">
        <v>65</v>
      </c>
      <c r="H52" s="50"/>
      <c r="I52" s="50"/>
      <c r="J52" s="51" t="s">
        <v>68</v>
      </c>
      <c r="K52" s="51" t="s">
        <v>114</v>
      </c>
      <c r="L52" s="52"/>
    </row>
    <row r="53" spans="1:12" x14ac:dyDescent="0.3">
      <c r="A53" s="326" t="s">
        <v>172</v>
      </c>
      <c r="B53" s="327"/>
      <c r="C53" s="339">
        <f>T70</f>
        <v>4.0761472602739717E-5</v>
      </c>
      <c r="D53" s="340">
        <f t="shared" ref="D53:D59" si="0">C53*365</f>
        <v>1.4877937499999997E-2</v>
      </c>
      <c r="E53" s="341">
        <f t="shared" ref="E53:E59" si="1">C53*1000/453.5/2000*365</f>
        <v>1.64034592061742E-5</v>
      </c>
      <c r="F53" s="50"/>
      <c r="G53" s="56" t="s">
        <v>80</v>
      </c>
      <c r="H53" s="50"/>
      <c r="I53" s="50"/>
      <c r="J53" s="57">
        <f>C70</f>
        <v>8.3773423049084528E-2</v>
      </c>
      <c r="K53" s="58">
        <f>J53*365</f>
        <v>30.577299412915853</v>
      </c>
      <c r="L53" s="52"/>
    </row>
    <row r="54" spans="1:12" ht="13.5" thickBot="1" x14ac:dyDescent="0.35">
      <c r="A54" s="331" t="s">
        <v>1477</v>
      </c>
      <c r="B54" s="332"/>
      <c r="C54" s="353">
        <f>O70</f>
        <v>0.10513250473744291</v>
      </c>
      <c r="D54" s="353">
        <f>C54*365</f>
        <v>38.373364229166661</v>
      </c>
      <c r="E54" s="354">
        <f t="shared" si="1"/>
        <v>4.2308009072951118E-2</v>
      </c>
      <c r="F54" s="50"/>
      <c r="G54" s="56" t="s">
        <v>115</v>
      </c>
      <c r="H54" s="50"/>
      <c r="I54" s="50"/>
      <c r="J54" s="57">
        <f>D70</f>
        <v>4.2808219178082192</v>
      </c>
      <c r="K54" s="58">
        <f>J54*365</f>
        <v>1562.5</v>
      </c>
      <c r="L54" s="52"/>
    </row>
    <row r="55" spans="1:12" x14ac:dyDescent="0.3">
      <c r="A55" s="53" t="s">
        <v>22</v>
      </c>
      <c r="B55" s="50"/>
      <c r="C55" s="54">
        <f>P70</f>
        <v>7.2198608447488592E-3</v>
      </c>
      <c r="D55" s="55">
        <f t="shared" si="0"/>
        <v>2.6352492083333336</v>
      </c>
      <c r="E55" s="55">
        <f t="shared" si="1"/>
        <v>2.9054566795295848E-3</v>
      </c>
      <c r="F55" s="50"/>
      <c r="G55" s="56" t="s">
        <v>320</v>
      </c>
      <c r="H55" s="50"/>
      <c r="I55" s="50"/>
      <c r="J55" s="183">
        <f>J53*0.218</f>
        <v>1.8262606224700426E-2</v>
      </c>
      <c r="K55" s="184">
        <f>K53*0.218</f>
        <v>6.6658512720156562</v>
      </c>
      <c r="L55" s="52"/>
    </row>
    <row r="56" spans="1:12" x14ac:dyDescent="0.3">
      <c r="A56" s="53" t="s">
        <v>100</v>
      </c>
      <c r="B56" s="50"/>
      <c r="C56" s="54">
        <f>Q70</f>
        <v>-1.5435328196347028E-3</v>
      </c>
      <c r="D56" s="55">
        <f t="shared" si="0"/>
        <v>-0.56338947916666648</v>
      </c>
      <c r="E56" s="55">
        <f t="shared" si="1"/>
        <v>-6.2115708838662246E-4</v>
      </c>
      <c r="F56" s="50"/>
      <c r="G56" s="182" t="s">
        <v>386</v>
      </c>
      <c r="H56" s="50"/>
      <c r="I56" s="50"/>
      <c r="J56" s="50"/>
      <c r="K56" s="50"/>
      <c r="L56" s="52"/>
    </row>
    <row r="57" spans="1:12" x14ac:dyDescent="0.3">
      <c r="A57" s="53" t="s">
        <v>21</v>
      </c>
      <c r="B57" s="50"/>
      <c r="C57" s="54">
        <f>R70</f>
        <v>7.4215485159817335E-4</v>
      </c>
      <c r="D57" s="55">
        <f t="shared" si="0"/>
        <v>0.27088652083333326</v>
      </c>
      <c r="E57" s="55">
        <f t="shared" si="1"/>
        <v>2.9866209573686141E-4</v>
      </c>
      <c r="F57" s="50"/>
      <c r="G57" s="50"/>
      <c r="H57" s="50"/>
      <c r="I57" s="50"/>
      <c r="J57" s="50"/>
      <c r="K57" s="50"/>
      <c r="L57" s="52"/>
    </row>
    <row r="58" spans="1:12" ht="13.5" thickBot="1" x14ac:dyDescent="0.35">
      <c r="A58" s="53" t="s">
        <v>20</v>
      </c>
      <c r="B58" s="50"/>
      <c r="C58" s="54">
        <f>S70</f>
        <v>1.0893687214611873E-4</v>
      </c>
      <c r="D58" s="55">
        <f t="shared" si="0"/>
        <v>3.9761958333333333E-2</v>
      </c>
      <c r="E58" s="55">
        <f t="shared" si="1"/>
        <v>4.3838983829474461E-5</v>
      </c>
      <c r="F58" s="50"/>
      <c r="G58" s="50"/>
      <c r="H58" s="50"/>
      <c r="I58" s="50"/>
      <c r="J58" s="50"/>
      <c r="K58" s="50"/>
      <c r="L58" s="52"/>
    </row>
    <row r="59" spans="1:12" ht="13.5" thickBot="1" x14ac:dyDescent="0.35">
      <c r="A59" s="59" t="s">
        <v>62</v>
      </c>
      <c r="B59" s="50"/>
      <c r="C59" s="60">
        <f>B70</f>
        <v>6.5274197488584488E-3</v>
      </c>
      <c r="D59" s="61">
        <f t="shared" si="0"/>
        <v>2.3825082083333338</v>
      </c>
      <c r="E59" s="60">
        <f t="shared" si="1"/>
        <v>2.6268006707092987E-3</v>
      </c>
      <c r="F59" s="50"/>
      <c r="G59" s="50"/>
      <c r="H59" s="50" t="s">
        <v>73</v>
      </c>
      <c r="I59" s="50"/>
      <c r="J59" s="50"/>
      <c r="K59" s="89">
        <f>E70</f>
        <v>23825.082083333338</v>
      </c>
      <c r="L59" s="52"/>
    </row>
    <row r="60" spans="1:12" ht="13.5" thickBot="1" x14ac:dyDescent="0.35">
      <c r="A60" s="62" t="s">
        <v>75</v>
      </c>
      <c r="B60" s="63"/>
      <c r="C60" s="63"/>
      <c r="D60" s="63"/>
      <c r="E60" s="63"/>
      <c r="F60" s="63"/>
      <c r="G60" s="64" t="s">
        <v>167</v>
      </c>
      <c r="H60" s="64"/>
      <c r="I60" s="63"/>
      <c r="J60" s="63"/>
      <c r="K60" s="63"/>
      <c r="L60" s="65"/>
    </row>
    <row r="67" spans="1:80" x14ac:dyDescent="0.3">
      <c r="AJ67" s="159" t="str">
        <f t="shared" ref="AJ67:BM67" si="2">"Rates "&amp;Funding_Year</f>
        <v>Rates 2030</v>
      </c>
      <c r="AK67" s="159" t="str">
        <f t="shared" si="2"/>
        <v>Rates 2030</v>
      </c>
      <c r="AL67" s="159" t="str">
        <f t="shared" si="2"/>
        <v>Rates 2030</v>
      </c>
      <c r="AM67" s="159" t="str">
        <f t="shared" si="2"/>
        <v>Rates 2030</v>
      </c>
      <c r="AN67" s="159" t="str">
        <f t="shared" si="2"/>
        <v>Rates 2030</v>
      </c>
      <c r="AO67" s="159" t="str">
        <f t="shared" si="2"/>
        <v>Rates 2030</v>
      </c>
      <c r="AP67" s="167" t="str">
        <f t="shared" si="2"/>
        <v>Rates 2030</v>
      </c>
      <c r="AQ67" s="167" t="str">
        <f t="shared" si="2"/>
        <v>Rates 2030</v>
      </c>
      <c r="AR67" s="167" t="str">
        <f t="shared" si="2"/>
        <v>Rates 2030</v>
      </c>
      <c r="AS67" s="167" t="str">
        <f t="shared" si="2"/>
        <v>Rates 2030</v>
      </c>
      <c r="AT67" s="167" t="str">
        <f t="shared" si="2"/>
        <v>Rates 2030</v>
      </c>
      <c r="AU67" s="167" t="str">
        <f t="shared" si="2"/>
        <v>Rates 2030</v>
      </c>
      <c r="AV67" s="161" t="str">
        <f t="shared" si="2"/>
        <v>Rates 2030</v>
      </c>
      <c r="AW67" s="161" t="str">
        <f t="shared" si="2"/>
        <v>Rates 2030</v>
      </c>
      <c r="AX67" s="161" t="str">
        <f t="shared" si="2"/>
        <v>Rates 2030</v>
      </c>
      <c r="AY67" s="161" t="str">
        <f t="shared" si="2"/>
        <v>Rates 2030</v>
      </c>
      <c r="AZ67" s="161" t="str">
        <f t="shared" si="2"/>
        <v>Rates 2030</v>
      </c>
      <c r="BA67" s="161" t="str">
        <f t="shared" si="2"/>
        <v>Rates 2030</v>
      </c>
      <c r="BB67" s="163" t="str">
        <f t="shared" si="2"/>
        <v>Rates 2030</v>
      </c>
      <c r="BC67" s="163" t="str">
        <f t="shared" si="2"/>
        <v>Rates 2030</v>
      </c>
      <c r="BD67" s="163" t="str">
        <f t="shared" si="2"/>
        <v>Rates 2030</v>
      </c>
      <c r="BE67" s="163" t="str">
        <f t="shared" si="2"/>
        <v>Rates 2030</v>
      </c>
      <c r="BF67" s="163" t="str">
        <f t="shared" si="2"/>
        <v>Rates 2030</v>
      </c>
      <c r="BG67" s="163" t="str">
        <f t="shared" si="2"/>
        <v>Rates 2030</v>
      </c>
      <c r="BH67" s="165" t="str">
        <f t="shared" si="2"/>
        <v>Rates 2030</v>
      </c>
      <c r="BI67" s="165" t="str">
        <f t="shared" si="2"/>
        <v>Rates 2030</v>
      </c>
      <c r="BJ67" s="165" t="str">
        <f t="shared" si="2"/>
        <v>Rates 2030</v>
      </c>
      <c r="BK67" s="165" t="str">
        <f t="shared" si="2"/>
        <v>Rates 2030</v>
      </c>
      <c r="BL67" s="165" t="str">
        <f t="shared" si="2"/>
        <v>Rates 2030</v>
      </c>
      <c r="BM67" s="165" t="str">
        <f t="shared" si="2"/>
        <v>Rates 2030</v>
      </c>
    </row>
    <row r="68" spans="1:80" x14ac:dyDescent="0.3">
      <c r="AI68" s="176" t="s">
        <v>279</v>
      </c>
      <c r="AJ68" s="176">
        <v>90</v>
      </c>
      <c r="AK68">
        <v>2</v>
      </c>
      <c r="AL68">
        <v>3</v>
      </c>
      <c r="AM68">
        <v>87</v>
      </c>
      <c r="AN68">
        <v>100</v>
      </c>
      <c r="AO68">
        <v>110</v>
      </c>
      <c r="AP68">
        <v>90</v>
      </c>
      <c r="AQ68">
        <v>2</v>
      </c>
      <c r="AR68">
        <v>3</v>
      </c>
      <c r="AS68">
        <v>87</v>
      </c>
      <c r="AT68">
        <v>100</v>
      </c>
      <c r="AU68">
        <v>110</v>
      </c>
      <c r="AV68">
        <v>90</v>
      </c>
      <c r="AW68">
        <v>2</v>
      </c>
      <c r="AX68">
        <v>3</v>
      </c>
      <c r="AY68">
        <v>87</v>
      </c>
      <c r="AZ68">
        <v>100</v>
      </c>
      <c r="BA68">
        <v>110</v>
      </c>
      <c r="BB68">
        <v>90</v>
      </c>
      <c r="BC68">
        <v>2</v>
      </c>
      <c r="BD68">
        <v>3</v>
      </c>
      <c r="BE68">
        <v>87</v>
      </c>
      <c r="BF68">
        <v>100</v>
      </c>
      <c r="BG68">
        <v>110</v>
      </c>
      <c r="BH68">
        <v>90</v>
      </c>
      <c r="BI68">
        <v>2</v>
      </c>
      <c r="BJ68">
        <v>3</v>
      </c>
      <c r="BK68">
        <v>87</v>
      </c>
      <c r="BL68">
        <v>100</v>
      </c>
      <c r="BM68">
        <v>110</v>
      </c>
    </row>
    <row r="69" spans="1:80" s="3" customFormat="1" ht="39" x14ac:dyDescent="0.3">
      <c r="A69" s="8" t="s">
        <v>78</v>
      </c>
      <c r="B69" s="13" t="s">
        <v>104</v>
      </c>
      <c r="C69" s="13" t="s">
        <v>105</v>
      </c>
      <c r="D69" s="14" t="s">
        <v>79</v>
      </c>
      <c r="E69" s="13" t="s">
        <v>72</v>
      </c>
      <c r="F69" s="17" t="s">
        <v>426</v>
      </c>
      <c r="G69" s="17" t="s">
        <v>427</v>
      </c>
      <c r="H69" s="17" t="s">
        <v>428</v>
      </c>
      <c r="I69" s="17" t="s">
        <v>220</v>
      </c>
      <c r="J69" s="17" t="s">
        <v>118</v>
      </c>
      <c r="K69" s="17" t="s">
        <v>122</v>
      </c>
      <c r="L69" s="17" t="s">
        <v>119</v>
      </c>
      <c r="M69" s="17" t="s">
        <v>123</v>
      </c>
      <c r="N69" s="17" t="s">
        <v>121</v>
      </c>
      <c r="O69" s="13" t="s">
        <v>1477</v>
      </c>
      <c r="P69" s="13" t="s">
        <v>22</v>
      </c>
      <c r="Q69" s="13" t="s">
        <v>203</v>
      </c>
      <c r="R69" s="13" t="s">
        <v>21</v>
      </c>
      <c r="S69" s="13" t="s">
        <v>20</v>
      </c>
      <c r="T69" s="13" t="s">
        <v>172</v>
      </c>
      <c r="U69" s="15" t="s">
        <v>23</v>
      </c>
      <c r="V69" s="9" t="s">
        <v>8</v>
      </c>
      <c r="W69" s="9" t="s">
        <v>9</v>
      </c>
      <c r="X69" s="9" t="s">
        <v>10</v>
      </c>
      <c r="Y69" s="9" t="s">
        <v>11</v>
      </c>
      <c r="Z69" s="9" t="s">
        <v>12</v>
      </c>
      <c r="AA69" s="9" t="s">
        <v>13</v>
      </c>
      <c r="AB69" s="9" t="s">
        <v>14</v>
      </c>
      <c r="AC69" s="9" t="s">
        <v>15</v>
      </c>
      <c r="AD69" s="9" t="s">
        <v>16</v>
      </c>
      <c r="AE69" s="9" t="s">
        <v>85</v>
      </c>
      <c r="AF69" s="9" t="s">
        <v>17</v>
      </c>
      <c r="AG69" s="9" t="s">
        <v>18</v>
      </c>
      <c r="AH69" s="9" t="s">
        <v>19</v>
      </c>
      <c r="AI69" s="90" t="s">
        <v>117</v>
      </c>
      <c r="AJ69" s="85" t="s">
        <v>1478</v>
      </c>
      <c r="AK69" s="85" t="s">
        <v>109</v>
      </c>
      <c r="AL69" s="85" t="s">
        <v>108</v>
      </c>
      <c r="AM69" s="85" t="s">
        <v>107</v>
      </c>
      <c r="AN69" s="85" t="s">
        <v>106</v>
      </c>
      <c r="AO69" s="85" t="s">
        <v>195</v>
      </c>
      <c r="AP69" s="87" t="s">
        <v>1479</v>
      </c>
      <c r="AQ69" s="87" t="s">
        <v>113</v>
      </c>
      <c r="AR69" s="87" t="s">
        <v>112</v>
      </c>
      <c r="AS69" s="87" t="s">
        <v>111</v>
      </c>
      <c r="AT69" s="87" t="s">
        <v>110</v>
      </c>
      <c r="AU69" s="87" t="s">
        <v>196</v>
      </c>
      <c r="AV69" s="86" t="s">
        <v>1480</v>
      </c>
      <c r="AW69" s="86" t="s">
        <v>183</v>
      </c>
      <c r="AX69" s="86" t="s">
        <v>184</v>
      </c>
      <c r="AY69" s="86" t="s">
        <v>185</v>
      </c>
      <c r="AZ69" s="86" t="s">
        <v>186</v>
      </c>
      <c r="BA69" s="86" t="s">
        <v>197</v>
      </c>
      <c r="BB69" s="88" t="s">
        <v>1481</v>
      </c>
      <c r="BC69" s="88" t="s">
        <v>187</v>
      </c>
      <c r="BD69" s="88" t="s">
        <v>188</v>
      </c>
      <c r="BE69" s="88" t="s">
        <v>189</v>
      </c>
      <c r="BF69" s="88" t="s">
        <v>190</v>
      </c>
      <c r="BG69" s="88" t="s">
        <v>198</v>
      </c>
      <c r="BH69" s="94" t="s">
        <v>1482</v>
      </c>
      <c r="BI69" s="94" t="s">
        <v>191</v>
      </c>
      <c r="BJ69" s="94" t="s">
        <v>192</v>
      </c>
      <c r="BK69" s="94" t="s">
        <v>193</v>
      </c>
      <c r="BL69" s="94" t="s">
        <v>194</v>
      </c>
      <c r="BM69" s="94" t="s">
        <v>199</v>
      </c>
      <c r="BN69" s="22" t="s">
        <v>0</v>
      </c>
      <c r="BO69" s="8" t="s">
        <v>76</v>
      </c>
      <c r="BP69" s="9" t="s">
        <v>1</v>
      </c>
      <c r="BQ69" s="9" t="s">
        <v>2</v>
      </c>
      <c r="BR69" s="8" t="s">
        <v>64</v>
      </c>
      <c r="BS69" s="9" t="s">
        <v>3</v>
      </c>
      <c r="BT69" s="8" t="s">
        <v>40</v>
      </c>
      <c r="BU69" s="8" t="s">
        <v>41</v>
      </c>
      <c r="BV69" s="8" t="s">
        <v>42</v>
      </c>
      <c r="BW69" s="11" t="s">
        <v>4</v>
      </c>
      <c r="BX69" s="9" t="s">
        <v>5</v>
      </c>
      <c r="BY69" s="9" t="s">
        <v>6</v>
      </c>
      <c r="BZ69" s="9" t="s">
        <v>7</v>
      </c>
      <c r="CA69" s="9" t="s">
        <v>39</v>
      </c>
      <c r="CB69" s="185" t="s">
        <v>319</v>
      </c>
    </row>
    <row r="70" spans="1:80" ht="65" x14ac:dyDescent="0.3">
      <c r="A70" s="4" t="str">
        <f>C20</f>
        <v>Your Agency - Transit Capital-SL</v>
      </c>
      <c r="B70" s="16">
        <f>SUM(P70:S70)</f>
        <v>6.5274197488584488E-3</v>
      </c>
      <c r="C70" s="16">
        <f>(K36/35)*(V70/365)</f>
        <v>8.3773423049084528E-2</v>
      </c>
      <c r="D70" s="16">
        <f>K70*(V70/365)</f>
        <v>4.2808219178082192</v>
      </c>
      <c r="E70" s="5">
        <f>U70*(B70*365)/(MAX(F70,H70)/1000)</f>
        <v>23825.082083333338</v>
      </c>
      <c r="F70" s="18">
        <f>E41</f>
        <v>0.93230000000000002</v>
      </c>
      <c r="G70" s="18">
        <f>E39</f>
        <v>1</v>
      </c>
      <c r="H70" s="18">
        <f>MAX(E39,J47)</f>
        <v>1</v>
      </c>
      <c r="I70" s="103">
        <f>K27/E30</f>
        <v>0.83333333333333337</v>
      </c>
      <c r="J70" s="20">
        <v>0</v>
      </c>
      <c r="K70" s="21">
        <f>K27*K30/E30</f>
        <v>6.25</v>
      </c>
      <c r="L70" s="21">
        <f>K33</f>
        <v>1</v>
      </c>
      <c r="M70" s="12">
        <v>1</v>
      </c>
      <c r="N70" s="25" t="str">
        <f>E33</f>
        <v>LD</v>
      </c>
      <c r="O70" s="7">
        <f t="shared" ref="O70:T70" si="3">($I$70*AV70*$M$70 + $J$70*BH70 + $K$70*BB70 - $L$70*(AP70)) * ($V$70/365)/1000</f>
        <v>0.10513250473744291</v>
      </c>
      <c r="P70" s="7">
        <f t="shared" si="3"/>
        <v>7.2198608447488592E-3</v>
      </c>
      <c r="Q70" s="7">
        <f t="shared" si="3"/>
        <v>-1.5435328196347028E-3</v>
      </c>
      <c r="R70" s="7">
        <f t="shared" si="3"/>
        <v>7.4215485159817335E-4</v>
      </c>
      <c r="S70" s="7">
        <f t="shared" si="3"/>
        <v>1.0893687214611873E-4</v>
      </c>
      <c r="T70" s="7">
        <f t="shared" si="3"/>
        <v>4.0761472602739717E-5</v>
      </c>
      <c r="U70" s="6">
        <f>E36</f>
        <v>10</v>
      </c>
      <c r="V70" s="6">
        <f>E27</f>
        <v>250</v>
      </c>
      <c r="W70" s="6"/>
      <c r="X70" s="6">
        <f>K30</f>
        <v>7.5</v>
      </c>
      <c r="Y70" s="6">
        <f>E30</f>
        <v>1.2</v>
      </c>
      <c r="Z70" s="6">
        <f>K27</f>
        <v>1</v>
      </c>
      <c r="AA70" s="6"/>
      <c r="AB70" s="6"/>
      <c r="AC70" s="6"/>
      <c r="AD70" s="6"/>
      <c r="AE70" s="6"/>
      <c r="AF70" s="6"/>
      <c r="AG70" s="6"/>
      <c r="AH70" s="6"/>
      <c r="AI70" s="24" t="s">
        <v>101</v>
      </c>
      <c r="AJ70" s="91">
        <f>VLOOKUP($I$16&amp;"_"&amp;$I$18&amp;"_"&amp;AJ68&amp;"_42",_veh_start_run_rate!$A$5:$Q$589,13,FALSE)</f>
        <v>97.882019</v>
      </c>
      <c r="AK70" s="91">
        <f>VLOOKUP($I$16&amp;"_"&amp;$I$18&amp;"_"&amp;AK68&amp;"_42",_veh_start_run_rate!$A$5:$Q$589,13,FALSE)</f>
        <v>4.0189779999999997</v>
      </c>
      <c r="AL70" s="91">
        <f>VLOOKUP($I$16&amp;"_"&amp;$I$18&amp;"_"&amp;AL68&amp;"_42",_veh_start_run_rate!$A$5:$Q$589,13,FALSE)</f>
        <v>0.99613399999999996</v>
      </c>
      <c r="AM70" s="91">
        <f>VLOOKUP($I$16&amp;"_"&amp;$I$18&amp;"_"&amp;AM68&amp;"_42",_veh_start_run_rate!$A$5:$Q$589,13,FALSE)</f>
        <v>0.82000099999999998</v>
      </c>
      <c r="AN70" s="91">
        <f>VLOOKUP($I$16&amp;"_"&amp;$I$18&amp;"_"&amp;AN68&amp;"_42",_veh_start_run_rate!$A$5:$Q$589,13,FALSE)</f>
        <v>5.1526000000000002E-2</v>
      </c>
      <c r="AO70" s="91">
        <f>VLOOKUP($I$16&amp;"_"&amp;$I$18&amp;"_"&amp;AO68&amp;"_42",_veh_start_run_rate!$A$5:$Q$589,13,FALSE)</f>
        <v>4.5638999999999999E-2</v>
      </c>
      <c r="AP70" s="91">
        <f>VLOOKUP($I$16&amp;"_"&amp;$I$18&amp;"_"&amp;AP68&amp;"_42",_veh_start_run_rate!$A$5:$Q$589,12,FALSE)</f>
        <v>1532.111206</v>
      </c>
      <c r="AQ70" s="91">
        <f>VLOOKUP($I$16&amp;"_"&amp;$I$18&amp;"_"&amp;AQ68&amp;"_42",_veh_start_run_rate!$A$5:$Q$589,12,FALSE)</f>
        <v>8.1026939999999996</v>
      </c>
      <c r="AR70" s="91">
        <f>VLOOKUP($I$16&amp;"_"&amp;$I$18&amp;"_"&amp;AR68&amp;"_42",_veh_start_run_rate!$A$5:$Q$589,12,FALSE)</f>
        <v>2.7491699999999999</v>
      </c>
      <c r="AS70" s="91">
        <f>VLOOKUP($I$16&amp;"_"&amp;$I$18&amp;"_"&amp;AS68&amp;"_42",_veh_start_run_rate!$A$5:$Q$589,12,FALSE)</f>
        <v>0.13791600000000001</v>
      </c>
      <c r="AT70" s="91">
        <f>VLOOKUP($I$16&amp;"_"&amp;$I$18&amp;"_100_42",_veh_start_run_rate!$A$5:$Q$589,12,FALSE) + VLOOKUP($I$16&amp;"_"&amp;$I$18&amp;"_106_42",_veh_start_run_rate!$A$5:$Q$589,12,FALSE) + VLOOKUP($I$16&amp;"_"&amp;$I$18&amp;"_107_42",_veh_start_run_rate!$A$5:$Q$589,12,FALSE)</f>
        <v>0.12153800000000001</v>
      </c>
      <c r="AU70" s="91">
        <f>VLOOKUP($I$16&amp;"_"&amp;$I$18&amp;"_110_42",_veh_start_run_rate!$A$5:$Q$589,12,FALSE) + VLOOKUP($I$16&amp;"_"&amp;$I$18&amp;"_116_42",_veh_start_run_rate!$A$5:$Q$589,12,FALSE) + VLOOKUP($I$16&amp;"_"&amp;$I$18&amp;"_117_42",_veh_start_run_rate!$A$5:$Q$589,12,FALSE)</f>
        <v>2.8216999999999999E-2</v>
      </c>
      <c r="AV70" s="92">
        <f>VLOOKUP($I$16&amp;"_"&amp;$I$18&amp;"_"&amp;AV68&amp;"_21",_veh_start_run_rate!$A$5:$Q$589,13,FALSE)</f>
        <v>204.24281300000001</v>
      </c>
      <c r="AW70" s="92">
        <f>VLOOKUP($I$16&amp;"_"&amp;$I$18&amp;"_"&amp;AW68&amp;"_21",_veh_start_run_rate!$A$5:$Q$589,13,FALSE)</f>
        <v>11.983909000000001</v>
      </c>
      <c r="AX70" s="92">
        <f>VLOOKUP($I$16&amp;"_"&amp;$I$18&amp;"_"&amp;AX68&amp;"_21",_veh_start_run_rate!$A$5:$Q$589,13,FALSE)</f>
        <v>0.41733700000000001</v>
      </c>
      <c r="AY70" s="92">
        <f>VLOOKUP($I$16&amp;"_"&amp;$I$18&amp;"_"&amp;AY68&amp;"_21",_veh_start_run_rate!$A$5:$Q$589,13,FALSE)</f>
        <v>1.3964319999999999</v>
      </c>
      <c r="AZ70" s="92">
        <f>VLOOKUP($I$16&amp;"_"&amp;$I$18&amp;"_"&amp;AZ68&amp;"_21",_veh_start_run_rate!$A$5:$Q$589,13,FALSE)</f>
        <v>7.0873000000000005E-2</v>
      </c>
      <c r="BA70" s="92">
        <f>VLOOKUP($I$16&amp;"_"&amp;$I$18&amp;"_"&amp;BA68&amp;"_21",_veh_start_run_rate!$A$5:$Q$589,13,FALSE)</f>
        <v>6.2697000000000003E-2</v>
      </c>
      <c r="BB70" s="92">
        <f>VLOOKUP($I$16&amp;"_"&amp;$I$18&amp;"_"&amp;BB68&amp;"_21",_veh_start_run_rate!$A$5:$Q$589,12,FALSE)</f>
        <v>242.464371</v>
      </c>
      <c r="BC70" s="92">
        <f>VLOOKUP($I$16&amp;"_"&amp;$I$18&amp;"_"&amp;BC68&amp;"_21",_veh_start_run_rate!$A$5:$Q$589,12,FALSE)</f>
        <v>1.3851359999999999</v>
      </c>
      <c r="BD70" s="92">
        <f>VLOOKUP($I$16&amp;"_"&amp;$I$18&amp;"_"&amp;BD68&amp;"_21",_veh_start_run_rate!$A$5:$Q$589,12,FALSE)</f>
        <v>2.3653E-2</v>
      </c>
      <c r="BE70" s="92">
        <f>VLOOKUP($I$16&amp;"_"&amp;$I$18&amp;"_"&amp;BE68&amp;"_21",_veh_start_run_rate!$A$5:$Q$589,12,FALSE)</f>
        <v>9.2429999999999995E-3</v>
      </c>
      <c r="BF70" s="92">
        <f>VLOOKUP($I$16&amp;"_"&amp;$I$18&amp;"_100_21",_veh_start_run_rate!$A$5:$Q$589,12,FALSE) + VLOOKUP($I$16&amp;"_"&amp;$I$18&amp;"_106_21",_veh_start_run_rate!$A$5:$Q$589,12,FALSE) + VLOOKUP($I$16&amp;"_"&amp;$I$18&amp;"_107_21",_veh_start_run_rate!$A$5:$Q$589,12,FALSE)</f>
        <v>3.5444000000000003E-2</v>
      </c>
      <c r="BG70" s="92">
        <f>VLOOKUP($I$16&amp;"_"&amp;$I$18&amp;"_110_21",_veh_start_run_rate!$A$5:$Q$589,12,FALSE) + VLOOKUP($I$16&amp;"_"&amp;$I$18&amp;"_116_21",_veh_start_run_rate!$A$5:$Q$589,12,FALSE) + VLOOKUP($I$16&amp;"_"&amp;$I$18&amp;"_117_21",_veh_start_run_rate!$A$5:$Q$589,12,FALSE)</f>
        <v>5.6769999999999998E-3</v>
      </c>
      <c r="BH70" s="93">
        <f>VLOOKUP("SL_"&amp;$I$18&amp;"_art_"&amp;BH68&amp;"_ALL",Vehicle_Idle_Rates!$A$7:$AQ$12,5,FALSE)</f>
        <v>2933.7045292537518</v>
      </c>
      <c r="BI70" s="93">
        <f>VLOOKUP("SL_"&amp;$I$18&amp;"_art_"&amp;BI68&amp;"_ALL",Vehicle_Idle_Rates!$A$7:$AQ$12,5,FALSE)</f>
        <v>3.5494139205738633</v>
      </c>
      <c r="BJ70" s="93">
        <f>VLOOKUP("SL_"&amp;$I$18&amp;"_art_"&amp;BJ68&amp;"_ALL",Vehicle_Idle_Rates!$A$7:$AQ$12,5,FALSE)</f>
        <v>3.8904138347642112</v>
      </c>
      <c r="BK70" s="93">
        <f>VLOOKUP("SL_"&amp;$I$18&amp;"_art_"&amp;BK68&amp;"_ALL",Vehicle_Idle_Rates!$A$7:$AQ$12,5,FALSE)</f>
        <v>0.8358270875299364</v>
      </c>
      <c r="BL70" s="93">
        <f>VLOOKUP("SL_"&amp;$I$18&amp;"_art_"&amp;BL68&amp;"_ALL",Vehicle_Idle_Rates!$A$7:$AQ$12,5,FALSE)</f>
        <v>0.12081251265653382</v>
      </c>
      <c r="BM70" s="93">
        <f>VLOOKUP("SL_"&amp;$I$18&amp;"_art_"&amp;BM68&amp;"_ALL",Vehicle_Idle_Rates!$A$7:$AQ$12,5,FALSE)</f>
        <v>0.11070401751369743</v>
      </c>
      <c r="BN70" s="23" t="str">
        <f>T(I16)</f>
        <v>SL</v>
      </c>
      <c r="BO70" s="4" t="str">
        <f>I20</f>
        <v>Salt Lake</v>
      </c>
      <c r="BP70" s="4">
        <f>I18</f>
        <v>2030</v>
      </c>
      <c r="BQ70" s="4" t="str">
        <f>C14</f>
        <v>Transit Capital</v>
      </c>
      <c r="BR70" s="4" t="s">
        <v>24</v>
      </c>
      <c r="BS70" s="4" t="str">
        <f>C7</f>
        <v>Your Agency</v>
      </c>
      <c r="BT70" s="4">
        <f>D16</f>
        <v>0</v>
      </c>
      <c r="BU70" s="4" t="str">
        <f>C17</f>
        <v>Begin Street</v>
      </c>
      <c r="BV70" s="4" t="str">
        <f>C18</f>
        <v>End Street</v>
      </c>
      <c r="BW70" s="12" t="str">
        <f>C22</f>
        <v xml:space="preserve">Please enter here a brief description of this project, including the basic cost elements that comprise the total shown below (right-of-way, materials, pavement quantities, equipment costs, labor costs, etc.), assumptions made in estimating emission reductions and the justification for those assumptions, and any other relevant supporting information.  </v>
      </c>
      <c r="BX70" s="4" t="str">
        <f>C9</f>
        <v>Your Name</v>
      </c>
      <c r="BY70" s="4" t="str">
        <f>I7</f>
        <v>801-123-4567</v>
      </c>
      <c r="BZ70" s="4" t="str">
        <f>I9</f>
        <v>youre-mail@email.com</v>
      </c>
      <c r="CA70" s="4" t="str">
        <f>I14</f>
        <v>City of Project Location</v>
      </c>
      <c r="CB70" s="186">
        <f>J55</f>
        <v>1.8262606224700426E-2</v>
      </c>
    </row>
    <row r="72" spans="1:80" x14ac:dyDescent="0.3">
      <c r="M72" s="105"/>
      <c r="N72" s="105"/>
      <c r="O72" s="105"/>
      <c r="P72" s="105"/>
      <c r="Q72" s="105"/>
    </row>
    <row r="73" spans="1:80" x14ac:dyDescent="0.3">
      <c r="AF73" s="176" t="s">
        <v>280</v>
      </c>
      <c r="AG73" s="174">
        <v>10.423997359583334</v>
      </c>
      <c r="AH73" s="174">
        <v>2.3879113460208334E-2</v>
      </c>
      <c r="AI73" s="174">
        <v>0.7695398683333331</v>
      </c>
      <c r="AJ73" s="174">
        <v>9.7411719000000015E-3</v>
      </c>
      <c r="AK73" s="174">
        <v>8.8541110125000006E-3</v>
      </c>
      <c r="AL73" s="174">
        <v>2.0185086260070713</v>
      </c>
      <c r="AM73" s="174">
        <v>3.523431922916997</v>
      </c>
      <c r="AN73" s="174">
        <v>0.25907441356131566</v>
      </c>
      <c r="AO73" s="174">
        <v>0.27791903573881749</v>
      </c>
      <c r="AP73" s="174">
        <v>0.15583077559689132</v>
      </c>
      <c r="AQ73" s="174">
        <v>18.437781144166667</v>
      </c>
      <c r="AR73" s="174">
        <v>0.72171639990416658</v>
      </c>
      <c r="AS73" s="174">
        <v>2.107534733333333</v>
      </c>
      <c r="AT73" s="174">
        <v>6.7528515749999976E-2</v>
      </c>
      <c r="AU73" s="174">
        <v>5.9739063041666658E-2</v>
      </c>
      <c r="AV73" s="174">
        <v>1.8650840464812819</v>
      </c>
      <c r="AW73" s="174">
        <v>9.4846365298523874E-2</v>
      </c>
      <c r="AX73" s="174">
        <v>1.4641783715626588E-2</v>
      </c>
      <c r="AY73" s="174">
        <v>5.3572932128439124E-2</v>
      </c>
      <c r="AZ73" s="174">
        <v>1.2992335377803024E-2</v>
      </c>
      <c r="BA73" s="174">
        <v>6.7487142895833321</v>
      </c>
      <c r="BB73" s="174">
        <v>1.5875958536666666</v>
      </c>
      <c r="BC73" s="174">
        <v>0.25829854000000008</v>
      </c>
      <c r="BD73" s="174">
        <v>0.55214606666666666</v>
      </c>
      <c r="BE73" s="174">
        <v>0.13451628249999997</v>
      </c>
    </row>
    <row r="74" spans="1:80" x14ac:dyDescent="0.3">
      <c r="M74" s="105"/>
      <c r="N74" s="105"/>
      <c r="O74" s="105"/>
      <c r="P74" s="105"/>
      <c r="Q74" s="105"/>
    </row>
  </sheetData>
  <sheetProtection algorithmName="SHA-512" hashValue="MOHmeBQu3KVm+m2hWCZm8UFgH2X+RFA+EUcltGq7tDdY7T5FxPDR1OIyzcPaKu8MLi3CYDUsgJ3i5zsEaZPHGQ==" saltValue="kFIj9UghUEoDWhqOfUm6UA==" spinCount="100000" sheet="1" selectLockedCells="1"/>
  <mergeCells count="29">
    <mergeCell ref="A44:I45"/>
    <mergeCell ref="A47:F48"/>
    <mergeCell ref="G47:I47"/>
    <mergeCell ref="J47:K47"/>
    <mergeCell ref="E39:F39"/>
    <mergeCell ref="G38:K40"/>
    <mergeCell ref="A22:B22"/>
    <mergeCell ref="C22:K22"/>
    <mergeCell ref="O26:S28"/>
    <mergeCell ref="E41:F41"/>
    <mergeCell ref="D25:K25"/>
    <mergeCell ref="J41:K41"/>
    <mergeCell ref="G36:J36"/>
    <mergeCell ref="N16:V23"/>
    <mergeCell ref="C17:E17"/>
    <mergeCell ref="C18:E18"/>
    <mergeCell ref="C20:E20"/>
    <mergeCell ref="I20:K20"/>
    <mergeCell ref="A1:L1"/>
    <mergeCell ref="A2:L2"/>
    <mergeCell ref="A4:L4"/>
    <mergeCell ref="D3:I3"/>
    <mergeCell ref="C7:E7"/>
    <mergeCell ref="I7:K7"/>
    <mergeCell ref="C9:E9"/>
    <mergeCell ref="I9:K9"/>
    <mergeCell ref="C14:E14"/>
    <mergeCell ref="I14:K14"/>
    <mergeCell ref="C16:E16"/>
  </mergeCells>
  <phoneticPr fontId="12" type="noConversion"/>
  <dataValidations count="8">
    <dataValidation type="decimal" operator="lessThanOrEqual" allowBlank="1" showInputMessage="1" showErrorMessage="1" errorTitle="Warning:" error="Bicycle trip length should be less than 10 miles." sqref="K57:K58" xr:uid="{00000000-0002-0000-0500-000001000000}">
      <formula1>10</formula1>
    </dataValidation>
    <dataValidation type="list" allowBlank="1" showInputMessage="1" showErrorMessage="1" sqref="E33" xr:uid="{00000000-0002-0000-0500-000002000000}">
      <formula1>"ALL,LD"</formula1>
    </dataValidation>
    <dataValidation type="whole" operator="lessThan" allowBlank="1" showErrorMessage="1" error="The number of days in a year may not exceed 365.  The number of annual working days is typically 250." sqref="E27" xr:uid="{00000000-0002-0000-0500-000003000000}">
      <formula1>366</formula1>
    </dataValidation>
    <dataValidation type="whole" operator="greaterThan" allowBlank="1" showInputMessage="1" showErrorMessage="1" error="Enter a whole number only - no text." sqref="E36" xr:uid="{00000000-0002-0000-0500-000004000000}">
      <formula1>0</formula1>
    </dataValidation>
    <dataValidation type="list" showInputMessage="1" showErrorMessage="1" error="Cell may not be left blank." sqref="I16" xr:uid="{00000000-0002-0000-0500-000005000000}">
      <formula1>"BE,DA,SL,TO,WE"</formula1>
    </dataValidation>
    <dataValidation type="textLength" operator="lessThan" allowBlank="1" showErrorMessage="1" promptTitle="Error" prompt="Please limit description to 500 characters." sqref="C22:K22" xr:uid="{BE727DCF-B8E9-4CD5-9162-74FFED86556F}">
      <formula1>2000</formula1>
    </dataValidation>
    <dataValidation type="list" allowBlank="1" showInputMessage="1" showErrorMessage="1" sqref="K44" xr:uid="{E117B94D-A096-4EFD-8A7A-3957ED2109F9}">
      <formula1>"No, Yes"</formula1>
    </dataValidation>
    <dataValidation type="whole" operator="lessThan" allowBlank="1" showInputMessage="1" showErrorMessage="1" sqref="J53:J54" xr:uid="{00000000-0002-0000-0500-000000000000}">
      <formula1>366</formula1>
    </dataValidation>
  </dataValidations>
  <hyperlinks>
    <hyperlink ref="I9" r:id="rId1" display="kip@wfrc.org" xr:uid="{00000000-0004-0000-0500-000000000000}"/>
  </hyperlinks>
  <pageMargins left="0.75" right="0.75" top="1" bottom="1" header="0.5" footer="0.5"/>
  <pageSetup scale="64" orientation="portrait" r:id="rId2"/>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0000"/>
    <pageSetUpPr fitToPage="1"/>
  </sheetPr>
  <dimension ref="A1:CB74"/>
  <sheetViews>
    <sheetView showGridLines="0" zoomScaleNormal="100" workbookViewId="0">
      <pane ySplit="4" topLeftCell="A33" activePane="bottomLeft" state="frozen"/>
      <selection activeCell="T70" sqref="T70"/>
      <selection pane="bottomLeft" activeCell="B3" sqref="B3"/>
    </sheetView>
  </sheetViews>
  <sheetFormatPr defaultRowHeight="13" x14ac:dyDescent="0.3"/>
  <cols>
    <col min="2" max="2" width="12" customWidth="1"/>
    <col min="3" max="3" width="9.453125" bestFit="1" customWidth="1"/>
    <col min="4" max="4" width="11" customWidth="1"/>
    <col min="5" max="5" width="13.453125" customWidth="1"/>
    <col min="6" max="6" width="11.7265625" customWidth="1"/>
    <col min="7" max="8" width="10" customWidth="1"/>
    <col min="9" max="9" width="11.54296875" customWidth="1"/>
    <col min="11" max="11" width="9.54296875" bestFit="1" customWidth="1"/>
    <col min="13" max="13" width="12.7265625" bestFit="1" customWidth="1"/>
    <col min="14" max="15" width="10.453125" bestFit="1" customWidth="1"/>
    <col min="16" max="16" width="8.7265625" customWidth="1"/>
    <col min="17" max="17" width="16" bestFit="1" customWidth="1"/>
    <col min="18" max="18" width="7.1796875" bestFit="1" customWidth="1"/>
    <col min="19" max="19" width="7.54296875" bestFit="1" customWidth="1"/>
    <col min="20" max="20" width="5.26953125" bestFit="1" customWidth="1"/>
    <col min="21" max="21" width="12.1796875" bestFit="1" customWidth="1"/>
    <col min="22" max="22" width="19.1796875" bestFit="1" customWidth="1"/>
    <col min="23" max="23" width="13.7265625" bestFit="1" customWidth="1"/>
    <col min="24" max="24" width="11.7265625" bestFit="1" customWidth="1"/>
    <col min="25" max="25" width="6.26953125" bestFit="1" customWidth="1"/>
    <col min="26" max="26" width="9.7265625" bestFit="1" customWidth="1"/>
    <col min="27" max="27" width="6.81640625" bestFit="1" customWidth="1"/>
    <col min="28" max="28" width="11.1796875" bestFit="1" customWidth="1"/>
    <col min="29" max="29" width="20.54296875" bestFit="1" customWidth="1"/>
    <col min="30" max="30" width="11.81640625" bestFit="1" customWidth="1"/>
    <col min="31" max="32" width="11.81640625" customWidth="1"/>
    <col min="33" max="57" width="14.1796875" customWidth="1"/>
    <col min="58" max="58" width="7.81640625" bestFit="1" customWidth="1"/>
    <col min="60" max="63" width="10.54296875" customWidth="1"/>
    <col min="64" max="64" width="12.1796875" customWidth="1"/>
    <col min="65" max="65" width="11.81640625" customWidth="1"/>
    <col min="72" max="72" width="11" customWidth="1"/>
    <col min="80" max="80" width="9.7265625" customWidth="1"/>
  </cols>
  <sheetData>
    <row r="1" spans="1:22" ht="17.5" thickTop="1" x14ac:dyDescent="0.35">
      <c r="A1" s="415" t="str">
        <f>CONCATENATE("Emissions Analysis Form (",I18-5,"-",I18," TIP)")</f>
        <v>Emissions Analysis Form (2025-2030 TIP)</v>
      </c>
      <c r="B1" s="416"/>
      <c r="C1" s="416"/>
      <c r="D1" s="416"/>
      <c r="E1" s="416"/>
      <c r="F1" s="416"/>
      <c r="G1" s="416"/>
      <c r="H1" s="416"/>
      <c r="I1" s="416"/>
      <c r="J1" s="416"/>
      <c r="K1" s="416"/>
      <c r="L1" s="417"/>
    </row>
    <row r="2" spans="1:22" ht="15.5" thickBot="1" x14ac:dyDescent="0.35">
      <c r="A2" s="418" t="s">
        <v>55</v>
      </c>
      <c r="B2" s="419"/>
      <c r="C2" s="419"/>
      <c r="D2" s="419"/>
      <c r="E2" s="419"/>
      <c r="F2" s="419"/>
      <c r="G2" s="419"/>
      <c r="H2" s="419"/>
      <c r="I2" s="419"/>
      <c r="J2" s="419"/>
      <c r="K2" s="419"/>
      <c r="L2" s="420"/>
    </row>
    <row r="3" spans="1:22" ht="13.5" thickTop="1" x14ac:dyDescent="0.3">
      <c r="A3" s="27"/>
      <c r="B3" s="170"/>
      <c r="C3" s="28"/>
      <c r="D3" s="392"/>
      <c r="E3" s="392"/>
      <c r="F3" s="392"/>
      <c r="G3" s="392"/>
      <c r="H3" s="392"/>
      <c r="I3" s="392"/>
      <c r="J3" s="28"/>
      <c r="K3" s="28"/>
      <c r="L3" s="28"/>
    </row>
    <row r="4" spans="1:22" ht="17.5" x14ac:dyDescent="0.35">
      <c r="A4" s="424" t="s">
        <v>236</v>
      </c>
      <c r="B4" s="425"/>
      <c r="C4" s="425"/>
      <c r="D4" s="425"/>
      <c r="E4" s="425"/>
      <c r="F4" s="425"/>
      <c r="G4" s="425"/>
      <c r="H4" s="425"/>
      <c r="I4" s="425"/>
      <c r="J4" s="425"/>
      <c r="K4" s="425"/>
      <c r="L4" s="426"/>
    </row>
    <row r="5" spans="1:22" ht="13.5" thickBot="1" x14ac:dyDescent="0.35">
      <c r="A5" s="29" t="s">
        <v>30</v>
      </c>
      <c r="B5" s="27"/>
      <c r="C5" s="27"/>
      <c r="D5" s="27"/>
      <c r="E5" s="27"/>
      <c r="F5" s="27"/>
      <c r="G5" s="27"/>
      <c r="H5" s="27"/>
      <c r="I5" s="27"/>
      <c r="J5" s="27"/>
      <c r="K5" s="27"/>
      <c r="L5" s="27"/>
    </row>
    <row r="6" spans="1:22" x14ac:dyDescent="0.3">
      <c r="A6" s="30"/>
      <c r="B6" s="31"/>
      <c r="C6" s="31"/>
      <c r="D6" s="31"/>
      <c r="E6" s="31"/>
      <c r="F6" s="31"/>
      <c r="G6" s="31"/>
      <c r="H6" s="31"/>
      <c r="I6" s="31"/>
      <c r="J6" s="31"/>
      <c r="K6" s="31"/>
      <c r="L6" s="32"/>
    </row>
    <row r="7" spans="1:22" x14ac:dyDescent="0.3">
      <c r="A7" s="33" t="s">
        <v>103</v>
      </c>
      <c r="B7" s="27"/>
      <c r="C7" s="421" t="s">
        <v>204</v>
      </c>
      <c r="D7" s="422"/>
      <c r="E7" s="423"/>
      <c r="F7" s="27"/>
      <c r="G7" s="27" t="s">
        <v>6</v>
      </c>
      <c r="H7" s="27"/>
      <c r="I7" s="427" t="s">
        <v>206</v>
      </c>
      <c r="J7" s="428"/>
      <c r="K7" s="429"/>
      <c r="L7" s="34"/>
    </row>
    <row r="8" spans="1:22" x14ac:dyDescent="0.3">
      <c r="A8" s="33"/>
      <c r="B8" s="27"/>
      <c r="C8" s="27"/>
      <c r="D8" s="27"/>
      <c r="E8" s="27"/>
      <c r="F8" s="27"/>
      <c r="G8" s="27"/>
      <c r="H8" s="27"/>
      <c r="I8" s="27"/>
      <c r="J8" s="27"/>
      <c r="K8" s="27"/>
      <c r="L8" s="34"/>
    </row>
    <row r="9" spans="1:22" x14ac:dyDescent="0.3">
      <c r="A9" s="33" t="s">
        <v>403</v>
      </c>
      <c r="B9" s="27"/>
      <c r="C9" s="421" t="s">
        <v>205</v>
      </c>
      <c r="D9" s="422"/>
      <c r="E9" s="423"/>
      <c r="F9" s="27"/>
      <c r="G9" s="27" t="s">
        <v>7</v>
      </c>
      <c r="H9" s="27"/>
      <c r="I9" s="430" t="s">
        <v>207</v>
      </c>
      <c r="J9" s="460"/>
      <c r="K9" s="461"/>
      <c r="L9" s="34"/>
    </row>
    <row r="10" spans="1:22" ht="13.5" thickBot="1" x14ac:dyDescent="0.35">
      <c r="A10" s="277" t="s">
        <v>395</v>
      </c>
      <c r="B10" s="36"/>
      <c r="C10" s="36"/>
      <c r="D10" s="36"/>
      <c r="E10" s="36"/>
      <c r="F10" s="36"/>
      <c r="G10" s="36"/>
      <c r="H10" s="36"/>
      <c r="I10" s="36"/>
      <c r="J10" s="36"/>
      <c r="K10" s="36"/>
      <c r="L10" s="37"/>
    </row>
    <row r="11" spans="1:22" x14ac:dyDescent="0.3">
      <c r="A11" s="27"/>
      <c r="B11" s="27"/>
      <c r="C11" s="27"/>
      <c r="D11" s="27"/>
      <c r="E11" s="27"/>
      <c r="F11" s="27"/>
      <c r="G11" s="27"/>
      <c r="H11" s="27"/>
      <c r="I11" s="27"/>
      <c r="J11" s="27"/>
      <c r="K11" s="27"/>
      <c r="L11" s="27"/>
    </row>
    <row r="12" spans="1:22" ht="13.5" thickBot="1" x14ac:dyDescent="0.35">
      <c r="A12" s="29" t="s">
        <v>31</v>
      </c>
      <c r="B12" s="27"/>
      <c r="C12" s="27"/>
      <c r="D12" s="27"/>
      <c r="E12" s="27"/>
      <c r="F12" s="27"/>
      <c r="G12" s="27"/>
      <c r="H12" s="27"/>
      <c r="I12" s="27"/>
      <c r="J12" s="27"/>
      <c r="K12" s="27"/>
      <c r="L12" s="27"/>
    </row>
    <row r="13" spans="1:22" x14ac:dyDescent="0.3">
      <c r="A13" s="30"/>
      <c r="B13" s="31"/>
      <c r="C13" s="31"/>
      <c r="D13" s="31"/>
      <c r="E13" s="31"/>
      <c r="F13" s="31"/>
      <c r="G13" s="31"/>
      <c r="H13" s="31"/>
      <c r="I13" s="31"/>
      <c r="J13" s="31"/>
      <c r="K13" s="31"/>
      <c r="L13" s="32"/>
    </row>
    <row r="14" spans="1:22" x14ac:dyDescent="0.3">
      <c r="A14" s="33" t="s">
        <v>32</v>
      </c>
      <c r="B14" s="27"/>
      <c r="C14" s="396" t="s">
        <v>133</v>
      </c>
      <c r="D14" s="397"/>
      <c r="E14" s="398"/>
      <c r="F14" s="27"/>
      <c r="G14" s="27" t="s">
        <v>39</v>
      </c>
      <c r="H14" s="27"/>
      <c r="I14" s="421" t="s">
        <v>208</v>
      </c>
      <c r="J14" s="422"/>
      <c r="K14" s="423"/>
      <c r="L14" s="34"/>
    </row>
    <row r="15" spans="1:22" x14ac:dyDescent="0.3">
      <c r="A15" s="33"/>
      <c r="B15" s="27"/>
      <c r="C15" s="27"/>
      <c r="D15" s="27"/>
      <c r="E15" s="27"/>
      <c r="F15" s="27"/>
      <c r="G15" s="27"/>
      <c r="H15" s="27"/>
      <c r="I15" s="27"/>
      <c r="J15" s="27"/>
      <c r="K15" s="27"/>
      <c r="L15" s="34"/>
    </row>
    <row r="16" spans="1:22" ht="12.75" customHeight="1" x14ac:dyDescent="0.3">
      <c r="A16" s="33" t="s">
        <v>38</v>
      </c>
      <c r="B16" s="38" t="s">
        <v>69</v>
      </c>
      <c r="C16" s="421" t="s">
        <v>209</v>
      </c>
      <c r="D16" s="422"/>
      <c r="E16" s="423"/>
      <c r="F16" s="27"/>
      <c r="G16" s="27" t="s">
        <v>0</v>
      </c>
      <c r="H16" s="27"/>
      <c r="I16" s="361" t="s">
        <v>102</v>
      </c>
      <c r="J16" s="39"/>
      <c r="K16" s="27"/>
      <c r="L16" s="34"/>
      <c r="N16" s="378" t="s">
        <v>407</v>
      </c>
      <c r="O16" s="379"/>
      <c r="P16" s="379"/>
      <c r="Q16" s="379"/>
      <c r="R16" s="379"/>
      <c r="S16" s="379"/>
      <c r="T16" s="379"/>
      <c r="U16" s="379"/>
      <c r="V16" s="380"/>
    </row>
    <row r="17" spans="1:22" x14ac:dyDescent="0.3">
      <c r="A17" s="33"/>
      <c r="B17" s="38" t="s">
        <v>41</v>
      </c>
      <c r="C17" s="421" t="s">
        <v>210</v>
      </c>
      <c r="D17" s="422"/>
      <c r="E17" s="423"/>
      <c r="F17" s="27"/>
      <c r="G17" s="27"/>
      <c r="H17" s="27"/>
      <c r="I17" s="27"/>
      <c r="J17" s="27"/>
      <c r="K17" s="27"/>
      <c r="L17" s="34"/>
      <c r="N17" s="381"/>
      <c r="O17" s="382"/>
      <c r="P17" s="382"/>
      <c r="Q17" s="382"/>
      <c r="R17" s="382"/>
      <c r="S17" s="382"/>
      <c r="T17" s="382"/>
      <c r="U17" s="382"/>
      <c r="V17" s="383"/>
    </row>
    <row r="18" spans="1:22" x14ac:dyDescent="0.3">
      <c r="A18" s="33"/>
      <c r="B18" s="38" t="s">
        <v>42</v>
      </c>
      <c r="C18" s="421" t="s">
        <v>211</v>
      </c>
      <c r="D18" s="422"/>
      <c r="E18" s="423"/>
      <c r="F18" s="27"/>
      <c r="G18" s="27" t="s">
        <v>33</v>
      </c>
      <c r="H18" s="27"/>
      <c r="I18" s="40">
        <f>Funding_Year</f>
        <v>2030</v>
      </c>
      <c r="J18" s="27"/>
      <c r="K18" s="27"/>
      <c r="L18" s="34"/>
      <c r="N18" s="381"/>
      <c r="O18" s="382"/>
      <c r="P18" s="382"/>
      <c r="Q18" s="382"/>
      <c r="R18" s="382"/>
      <c r="S18" s="382"/>
      <c r="T18" s="382"/>
      <c r="U18" s="382"/>
      <c r="V18" s="383"/>
    </row>
    <row r="19" spans="1:22" x14ac:dyDescent="0.3">
      <c r="A19" s="33"/>
      <c r="B19" s="41"/>
      <c r="C19" s="27"/>
      <c r="D19" s="27"/>
      <c r="E19" s="27"/>
      <c r="F19" s="27"/>
      <c r="G19" s="27"/>
      <c r="H19" s="27"/>
      <c r="I19" s="27"/>
      <c r="J19" s="27"/>
      <c r="K19" s="27"/>
      <c r="L19" s="34"/>
      <c r="N19" s="381"/>
      <c r="O19" s="382"/>
      <c r="P19" s="382"/>
      <c r="Q19" s="382"/>
      <c r="R19" s="382"/>
      <c r="S19" s="382"/>
      <c r="T19" s="382"/>
      <c r="U19" s="382"/>
      <c r="V19" s="383"/>
    </row>
    <row r="20" spans="1:22" x14ac:dyDescent="0.3">
      <c r="A20" s="33" t="s">
        <v>77</v>
      </c>
      <c r="B20" s="41"/>
      <c r="C20" s="396" t="str">
        <f>C7&amp;" - "&amp;C14&amp;"-"&amp;I16</f>
        <v>Your Agency - Transit Fares-SL</v>
      </c>
      <c r="D20" s="397"/>
      <c r="E20" s="398"/>
      <c r="F20" s="27"/>
      <c r="G20" s="27" t="s">
        <v>76</v>
      </c>
      <c r="H20" s="27"/>
      <c r="I20" s="396" t="str">
        <f>IF(I16="SL","Salt Lake",IF(I16="DA","Ogden-Layton",IF(I16="WE","Ogden-Layton","")))</f>
        <v>Salt Lake</v>
      </c>
      <c r="J20" s="397"/>
      <c r="K20" s="398"/>
      <c r="L20" s="34"/>
      <c r="N20" s="381"/>
      <c r="O20" s="382"/>
      <c r="P20" s="382"/>
      <c r="Q20" s="382"/>
      <c r="R20" s="382"/>
      <c r="S20" s="382"/>
      <c r="T20" s="382"/>
      <c r="U20" s="382"/>
      <c r="V20" s="383"/>
    </row>
    <row r="21" spans="1:22" x14ac:dyDescent="0.3">
      <c r="A21" s="33"/>
      <c r="B21" s="27"/>
      <c r="C21" s="27"/>
      <c r="D21" s="27"/>
      <c r="E21" s="27"/>
      <c r="F21" s="27"/>
      <c r="G21" s="27"/>
      <c r="H21" s="27"/>
      <c r="I21" s="27"/>
      <c r="J21" s="27"/>
      <c r="K21" s="27"/>
      <c r="L21" s="34"/>
      <c r="N21" s="381"/>
      <c r="O21" s="382"/>
      <c r="P21" s="382"/>
      <c r="Q21" s="382"/>
      <c r="R21" s="382"/>
      <c r="S21" s="382"/>
      <c r="T21" s="382"/>
      <c r="U21" s="382"/>
      <c r="V21" s="383"/>
    </row>
    <row r="22" spans="1:22" ht="111.65" customHeight="1" x14ac:dyDescent="0.3">
      <c r="A22" s="388" t="s">
        <v>214</v>
      </c>
      <c r="B22" s="389"/>
      <c r="C22" s="399" t="s">
        <v>1484</v>
      </c>
      <c r="D22" s="400"/>
      <c r="E22" s="400"/>
      <c r="F22" s="400"/>
      <c r="G22" s="400"/>
      <c r="H22" s="400"/>
      <c r="I22" s="400"/>
      <c r="J22" s="400"/>
      <c r="K22" s="401"/>
      <c r="L22" s="42"/>
      <c r="N22" s="381"/>
      <c r="O22" s="382"/>
      <c r="P22" s="382"/>
      <c r="Q22" s="382"/>
      <c r="R22" s="382"/>
      <c r="S22" s="382"/>
      <c r="T22" s="382"/>
      <c r="U22" s="382"/>
      <c r="V22" s="383"/>
    </row>
    <row r="23" spans="1:22" ht="13.5" thickBot="1" x14ac:dyDescent="0.35">
      <c r="A23" s="35"/>
      <c r="B23" s="36"/>
      <c r="C23" s="36"/>
      <c r="D23" s="36"/>
      <c r="E23" s="36"/>
      <c r="F23" s="36"/>
      <c r="G23" s="36"/>
      <c r="H23" s="36"/>
      <c r="I23" s="36"/>
      <c r="J23" s="36"/>
      <c r="K23" s="36"/>
      <c r="L23" s="37"/>
      <c r="N23" s="384"/>
      <c r="O23" s="385"/>
      <c r="P23" s="385"/>
      <c r="Q23" s="385"/>
      <c r="R23" s="385"/>
      <c r="S23" s="385"/>
      <c r="T23" s="385"/>
      <c r="U23" s="385"/>
      <c r="V23" s="386"/>
    </row>
    <row r="24" spans="1:22" ht="13.5" thickBot="1" x14ac:dyDescent="0.35">
      <c r="A24" s="27"/>
      <c r="B24" s="27"/>
      <c r="C24" s="27"/>
      <c r="D24" s="27"/>
      <c r="E24" s="27"/>
      <c r="F24" s="27"/>
      <c r="G24" s="27"/>
      <c r="H24" s="27"/>
      <c r="I24" s="27"/>
      <c r="J24" s="27"/>
      <c r="K24" s="27"/>
      <c r="L24" s="27"/>
    </row>
    <row r="25" spans="1:22" ht="27.65" customHeight="1" thickTop="1" thickBot="1" x14ac:dyDescent="0.4">
      <c r="A25" s="29" t="s">
        <v>399</v>
      </c>
      <c r="B25" s="27"/>
      <c r="D25" s="463" t="s">
        <v>227</v>
      </c>
      <c r="E25" s="464"/>
      <c r="F25" s="464"/>
      <c r="G25" s="464"/>
      <c r="H25" s="464"/>
      <c r="I25" s="464"/>
      <c r="J25" s="464"/>
      <c r="K25" s="465"/>
      <c r="L25" s="27"/>
    </row>
    <row r="26" spans="1:22" x14ac:dyDescent="0.3">
      <c r="A26" s="30"/>
      <c r="B26" s="31"/>
      <c r="C26" s="31"/>
      <c r="D26" s="31"/>
      <c r="E26" s="31"/>
      <c r="F26" s="31"/>
      <c r="G26" s="31"/>
      <c r="H26" s="31"/>
      <c r="I26" s="31"/>
      <c r="J26" s="31"/>
      <c r="K26" s="31"/>
      <c r="L26" s="32"/>
      <c r="O26" s="438"/>
      <c r="P26" s="438"/>
      <c r="Q26" s="438"/>
      <c r="R26" s="438"/>
      <c r="S26" s="438"/>
    </row>
    <row r="27" spans="1:22" ht="12.75" customHeight="1" x14ac:dyDescent="0.3">
      <c r="A27" s="33" t="s">
        <v>8</v>
      </c>
      <c r="B27" s="27"/>
      <c r="C27" s="27"/>
      <c r="D27" s="27"/>
      <c r="E27" s="361">
        <v>250</v>
      </c>
      <c r="F27" s="27"/>
      <c r="G27" s="71" t="s">
        <v>165</v>
      </c>
      <c r="H27" s="27"/>
      <c r="I27" s="72"/>
      <c r="J27" s="72"/>
      <c r="K27" s="367">
        <v>1</v>
      </c>
      <c r="L27" s="68" t="s">
        <v>120</v>
      </c>
      <c r="O27" s="438"/>
      <c r="P27" s="438"/>
      <c r="Q27" s="438"/>
      <c r="R27" s="438"/>
      <c r="S27" s="438"/>
    </row>
    <row r="28" spans="1:22" x14ac:dyDescent="0.3">
      <c r="A28" s="43" t="s">
        <v>44</v>
      </c>
      <c r="B28" s="27"/>
      <c r="C28" s="27"/>
      <c r="D28" s="27"/>
      <c r="E28" s="27"/>
      <c r="F28" s="27"/>
      <c r="G28" s="79" t="s">
        <v>131</v>
      </c>
      <c r="H28" s="27"/>
      <c r="I28" s="75"/>
      <c r="J28" s="75"/>
      <c r="K28" s="75"/>
      <c r="L28" s="34"/>
      <c r="O28" s="438"/>
      <c r="P28" s="438"/>
      <c r="Q28" s="438"/>
      <c r="R28" s="438"/>
      <c r="S28" s="438"/>
    </row>
    <row r="29" spans="1:22" x14ac:dyDescent="0.3">
      <c r="A29" s="43"/>
      <c r="B29" s="27"/>
      <c r="C29" s="27"/>
      <c r="D29" s="27"/>
      <c r="E29" s="27"/>
      <c r="F29" s="27"/>
      <c r="G29" s="39"/>
      <c r="H29" s="27"/>
      <c r="I29" s="75"/>
      <c r="J29" s="75"/>
      <c r="K29" s="75"/>
      <c r="L29" s="34"/>
    </row>
    <row r="30" spans="1:22" x14ac:dyDescent="0.3">
      <c r="A30" s="33" t="s">
        <v>34</v>
      </c>
      <c r="B30" s="27"/>
      <c r="C30" s="27"/>
      <c r="D30" s="27"/>
      <c r="E30" s="361">
        <v>1.2</v>
      </c>
      <c r="F30" s="27"/>
      <c r="G30" s="27" t="s">
        <v>127</v>
      </c>
      <c r="H30" s="75"/>
      <c r="I30" s="75"/>
      <c r="J30" s="75"/>
      <c r="K30" s="361">
        <v>7.5</v>
      </c>
      <c r="L30" s="34"/>
    </row>
    <row r="31" spans="1:22" x14ac:dyDescent="0.3">
      <c r="A31" s="43" t="s">
        <v>35</v>
      </c>
      <c r="B31" s="27"/>
      <c r="C31" s="27"/>
      <c r="D31" s="27"/>
      <c r="E31" s="67"/>
      <c r="F31" s="27"/>
      <c r="G31" s="39" t="s">
        <v>213</v>
      </c>
      <c r="H31" s="75"/>
      <c r="I31" s="75"/>
      <c r="J31" s="75"/>
      <c r="K31" s="75"/>
      <c r="L31" s="34"/>
    </row>
    <row r="32" spans="1:22" x14ac:dyDescent="0.3">
      <c r="A32" s="33"/>
      <c r="B32" s="27"/>
      <c r="C32" s="27"/>
      <c r="D32" s="27"/>
      <c r="E32" s="27"/>
      <c r="F32" s="27"/>
      <c r="G32" s="27"/>
      <c r="H32" s="27"/>
      <c r="I32" s="27"/>
      <c r="J32" s="27"/>
      <c r="K32" s="27"/>
      <c r="L32" s="34"/>
    </row>
    <row r="33" spans="1:12" x14ac:dyDescent="0.3">
      <c r="A33" s="33" t="s">
        <v>36</v>
      </c>
      <c r="B33" s="27"/>
      <c r="C33" s="27"/>
      <c r="D33" s="27"/>
      <c r="E33" s="45" t="s">
        <v>29</v>
      </c>
      <c r="F33" s="27"/>
      <c r="G33" s="431" t="s">
        <v>225</v>
      </c>
      <c r="H33" s="431"/>
      <c r="I33" s="431"/>
      <c r="J33" s="389"/>
      <c r="K33" s="107">
        <f>D70</f>
        <v>4.2808219178082192</v>
      </c>
      <c r="L33" s="34"/>
    </row>
    <row r="34" spans="1:12" x14ac:dyDescent="0.3">
      <c r="A34" s="43" t="s">
        <v>53</v>
      </c>
      <c r="B34" s="27"/>
      <c r="C34" s="27"/>
      <c r="D34" s="27"/>
      <c r="E34" s="27"/>
      <c r="F34" s="27"/>
      <c r="G34" s="108" t="s">
        <v>226</v>
      </c>
      <c r="H34" s="290"/>
      <c r="I34" s="290"/>
      <c r="J34" s="27"/>
      <c r="K34" s="27"/>
      <c r="L34" s="34"/>
    </row>
    <row r="35" spans="1:12" x14ac:dyDescent="0.3">
      <c r="A35" s="33"/>
      <c r="B35" s="27"/>
      <c r="C35" s="27"/>
      <c r="D35" s="27"/>
      <c r="E35" s="27"/>
      <c r="F35" s="27"/>
      <c r="L35" s="34"/>
    </row>
    <row r="36" spans="1:12" ht="12.75" customHeight="1" x14ac:dyDescent="0.3">
      <c r="A36" s="33" t="s">
        <v>351</v>
      </c>
      <c r="B36" s="27"/>
      <c r="C36" s="27"/>
      <c r="D36" s="27"/>
      <c r="E36" s="361">
        <v>1</v>
      </c>
      <c r="F36" s="27"/>
      <c r="G36" s="452" t="s">
        <v>161</v>
      </c>
      <c r="H36" s="453"/>
      <c r="I36" s="453"/>
      <c r="J36" s="453"/>
      <c r="K36" s="454"/>
      <c r="L36" s="208"/>
    </row>
    <row r="37" spans="1:12" x14ac:dyDescent="0.3">
      <c r="A37" s="43" t="s">
        <v>357</v>
      </c>
      <c r="B37" s="27"/>
      <c r="C37" s="27"/>
      <c r="D37" s="27"/>
      <c r="E37" s="27"/>
      <c r="F37" s="27"/>
      <c r="G37" s="457"/>
      <c r="H37" s="458"/>
      <c r="I37" s="458"/>
      <c r="J37" s="458"/>
      <c r="K37" s="459"/>
      <c r="L37" s="208"/>
    </row>
    <row r="38" spans="1:12" x14ac:dyDescent="0.3">
      <c r="A38" s="33"/>
      <c r="B38" s="27"/>
      <c r="C38" s="27"/>
      <c r="D38" s="27"/>
      <c r="E38" s="27"/>
      <c r="F38" s="27"/>
      <c r="G38" s="283"/>
      <c r="H38" s="283"/>
      <c r="I38" s="283"/>
      <c r="J38" s="283"/>
      <c r="K38" s="283"/>
      <c r="L38" s="34"/>
    </row>
    <row r="39" spans="1:12" x14ac:dyDescent="0.3">
      <c r="A39" s="33" t="s">
        <v>397</v>
      </c>
      <c r="B39" s="27"/>
      <c r="C39" s="27"/>
      <c r="D39" s="27"/>
      <c r="E39" s="390">
        <v>1</v>
      </c>
      <c r="F39" s="391"/>
      <c r="G39" s="375"/>
      <c r="H39" s="375"/>
      <c r="I39" s="375"/>
      <c r="J39" s="375"/>
      <c r="K39" s="375"/>
      <c r="L39" s="34"/>
    </row>
    <row r="40" spans="1:12" x14ac:dyDescent="0.3">
      <c r="A40" s="278" t="s">
        <v>81</v>
      </c>
      <c r="B40" s="27"/>
      <c r="C40" s="27"/>
      <c r="D40" s="27"/>
      <c r="E40" s="27"/>
      <c r="F40" s="27"/>
      <c r="G40" s="375"/>
      <c r="H40" s="375"/>
      <c r="I40" s="375"/>
      <c r="J40" s="375"/>
      <c r="K40" s="375"/>
      <c r="L40" s="208"/>
    </row>
    <row r="41" spans="1:12" ht="12.75" customHeight="1" x14ac:dyDescent="0.3">
      <c r="A41" s="33" t="s">
        <v>37</v>
      </c>
      <c r="B41" s="27"/>
      <c r="C41" s="27"/>
      <c r="D41" s="27"/>
      <c r="E41" s="390">
        <f>0.9323*E39</f>
        <v>0.93230000000000002</v>
      </c>
      <c r="F41" s="391"/>
      <c r="G41" s="27"/>
      <c r="H41" s="27" t="s">
        <v>396</v>
      </c>
      <c r="I41" s="27"/>
      <c r="J41" s="390">
        <f>0.0677*E39</f>
        <v>6.7699999999999996E-2</v>
      </c>
      <c r="K41" s="391"/>
      <c r="L41" s="376"/>
    </row>
    <row r="42" spans="1:12" x14ac:dyDescent="0.3">
      <c r="A42" s="377" t="s">
        <v>1485</v>
      </c>
      <c r="H42" s="377" t="s">
        <v>409</v>
      </c>
      <c r="L42" s="376"/>
    </row>
    <row r="43" spans="1:12" x14ac:dyDescent="0.3">
      <c r="A43" s="278"/>
      <c r="B43" s="27"/>
      <c r="C43" s="27"/>
      <c r="D43" s="27"/>
      <c r="E43" s="27"/>
      <c r="F43" s="27"/>
      <c r="G43" s="375"/>
      <c r="H43" s="375"/>
      <c r="I43" s="375"/>
      <c r="J43" s="375"/>
      <c r="K43" s="375"/>
      <c r="L43" s="376"/>
    </row>
    <row r="44" spans="1:12" ht="12.75" customHeight="1" x14ac:dyDescent="0.3">
      <c r="A44" s="388" t="s">
        <v>401</v>
      </c>
      <c r="B44" s="431"/>
      <c r="C44" s="431"/>
      <c r="D44" s="431"/>
      <c r="E44" s="431"/>
      <c r="F44" s="431"/>
      <c r="G44" s="431"/>
      <c r="H44" s="431"/>
      <c r="I44" s="431"/>
      <c r="J44" s="27"/>
      <c r="K44" s="361" t="s">
        <v>398</v>
      </c>
      <c r="L44" s="34"/>
    </row>
    <row r="45" spans="1:12" x14ac:dyDescent="0.3">
      <c r="A45" s="388"/>
      <c r="B45" s="431"/>
      <c r="C45" s="431"/>
      <c r="D45" s="431"/>
      <c r="E45" s="431"/>
      <c r="F45" s="431"/>
      <c r="G45" s="431"/>
      <c r="H45" s="431"/>
      <c r="I45" s="431"/>
      <c r="J45" s="27"/>
      <c r="K45" s="27"/>
      <c r="L45" s="34"/>
    </row>
    <row r="46" spans="1:12" x14ac:dyDescent="0.3">
      <c r="A46" s="276"/>
      <c r="B46" s="279"/>
      <c r="C46" s="279"/>
      <c r="D46" s="279"/>
      <c r="E46" s="279"/>
      <c r="F46" s="279"/>
      <c r="G46" s="279"/>
      <c r="H46" s="279"/>
      <c r="I46" s="279"/>
      <c r="J46" s="27"/>
      <c r="K46" s="27"/>
      <c r="L46" s="34"/>
    </row>
    <row r="47" spans="1:12" ht="12.75" customHeight="1" x14ac:dyDescent="0.3">
      <c r="A47" s="432" t="s">
        <v>410</v>
      </c>
      <c r="B47" s="433"/>
      <c r="C47" s="433"/>
      <c r="D47" s="433"/>
      <c r="E47" s="433"/>
      <c r="F47" s="433"/>
      <c r="G47" s="436" t="s">
        <v>402</v>
      </c>
      <c r="H47" s="436"/>
      <c r="I47" s="437"/>
      <c r="J47" s="390">
        <v>0</v>
      </c>
      <c r="K47" s="391"/>
      <c r="L47" s="208"/>
    </row>
    <row r="48" spans="1:12" ht="13.5" thickBot="1" x14ac:dyDescent="0.35">
      <c r="A48" s="434"/>
      <c r="B48" s="435"/>
      <c r="C48" s="435"/>
      <c r="D48" s="435"/>
      <c r="E48" s="435"/>
      <c r="F48" s="435"/>
      <c r="G48" s="282"/>
      <c r="H48" s="282"/>
      <c r="I48" s="280"/>
      <c r="J48" s="280"/>
      <c r="K48" s="280"/>
      <c r="L48" s="281"/>
    </row>
    <row r="49" spans="1:12" x14ac:dyDescent="0.3">
      <c r="A49" s="27"/>
      <c r="B49" s="27"/>
      <c r="C49" s="27"/>
      <c r="D49" s="27"/>
      <c r="E49" s="27"/>
      <c r="F49" s="27"/>
      <c r="G49" s="27"/>
      <c r="H49" s="27"/>
      <c r="I49" s="27"/>
      <c r="J49" s="27"/>
      <c r="K49" s="27"/>
      <c r="L49" s="27"/>
    </row>
    <row r="50" spans="1:12" ht="13.5" thickBot="1" x14ac:dyDescent="0.35">
      <c r="A50" s="29" t="s">
        <v>63</v>
      </c>
      <c r="B50" s="27"/>
      <c r="C50" s="27"/>
      <c r="D50" s="27"/>
      <c r="E50" s="27"/>
      <c r="F50" s="27"/>
      <c r="G50" s="27"/>
      <c r="H50" s="27"/>
      <c r="I50" s="27"/>
      <c r="J50" s="27"/>
      <c r="K50" s="27"/>
      <c r="L50" s="27"/>
    </row>
    <row r="51" spans="1:12" x14ac:dyDescent="0.3">
      <c r="A51" s="46"/>
      <c r="B51" s="47"/>
      <c r="C51" s="47"/>
      <c r="D51" s="47"/>
      <c r="E51" s="47"/>
      <c r="F51" s="47"/>
      <c r="G51" s="47"/>
      <c r="H51" s="47"/>
      <c r="I51" s="47"/>
      <c r="J51" s="47"/>
      <c r="K51" s="47"/>
      <c r="L51" s="48"/>
    </row>
    <row r="52" spans="1:12" ht="13.5" thickBot="1" x14ac:dyDescent="0.35">
      <c r="A52" s="49" t="s">
        <v>66</v>
      </c>
      <c r="B52" s="50"/>
      <c r="C52" s="51" t="s">
        <v>74</v>
      </c>
      <c r="D52" s="51" t="s">
        <v>116</v>
      </c>
      <c r="E52" s="51" t="s">
        <v>67</v>
      </c>
      <c r="F52" s="50"/>
      <c r="G52" s="50" t="s">
        <v>65</v>
      </c>
      <c r="H52" s="50"/>
      <c r="I52" s="50"/>
      <c r="J52" s="51" t="s">
        <v>68</v>
      </c>
      <c r="K52" s="51" t="s">
        <v>114</v>
      </c>
      <c r="L52" s="52"/>
    </row>
    <row r="53" spans="1:12" x14ac:dyDescent="0.3">
      <c r="A53" s="326" t="s">
        <v>172</v>
      </c>
      <c r="B53" s="327"/>
      <c r="C53" s="339">
        <f>T70</f>
        <v>6.008818493150684E-5</v>
      </c>
      <c r="D53" s="340">
        <f t="shared" ref="D53:D59" si="0">C53*365</f>
        <v>2.1932187499999995E-2</v>
      </c>
      <c r="E53" s="341">
        <f t="shared" ref="E53:E59" si="1">C53*1000/453.5/2000*365</f>
        <v>2.4181022601984562E-5</v>
      </c>
      <c r="F53" s="50"/>
      <c r="G53" s="56" t="s">
        <v>80</v>
      </c>
      <c r="H53" s="50"/>
      <c r="I53" s="50"/>
      <c r="J53" s="57">
        <f>C70</f>
        <v>8.3773423049084528E-2</v>
      </c>
      <c r="K53" s="58">
        <f>J53*365</f>
        <v>30.577299412915853</v>
      </c>
      <c r="L53" s="52"/>
    </row>
    <row r="54" spans="1:12" ht="13.5" thickBot="1" x14ac:dyDescent="0.35">
      <c r="A54" s="331" t="s">
        <v>1477</v>
      </c>
      <c r="B54" s="332"/>
      <c r="C54" s="353">
        <f>O70</f>
        <v>1.1545237417237442</v>
      </c>
      <c r="D54" s="353">
        <f>C54*365</f>
        <v>421.40116572916662</v>
      </c>
      <c r="E54" s="354">
        <f t="shared" si="1"/>
        <v>0.46460988503766998</v>
      </c>
      <c r="F54" s="50"/>
      <c r="G54" s="56" t="s">
        <v>115</v>
      </c>
      <c r="H54" s="50"/>
      <c r="I54" s="50"/>
      <c r="J54" s="57">
        <f>D70</f>
        <v>4.2808219178082192</v>
      </c>
      <c r="K54" s="58">
        <f>J54*365</f>
        <v>1562.5</v>
      </c>
      <c r="L54" s="52"/>
    </row>
    <row r="55" spans="1:12" x14ac:dyDescent="0.3">
      <c r="A55" s="53" t="s">
        <v>22</v>
      </c>
      <c r="B55" s="50"/>
      <c r="C55" s="54">
        <f>P70</f>
        <v>1.2769651255707762E-2</v>
      </c>
      <c r="D55" s="55">
        <f t="shared" si="0"/>
        <v>4.6609227083333336</v>
      </c>
      <c r="E55" s="55">
        <f t="shared" si="1"/>
        <v>5.1388342980521863E-3</v>
      </c>
      <c r="F55" s="50"/>
      <c r="G55" s="56" t="s">
        <v>320</v>
      </c>
      <c r="H55" s="50"/>
      <c r="I55" s="50"/>
      <c r="J55" s="183">
        <f>J53*0.218</f>
        <v>1.8262606224700426E-2</v>
      </c>
      <c r="K55" s="184">
        <f>K53*0.218</f>
        <v>6.6658512720156562</v>
      </c>
      <c r="L55" s="52"/>
    </row>
    <row r="56" spans="1:12" x14ac:dyDescent="0.3">
      <c r="A56" s="53" t="s">
        <v>100</v>
      </c>
      <c r="B56" s="50"/>
      <c r="C56" s="54">
        <f>Q70</f>
        <v>3.3946033105022833E-4</v>
      </c>
      <c r="D56" s="55">
        <f t="shared" si="0"/>
        <v>0.12390302083333334</v>
      </c>
      <c r="E56" s="55">
        <f t="shared" si="1"/>
        <v>1.3660752021315694E-4</v>
      </c>
      <c r="F56" s="50"/>
      <c r="G56" s="182" t="s">
        <v>386</v>
      </c>
      <c r="H56" s="50"/>
      <c r="I56" s="50"/>
      <c r="J56" s="50"/>
      <c r="K56" s="50"/>
      <c r="L56" s="52"/>
    </row>
    <row r="57" spans="1:12" x14ac:dyDescent="0.3">
      <c r="A57" s="53" t="s">
        <v>21</v>
      </c>
      <c r="B57" s="50"/>
      <c r="C57" s="54">
        <f>R70</f>
        <v>8.366178652968035E-4</v>
      </c>
      <c r="D57" s="55">
        <f t="shared" si="0"/>
        <v>0.30536552083333329</v>
      </c>
      <c r="E57" s="55">
        <f t="shared" si="1"/>
        <v>3.3667642870268278E-4</v>
      </c>
      <c r="F57" s="50"/>
      <c r="G57" s="50"/>
      <c r="H57" s="50"/>
      <c r="I57" s="50"/>
      <c r="J57" s="50"/>
      <c r="K57" s="50"/>
      <c r="L57" s="52"/>
    </row>
    <row r="58" spans="1:12" ht="13.5" thickBot="1" x14ac:dyDescent="0.35">
      <c r="A58" s="53" t="s">
        <v>20</v>
      </c>
      <c r="B58" s="50"/>
      <c r="C58" s="54">
        <f>S70</f>
        <v>1.9218207762557079E-4</v>
      </c>
      <c r="D58" s="55">
        <f t="shared" si="0"/>
        <v>7.0146458333333342E-2</v>
      </c>
      <c r="E58" s="55">
        <f t="shared" si="1"/>
        <v>7.7338983829474469E-5</v>
      </c>
      <c r="F58" s="50"/>
      <c r="G58" s="50"/>
      <c r="H58" s="50"/>
      <c r="I58" s="50"/>
      <c r="J58" s="50"/>
      <c r="K58" s="50"/>
      <c r="L58" s="52"/>
    </row>
    <row r="59" spans="1:12" ht="13.5" thickBot="1" x14ac:dyDescent="0.35">
      <c r="A59" s="59" t="s">
        <v>62</v>
      </c>
      <c r="B59" s="50"/>
      <c r="C59" s="60">
        <f>B70</f>
        <v>1.4137911529680365E-2</v>
      </c>
      <c r="D59" s="61">
        <f t="shared" si="0"/>
        <v>5.1603377083333335</v>
      </c>
      <c r="E59" s="60">
        <f t="shared" si="1"/>
        <v>5.6894572307975002E-3</v>
      </c>
      <c r="F59" s="50"/>
      <c r="G59" s="50"/>
      <c r="H59" s="50" t="s">
        <v>73</v>
      </c>
      <c r="I59" s="50"/>
      <c r="J59" s="50"/>
      <c r="K59" s="89">
        <f>E70</f>
        <v>5160.3377083333335</v>
      </c>
      <c r="L59" s="52"/>
    </row>
    <row r="60" spans="1:12" ht="13.5" thickBot="1" x14ac:dyDescent="0.35">
      <c r="A60" s="62" t="s">
        <v>75</v>
      </c>
      <c r="B60" s="63"/>
      <c r="C60" s="63"/>
      <c r="D60" s="63"/>
      <c r="E60" s="63"/>
      <c r="F60" s="63"/>
      <c r="G60" s="64" t="s">
        <v>167</v>
      </c>
      <c r="H60" s="64"/>
      <c r="I60" s="63"/>
      <c r="J60" s="63"/>
      <c r="K60" s="63"/>
      <c r="L60" s="65"/>
    </row>
    <row r="67" spans="1:80" x14ac:dyDescent="0.3">
      <c r="AJ67" s="159" t="str">
        <f t="shared" ref="AJ67:BM67" si="2">"Rates "&amp;Funding_Year</f>
        <v>Rates 2030</v>
      </c>
      <c r="AK67" s="159" t="str">
        <f t="shared" si="2"/>
        <v>Rates 2030</v>
      </c>
      <c r="AL67" s="159" t="str">
        <f t="shared" si="2"/>
        <v>Rates 2030</v>
      </c>
      <c r="AM67" s="159" t="str">
        <f t="shared" si="2"/>
        <v>Rates 2030</v>
      </c>
      <c r="AN67" s="159" t="str">
        <f t="shared" si="2"/>
        <v>Rates 2030</v>
      </c>
      <c r="AO67" s="159" t="str">
        <f t="shared" si="2"/>
        <v>Rates 2030</v>
      </c>
      <c r="AP67" s="167" t="str">
        <f t="shared" si="2"/>
        <v>Rates 2030</v>
      </c>
      <c r="AQ67" s="167" t="str">
        <f t="shared" si="2"/>
        <v>Rates 2030</v>
      </c>
      <c r="AR67" s="167" t="str">
        <f t="shared" si="2"/>
        <v>Rates 2030</v>
      </c>
      <c r="AS67" s="167" t="str">
        <f t="shared" si="2"/>
        <v>Rates 2030</v>
      </c>
      <c r="AT67" s="167" t="str">
        <f t="shared" si="2"/>
        <v>Rates 2030</v>
      </c>
      <c r="AU67" s="167" t="str">
        <f t="shared" si="2"/>
        <v>Rates 2030</v>
      </c>
      <c r="AV67" s="161" t="str">
        <f t="shared" si="2"/>
        <v>Rates 2030</v>
      </c>
      <c r="AW67" s="161" t="str">
        <f t="shared" si="2"/>
        <v>Rates 2030</v>
      </c>
      <c r="AX67" s="161" t="str">
        <f t="shared" si="2"/>
        <v>Rates 2030</v>
      </c>
      <c r="AY67" s="161" t="str">
        <f t="shared" si="2"/>
        <v>Rates 2030</v>
      </c>
      <c r="AZ67" s="161" t="str">
        <f t="shared" si="2"/>
        <v>Rates 2030</v>
      </c>
      <c r="BA67" s="161" t="str">
        <f t="shared" si="2"/>
        <v>Rates 2030</v>
      </c>
      <c r="BB67" s="163" t="str">
        <f t="shared" si="2"/>
        <v>Rates 2030</v>
      </c>
      <c r="BC67" s="163" t="str">
        <f t="shared" si="2"/>
        <v>Rates 2030</v>
      </c>
      <c r="BD67" s="163" t="str">
        <f t="shared" si="2"/>
        <v>Rates 2030</v>
      </c>
      <c r="BE67" s="163" t="str">
        <f t="shared" si="2"/>
        <v>Rates 2030</v>
      </c>
      <c r="BF67" s="163" t="str">
        <f t="shared" si="2"/>
        <v>Rates 2030</v>
      </c>
      <c r="BG67" s="163" t="str">
        <f t="shared" si="2"/>
        <v>Rates 2030</v>
      </c>
      <c r="BH67" s="165" t="str">
        <f t="shared" si="2"/>
        <v>Rates 2030</v>
      </c>
      <c r="BI67" s="165" t="str">
        <f t="shared" si="2"/>
        <v>Rates 2030</v>
      </c>
      <c r="BJ67" s="165" t="str">
        <f t="shared" si="2"/>
        <v>Rates 2030</v>
      </c>
      <c r="BK67" s="165" t="str">
        <f t="shared" si="2"/>
        <v>Rates 2030</v>
      </c>
      <c r="BL67" s="165" t="str">
        <f t="shared" si="2"/>
        <v>Rates 2030</v>
      </c>
      <c r="BM67" s="165" t="str">
        <f t="shared" si="2"/>
        <v>Rates 2030</v>
      </c>
    </row>
    <row r="68" spans="1:80" x14ac:dyDescent="0.3">
      <c r="AI68" s="176" t="s">
        <v>279</v>
      </c>
      <c r="AJ68" s="176">
        <v>90</v>
      </c>
      <c r="AK68">
        <v>2</v>
      </c>
      <c r="AL68">
        <v>3</v>
      </c>
      <c r="AM68">
        <v>87</v>
      </c>
      <c r="AN68">
        <v>100</v>
      </c>
      <c r="AO68">
        <v>110</v>
      </c>
      <c r="AP68">
        <v>90</v>
      </c>
      <c r="AQ68">
        <v>2</v>
      </c>
      <c r="AR68">
        <v>3</v>
      </c>
      <c r="AS68">
        <v>87</v>
      </c>
      <c r="AT68">
        <v>100</v>
      </c>
      <c r="AU68">
        <v>110</v>
      </c>
      <c r="AV68">
        <v>90</v>
      </c>
      <c r="AW68">
        <v>2</v>
      </c>
      <c r="AX68">
        <v>3</v>
      </c>
      <c r="AY68">
        <v>87</v>
      </c>
      <c r="AZ68">
        <v>100</v>
      </c>
      <c r="BA68">
        <v>110</v>
      </c>
      <c r="BB68">
        <v>90</v>
      </c>
      <c r="BC68">
        <v>2</v>
      </c>
      <c r="BD68">
        <v>3</v>
      </c>
      <c r="BE68">
        <v>87</v>
      </c>
      <c r="BF68">
        <v>100</v>
      </c>
      <c r="BG68">
        <v>110</v>
      </c>
      <c r="BH68">
        <v>90</v>
      </c>
      <c r="BI68">
        <v>2</v>
      </c>
      <c r="BJ68">
        <v>3</v>
      </c>
      <c r="BK68">
        <v>87</v>
      </c>
      <c r="BL68">
        <v>100</v>
      </c>
      <c r="BM68">
        <v>110</v>
      </c>
    </row>
    <row r="69" spans="1:80" s="3" customFormat="1" ht="39" x14ac:dyDescent="0.3">
      <c r="A69" s="8" t="s">
        <v>78</v>
      </c>
      <c r="B69" s="13" t="s">
        <v>104</v>
      </c>
      <c r="C69" s="13" t="s">
        <v>105</v>
      </c>
      <c r="D69" s="14" t="s">
        <v>79</v>
      </c>
      <c r="E69" s="13" t="s">
        <v>72</v>
      </c>
      <c r="F69" s="17" t="s">
        <v>426</v>
      </c>
      <c r="G69" s="17" t="s">
        <v>427</v>
      </c>
      <c r="H69" s="17" t="s">
        <v>428</v>
      </c>
      <c r="I69" s="17" t="s">
        <v>220</v>
      </c>
      <c r="J69" s="17" t="s">
        <v>118</v>
      </c>
      <c r="K69" s="17" t="s">
        <v>122</v>
      </c>
      <c r="L69" s="17" t="s">
        <v>119</v>
      </c>
      <c r="M69" s="17" t="s">
        <v>123</v>
      </c>
      <c r="N69" s="17" t="s">
        <v>121</v>
      </c>
      <c r="O69" s="13" t="s">
        <v>1477</v>
      </c>
      <c r="P69" s="13" t="s">
        <v>22</v>
      </c>
      <c r="Q69" s="13" t="s">
        <v>203</v>
      </c>
      <c r="R69" s="13" t="s">
        <v>21</v>
      </c>
      <c r="S69" s="13" t="s">
        <v>20</v>
      </c>
      <c r="T69" s="13" t="s">
        <v>172</v>
      </c>
      <c r="U69" s="15" t="s">
        <v>23</v>
      </c>
      <c r="V69" s="9" t="s">
        <v>8</v>
      </c>
      <c r="W69" s="9" t="s">
        <v>9</v>
      </c>
      <c r="X69" s="9" t="s">
        <v>10</v>
      </c>
      <c r="Y69" s="9" t="s">
        <v>11</v>
      </c>
      <c r="Z69" s="9" t="s">
        <v>12</v>
      </c>
      <c r="AA69" s="9" t="s">
        <v>13</v>
      </c>
      <c r="AB69" s="9" t="s">
        <v>14</v>
      </c>
      <c r="AC69" s="9" t="s">
        <v>15</v>
      </c>
      <c r="AD69" s="9" t="s">
        <v>16</v>
      </c>
      <c r="AE69" s="9" t="s">
        <v>85</v>
      </c>
      <c r="AF69" s="9" t="s">
        <v>17</v>
      </c>
      <c r="AG69" s="9" t="s">
        <v>18</v>
      </c>
      <c r="AH69" s="9" t="s">
        <v>19</v>
      </c>
      <c r="AI69" s="90" t="s">
        <v>117</v>
      </c>
      <c r="AJ69" s="85" t="s">
        <v>1478</v>
      </c>
      <c r="AK69" s="85" t="s">
        <v>109</v>
      </c>
      <c r="AL69" s="85" t="s">
        <v>108</v>
      </c>
      <c r="AM69" s="85" t="s">
        <v>107</v>
      </c>
      <c r="AN69" s="85" t="s">
        <v>106</v>
      </c>
      <c r="AO69" s="85" t="s">
        <v>195</v>
      </c>
      <c r="AP69" s="87" t="s">
        <v>1479</v>
      </c>
      <c r="AQ69" s="87" t="s">
        <v>113</v>
      </c>
      <c r="AR69" s="87" t="s">
        <v>112</v>
      </c>
      <c r="AS69" s="87" t="s">
        <v>111</v>
      </c>
      <c r="AT69" s="87" t="s">
        <v>110</v>
      </c>
      <c r="AU69" s="87" t="s">
        <v>196</v>
      </c>
      <c r="AV69" s="86" t="s">
        <v>1480</v>
      </c>
      <c r="AW69" s="86" t="s">
        <v>183</v>
      </c>
      <c r="AX69" s="86" t="s">
        <v>184</v>
      </c>
      <c r="AY69" s="86" t="s">
        <v>185</v>
      </c>
      <c r="AZ69" s="86" t="s">
        <v>186</v>
      </c>
      <c r="BA69" s="86" t="s">
        <v>197</v>
      </c>
      <c r="BB69" s="88" t="s">
        <v>1481</v>
      </c>
      <c r="BC69" s="88" t="s">
        <v>187</v>
      </c>
      <c r="BD69" s="88" t="s">
        <v>188</v>
      </c>
      <c r="BE69" s="88" t="s">
        <v>189</v>
      </c>
      <c r="BF69" s="88" t="s">
        <v>190</v>
      </c>
      <c r="BG69" s="88" t="s">
        <v>198</v>
      </c>
      <c r="BH69" s="94" t="s">
        <v>1482</v>
      </c>
      <c r="BI69" s="94" t="s">
        <v>191</v>
      </c>
      <c r="BJ69" s="94" t="s">
        <v>192</v>
      </c>
      <c r="BK69" s="94" t="s">
        <v>193</v>
      </c>
      <c r="BL69" s="94" t="s">
        <v>194</v>
      </c>
      <c r="BM69" s="94" t="s">
        <v>199</v>
      </c>
      <c r="BN69" s="22" t="s">
        <v>0</v>
      </c>
      <c r="BO69" s="8" t="s">
        <v>76</v>
      </c>
      <c r="BP69" s="9" t="s">
        <v>1</v>
      </c>
      <c r="BQ69" s="9" t="s">
        <v>2</v>
      </c>
      <c r="BR69" s="8" t="s">
        <v>64</v>
      </c>
      <c r="BS69" s="9" t="s">
        <v>3</v>
      </c>
      <c r="BT69" s="8" t="s">
        <v>40</v>
      </c>
      <c r="BU69" s="8" t="s">
        <v>41</v>
      </c>
      <c r="BV69" s="8" t="s">
        <v>42</v>
      </c>
      <c r="BW69" s="11" t="s">
        <v>4</v>
      </c>
      <c r="BX69" s="9" t="s">
        <v>5</v>
      </c>
      <c r="BY69" s="9" t="s">
        <v>6</v>
      </c>
      <c r="BZ69" s="9" t="s">
        <v>7</v>
      </c>
      <c r="CA69" s="9" t="s">
        <v>39</v>
      </c>
      <c r="CB69" s="185" t="s">
        <v>319</v>
      </c>
    </row>
    <row r="70" spans="1:80" ht="52" x14ac:dyDescent="0.3">
      <c r="A70" s="4" t="str">
        <f>C20</f>
        <v>Your Agency - Transit Fares-SL</v>
      </c>
      <c r="B70" s="16">
        <f>SUM(P70:S70)</f>
        <v>1.4137911529680365E-2</v>
      </c>
      <c r="C70" s="16">
        <f>(K33/35)*(V70/365)</f>
        <v>8.3773423049084528E-2</v>
      </c>
      <c r="D70" s="16">
        <f>K70*(V70/365)</f>
        <v>4.2808219178082192</v>
      </c>
      <c r="E70" s="5">
        <f>U70*(B70*365)/(MAX(F70,H70)/1000)</f>
        <v>5160.3377083333335</v>
      </c>
      <c r="F70" s="18">
        <f>E41</f>
        <v>0.93230000000000002</v>
      </c>
      <c r="G70" s="18">
        <f>E39</f>
        <v>1</v>
      </c>
      <c r="H70" s="18">
        <f>MAX(E39,J47)</f>
        <v>1</v>
      </c>
      <c r="I70" s="103">
        <f>K27/E30</f>
        <v>0.83333333333333337</v>
      </c>
      <c r="J70" s="20">
        <v>0</v>
      </c>
      <c r="K70" s="21">
        <f>K27*K30/E30</f>
        <v>6.25</v>
      </c>
      <c r="L70" s="21">
        <f>K36</f>
        <v>0</v>
      </c>
      <c r="M70" s="12">
        <v>1</v>
      </c>
      <c r="N70" s="25" t="str">
        <f>E33</f>
        <v>LD</v>
      </c>
      <c r="O70" s="7">
        <f t="shared" ref="O70:T70" si="3">($I$70*AV70*$M$70 + $J$70*BH70 + $K$70*BB70 - $L$70*(AP70)) * ($V$70/365)/1000</f>
        <v>1.1545237417237442</v>
      </c>
      <c r="P70" s="7">
        <f t="shared" si="3"/>
        <v>1.2769651255707762E-2</v>
      </c>
      <c r="Q70" s="7">
        <f t="shared" si="3"/>
        <v>3.3946033105022833E-4</v>
      </c>
      <c r="R70" s="7">
        <f t="shared" si="3"/>
        <v>8.366178652968035E-4</v>
      </c>
      <c r="S70" s="7">
        <f t="shared" si="3"/>
        <v>1.9218207762557079E-4</v>
      </c>
      <c r="T70" s="7">
        <f t="shared" si="3"/>
        <v>6.008818493150684E-5</v>
      </c>
      <c r="U70" s="6">
        <f>E36</f>
        <v>1</v>
      </c>
      <c r="V70" s="6">
        <f>E27</f>
        <v>250</v>
      </c>
      <c r="W70" s="6"/>
      <c r="X70" s="6">
        <f>K30</f>
        <v>7.5</v>
      </c>
      <c r="Y70" s="6">
        <f>E30</f>
        <v>1.2</v>
      </c>
      <c r="Z70" s="6">
        <f>K27</f>
        <v>1</v>
      </c>
      <c r="AA70" s="6"/>
      <c r="AB70" s="6"/>
      <c r="AC70" s="6"/>
      <c r="AD70" s="6"/>
      <c r="AE70" s="6"/>
      <c r="AF70" s="6"/>
      <c r="AG70" s="6"/>
      <c r="AH70" s="6"/>
      <c r="AI70" s="24" t="s">
        <v>101</v>
      </c>
      <c r="AJ70" s="91">
        <f>VLOOKUP($I$16&amp;"_"&amp;$I$18&amp;"_"&amp;AJ68&amp;"_42",_veh_start_run_rate!$A$5:$Q$589,13,FALSE)</f>
        <v>97.882019</v>
      </c>
      <c r="AK70" s="91">
        <f>VLOOKUP($I$16&amp;"_"&amp;$I$18&amp;"_"&amp;AK68&amp;"_42",_veh_start_run_rate!$A$5:$Q$589,13,FALSE)</f>
        <v>4.0189779999999997</v>
      </c>
      <c r="AL70" s="91">
        <f>VLOOKUP($I$16&amp;"_"&amp;$I$18&amp;"_"&amp;AL68&amp;"_42",_veh_start_run_rate!$A$5:$Q$589,13,FALSE)</f>
        <v>0.99613399999999996</v>
      </c>
      <c r="AM70" s="91">
        <f>VLOOKUP($I$16&amp;"_"&amp;$I$18&amp;"_"&amp;AM68&amp;"_42",_veh_start_run_rate!$A$5:$Q$589,13,FALSE)</f>
        <v>0.82000099999999998</v>
      </c>
      <c r="AN70" s="91">
        <f>VLOOKUP($I$16&amp;"_"&amp;$I$18&amp;"_"&amp;AN68&amp;"_42",_veh_start_run_rate!$A$5:$Q$589,13,FALSE)</f>
        <v>5.1526000000000002E-2</v>
      </c>
      <c r="AO70" s="91">
        <f>VLOOKUP($I$16&amp;"_"&amp;$I$18&amp;"_"&amp;AO68&amp;"_42",_veh_start_run_rate!$A$5:$Q$589,13,FALSE)</f>
        <v>4.5638999999999999E-2</v>
      </c>
      <c r="AP70" s="91">
        <f>VLOOKUP($I$16&amp;"_"&amp;$I$18&amp;"_"&amp;AP68&amp;"_42",_veh_start_run_rate!$A$5:$Q$589,12,FALSE)</f>
        <v>1532.111206</v>
      </c>
      <c r="AQ70" s="91">
        <f>VLOOKUP($I$16&amp;"_"&amp;$I$18&amp;"_"&amp;AQ68&amp;"_42",_veh_start_run_rate!$A$5:$Q$589,12,FALSE)</f>
        <v>8.1026939999999996</v>
      </c>
      <c r="AR70" s="91">
        <f>VLOOKUP($I$16&amp;"_"&amp;$I$18&amp;"_"&amp;AR68&amp;"_42",_veh_start_run_rate!$A$5:$Q$589,12,FALSE)</f>
        <v>2.7491699999999999</v>
      </c>
      <c r="AS70" s="91">
        <f>VLOOKUP($I$16&amp;"_"&amp;$I$18&amp;"_"&amp;AS68&amp;"_42",_veh_start_run_rate!$A$5:$Q$589,12,FALSE)</f>
        <v>0.13791600000000001</v>
      </c>
      <c r="AT70" s="91">
        <f>VLOOKUP($I$16&amp;"_"&amp;$I$18&amp;"_100_42",_veh_start_run_rate!$A$5:$Q$589,12,FALSE) + VLOOKUP($I$16&amp;"_"&amp;$I$18&amp;"_106_42",_veh_start_run_rate!$A$5:$Q$589,12,FALSE) + VLOOKUP($I$16&amp;"_"&amp;$I$18&amp;"_107_42",_veh_start_run_rate!$A$5:$Q$589,12,FALSE)</f>
        <v>0.12153800000000001</v>
      </c>
      <c r="AU70" s="91">
        <f>VLOOKUP($I$16&amp;"_"&amp;$I$18&amp;"_110_42",_veh_start_run_rate!$A$5:$Q$589,12,FALSE) + VLOOKUP($I$16&amp;"_"&amp;$I$18&amp;"_116_42",_veh_start_run_rate!$A$5:$Q$589,12,FALSE) + VLOOKUP($I$16&amp;"_"&amp;$I$18&amp;"_117_42",_veh_start_run_rate!$A$5:$Q$589,12,FALSE)</f>
        <v>2.8216999999999999E-2</v>
      </c>
      <c r="AV70" s="92">
        <f>VLOOKUP($I$16&amp;"_"&amp;$I$18&amp;"_"&amp;AV68&amp;"_21",_veh_start_run_rate!$A$5:$Q$589,13,FALSE)</f>
        <v>204.24281300000001</v>
      </c>
      <c r="AW70" s="92">
        <f>VLOOKUP($I$16&amp;"_"&amp;$I$18&amp;"_"&amp;AW68&amp;"_21",_veh_start_run_rate!$A$5:$Q$589,13,FALSE)</f>
        <v>11.983909000000001</v>
      </c>
      <c r="AX70" s="92">
        <f>VLOOKUP($I$16&amp;"_"&amp;$I$18&amp;"_"&amp;AX68&amp;"_21",_veh_start_run_rate!$A$5:$Q$589,13,FALSE)</f>
        <v>0.41733700000000001</v>
      </c>
      <c r="AY70" s="92">
        <f>VLOOKUP($I$16&amp;"_"&amp;$I$18&amp;"_"&amp;AY68&amp;"_21",_veh_start_run_rate!$A$5:$Q$589,13,FALSE)</f>
        <v>1.3964319999999999</v>
      </c>
      <c r="AZ70" s="92">
        <f>VLOOKUP($I$16&amp;"_"&amp;$I$18&amp;"_"&amp;AZ68&amp;"_21",_veh_start_run_rate!$A$5:$Q$589,13,FALSE)</f>
        <v>7.0873000000000005E-2</v>
      </c>
      <c r="BA70" s="92">
        <f>VLOOKUP($I$16&amp;"_"&amp;$I$18&amp;"_"&amp;BA68&amp;"_21",_veh_start_run_rate!$A$5:$Q$589,13,FALSE)</f>
        <v>6.2697000000000003E-2</v>
      </c>
      <c r="BB70" s="92">
        <f>VLOOKUP($I$16&amp;"_"&amp;$I$18&amp;"_"&amp;BB68&amp;"_21",_veh_start_run_rate!$A$5:$Q$589,12,FALSE)</f>
        <v>242.464371</v>
      </c>
      <c r="BC70" s="92">
        <f>VLOOKUP($I$16&amp;"_"&amp;$I$18&amp;"_"&amp;BC68&amp;"_21",_veh_start_run_rate!$A$5:$Q$589,12,FALSE)</f>
        <v>1.3851359999999999</v>
      </c>
      <c r="BD70" s="92">
        <f>VLOOKUP($I$16&amp;"_"&amp;$I$18&amp;"_"&amp;BD68&amp;"_21",_veh_start_run_rate!$A$5:$Q$589,12,FALSE)</f>
        <v>2.3653E-2</v>
      </c>
      <c r="BE70" s="92">
        <f>VLOOKUP($I$16&amp;"_"&amp;$I$18&amp;"_"&amp;BE68&amp;"_21",_veh_start_run_rate!$A$5:$Q$589,12,FALSE)</f>
        <v>9.2429999999999995E-3</v>
      </c>
      <c r="BF70" s="92">
        <f>VLOOKUP($I$16&amp;"_"&amp;$I$18&amp;"_100_21",_veh_start_run_rate!$A$5:$Q$589,12,FALSE) + VLOOKUP($I$16&amp;"_"&amp;$I$18&amp;"_106_21",_veh_start_run_rate!$A$5:$Q$589,12,FALSE) + VLOOKUP($I$16&amp;"_"&amp;$I$18&amp;"_107_21",_veh_start_run_rate!$A$5:$Q$589,12,FALSE)</f>
        <v>3.5444000000000003E-2</v>
      </c>
      <c r="BG70" s="92">
        <f>VLOOKUP($I$16&amp;"_"&amp;$I$18&amp;"_110_21",_veh_start_run_rate!$A$5:$Q$589,12,FALSE) + VLOOKUP($I$16&amp;"_"&amp;$I$18&amp;"_116_21",_veh_start_run_rate!$A$5:$Q$589,12,FALSE) + VLOOKUP($I$16&amp;"_"&amp;$I$18&amp;"_117_21",_veh_start_run_rate!$A$5:$Q$589,12,FALSE)</f>
        <v>5.6769999999999998E-3</v>
      </c>
      <c r="BH70" s="93">
        <f>VLOOKUP("SL_"&amp;$I$18&amp;"_art_"&amp;BH68&amp;"_ALL",Vehicle_Idle_Rates!$A$7:$AQ$12,5,FALSE)</f>
        <v>2933.7045292537518</v>
      </c>
      <c r="BI70" s="93">
        <f>VLOOKUP("SL_"&amp;$I$18&amp;"_art_"&amp;BI68&amp;"_ALL",Vehicle_Idle_Rates!$A$7:$AQ$12,5,FALSE)</f>
        <v>3.5494139205738633</v>
      </c>
      <c r="BJ70" s="93">
        <f>VLOOKUP("SL_"&amp;$I$18&amp;"_art_"&amp;BJ68&amp;"_ALL",Vehicle_Idle_Rates!$A$7:$AQ$12,5,FALSE)</f>
        <v>3.8904138347642112</v>
      </c>
      <c r="BK70" s="93">
        <f>VLOOKUP("SL_"&amp;$I$18&amp;"_art_"&amp;BK68&amp;"_ALL",Vehicle_Idle_Rates!$A$7:$AQ$12,5,FALSE)</f>
        <v>0.8358270875299364</v>
      </c>
      <c r="BL70" s="93">
        <f>VLOOKUP("SL_"&amp;$I$18&amp;"_art_"&amp;BL68&amp;"_ALL",Vehicle_Idle_Rates!$A$7:$AQ$12,5,FALSE)</f>
        <v>0.12081251265653382</v>
      </c>
      <c r="BM70" s="93">
        <f>VLOOKUP("SL_"&amp;$I$18&amp;"_art_"&amp;BM68&amp;"_ALL",Vehicle_Idle_Rates!$A$7:$AQ$12,5,FALSE)</f>
        <v>0.11070401751369743</v>
      </c>
      <c r="BN70" s="23" t="str">
        <f>T(I16)</f>
        <v>SL</v>
      </c>
      <c r="BO70" s="4" t="str">
        <f>I20</f>
        <v>Salt Lake</v>
      </c>
      <c r="BP70" s="4">
        <f>I18</f>
        <v>2030</v>
      </c>
      <c r="BQ70" s="4" t="str">
        <f>C14</f>
        <v>Transit Fares</v>
      </c>
      <c r="BR70" s="4" t="s">
        <v>24</v>
      </c>
      <c r="BS70" s="4" t="str">
        <f>C7</f>
        <v>Your Agency</v>
      </c>
      <c r="BT70" s="4">
        <f>D16</f>
        <v>0</v>
      </c>
      <c r="BU70" s="4" t="str">
        <f>C17</f>
        <v>Begin Street</v>
      </c>
      <c r="BV70" s="4" t="str">
        <f>C18</f>
        <v>End Street</v>
      </c>
      <c r="BW70" s="12" t="str">
        <f>C22</f>
        <v xml:space="preserve">Please enter here a brief description of this project, including the basic cost elements that comprise the total shown below (right-of-way, materials, pavement quantities, equipment costs, labor costs, etc.), assumptions made in estimating emission reductions and the justification for those assumptions, and any other relevant supporting information.  </v>
      </c>
      <c r="BX70" s="4" t="str">
        <f>C9</f>
        <v>Your Name</v>
      </c>
      <c r="BY70" s="4" t="str">
        <f>I7</f>
        <v>801-123-4567</v>
      </c>
      <c r="BZ70" s="4" t="str">
        <f>I9</f>
        <v>youre-mail@email.com</v>
      </c>
      <c r="CA70" s="4" t="str">
        <f>I14</f>
        <v>City of Project Location</v>
      </c>
      <c r="CB70" s="186">
        <f>J55</f>
        <v>1.8262606224700426E-2</v>
      </c>
    </row>
    <row r="72" spans="1:80" x14ac:dyDescent="0.3">
      <c r="M72" s="105"/>
      <c r="N72" s="105"/>
      <c r="O72" s="105"/>
      <c r="P72" s="105"/>
      <c r="Q72" s="105"/>
    </row>
    <row r="73" spans="1:80" x14ac:dyDescent="0.3">
      <c r="AF73" s="176" t="s">
        <v>280</v>
      </c>
      <c r="AG73" s="174">
        <v>10.423997359583334</v>
      </c>
      <c r="AH73" s="174">
        <v>2.3879113460208334E-2</v>
      </c>
      <c r="AI73" s="174">
        <v>0.7695398683333331</v>
      </c>
      <c r="AJ73" s="174">
        <v>9.7411719000000015E-3</v>
      </c>
      <c r="AK73" s="174">
        <v>8.8541110125000006E-3</v>
      </c>
      <c r="AL73" s="174">
        <v>2.0185086260070713</v>
      </c>
      <c r="AM73" s="174">
        <v>3.523431922916997</v>
      </c>
      <c r="AN73" s="174">
        <v>0.25907441356131566</v>
      </c>
      <c r="AO73" s="174">
        <v>0.27791903573881749</v>
      </c>
      <c r="AP73" s="174">
        <v>0.15583077559689132</v>
      </c>
      <c r="AQ73" s="174">
        <v>18.437781144166667</v>
      </c>
      <c r="AR73" s="174">
        <v>0.72171639990416658</v>
      </c>
      <c r="AS73" s="174">
        <v>2.107534733333333</v>
      </c>
      <c r="AT73" s="174">
        <v>6.7528515749999976E-2</v>
      </c>
      <c r="AU73" s="174">
        <v>5.9739063041666658E-2</v>
      </c>
      <c r="AV73" s="174">
        <v>1.8650840464812819</v>
      </c>
      <c r="AW73" s="174">
        <v>9.4846365298523874E-2</v>
      </c>
      <c r="AX73" s="174">
        <v>1.4641783715626588E-2</v>
      </c>
      <c r="AY73" s="174">
        <v>5.3572932128439124E-2</v>
      </c>
      <c r="AZ73" s="174">
        <v>1.2992335377803024E-2</v>
      </c>
      <c r="BA73" s="174">
        <v>6.7487142895833321</v>
      </c>
      <c r="BB73" s="174">
        <v>1.5875958536666666</v>
      </c>
      <c r="BC73" s="174">
        <v>0.25829854000000008</v>
      </c>
      <c r="BD73" s="174">
        <v>0.55214606666666666</v>
      </c>
      <c r="BE73" s="174">
        <v>0.13451628249999997</v>
      </c>
    </row>
    <row r="74" spans="1:80" x14ac:dyDescent="0.3">
      <c r="M74" s="105"/>
      <c r="N74" s="105"/>
      <c r="O74" s="105"/>
      <c r="P74" s="105"/>
      <c r="Q74" s="105"/>
    </row>
  </sheetData>
  <sheetProtection algorithmName="SHA-512" hashValue="V6esh4AD5CUj5YXnLBWjv/iUC4PUsrujDsPMT9nvCHKYxtGUFwxLvmA6AfN3o5cohixNQfsp6dEcfrccs9M+DQ==" saltValue="mVMg95r2pYHjGsZzRNs1PA==" spinCount="100000" sheet="1" selectLockedCells="1"/>
  <mergeCells count="29">
    <mergeCell ref="A44:I45"/>
    <mergeCell ref="A47:F48"/>
    <mergeCell ref="G47:I47"/>
    <mergeCell ref="J47:K47"/>
    <mergeCell ref="G33:J33"/>
    <mergeCell ref="G36:K37"/>
    <mergeCell ref="E39:F39"/>
    <mergeCell ref="A22:B22"/>
    <mergeCell ref="C22:K22"/>
    <mergeCell ref="O26:S28"/>
    <mergeCell ref="E41:F41"/>
    <mergeCell ref="D25:K25"/>
    <mergeCell ref="J41:K41"/>
    <mergeCell ref="N16:V23"/>
    <mergeCell ref="C17:E17"/>
    <mergeCell ref="C18:E18"/>
    <mergeCell ref="C20:E20"/>
    <mergeCell ref="I20:K20"/>
    <mergeCell ref="A1:L1"/>
    <mergeCell ref="A2:L2"/>
    <mergeCell ref="A4:L4"/>
    <mergeCell ref="D3:I3"/>
    <mergeCell ref="C7:E7"/>
    <mergeCell ref="I7:K7"/>
    <mergeCell ref="C9:E9"/>
    <mergeCell ref="I9:K9"/>
    <mergeCell ref="C14:E14"/>
    <mergeCell ref="I14:K14"/>
    <mergeCell ref="C16:E16"/>
  </mergeCells>
  <phoneticPr fontId="12" type="noConversion"/>
  <dataValidations count="8">
    <dataValidation type="decimal" operator="lessThanOrEqual" allowBlank="1" showInputMessage="1" showErrorMessage="1" errorTitle="Warning:" error="Bicycle trip length should be less than 10 miles." sqref="K57:K58" xr:uid="{00000000-0002-0000-0600-000001000000}">
      <formula1>10</formula1>
    </dataValidation>
    <dataValidation type="list" allowBlank="1" showInputMessage="1" showErrorMessage="1" sqref="E33" xr:uid="{00000000-0002-0000-0600-000002000000}">
      <formula1>"ALL,LD"</formula1>
    </dataValidation>
    <dataValidation type="whole" operator="lessThan" allowBlank="1" showErrorMessage="1" error="The number of days in a year may not exceed 365.  The number of annual working days is typically 250." sqref="E27" xr:uid="{00000000-0002-0000-0600-000003000000}">
      <formula1>366</formula1>
    </dataValidation>
    <dataValidation type="whole" operator="greaterThan" allowBlank="1" showInputMessage="1" showErrorMessage="1" error="Enter a whole number only - no text." sqref="E36" xr:uid="{00000000-0002-0000-0600-000004000000}">
      <formula1>0</formula1>
    </dataValidation>
    <dataValidation type="list" showInputMessage="1" showErrorMessage="1" error="Cell may not be left blank." sqref="I16" xr:uid="{00000000-0002-0000-0600-000005000000}">
      <formula1>"BE,DA,SL,TO,WE"</formula1>
    </dataValidation>
    <dataValidation type="textLength" operator="lessThan" allowBlank="1" showErrorMessage="1" promptTitle="Error" prompt="Please limit description to 500 characters." sqref="C22:K22" xr:uid="{C7568D84-20E5-40F1-BDA5-B23256CC6123}">
      <formula1>2000</formula1>
    </dataValidation>
    <dataValidation type="list" allowBlank="1" showInputMessage="1" showErrorMessage="1" sqref="K44" xr:uid="{2E83A990-DF0C-4E0B-BD22-BCCB265D483F}">
      <formula1>"No, Yes"</formula1>
    </dataValidation>
    <dataValidation type="whole" operator="lessThan" allowBlank="1" showInputMessage="1" showErrorMessage="1" sqref="J53:J54" xr:uid="{00000000-0002-0000-0600-000000000000}">
      <formula1>366</formula1>
    </dataValidation>
  </dataValidations>
  <hyperlinks>
    <hyperlink ref="I9" r:id="rId1" display="kip@wfrc.org" xr:uid="{00000000-0004-0000-0600-000000000000}"/>
  </hyperlinks>
  <pageMargins left="0.75" right="0.75" top="1" bottom="1" header="0.5" footer="0.5"/>
  <pageSetup scale="64" orientation="portrait" r:id="rId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rgb="FFFF0000"/>
    <pageSetUpPr fitToPage="1"/>
  </sheetPr>
  <dimension ref="A1:CB74"/>
  <sheetViews>
    <sheetView showGridLines="0" zoomScaleNormal="100" workbookViewId="0">
      <pane ySplit="4" topLeftCell="A23" activePane="bottomLeft" state="frozen"/>
      <selection activeCell="T70" sqref="T70"/>
      <selection pane="bottomLeft" activeCell="B3" sqref="B3"/>
    </sheetView>
  </sheetViews>
  <sheetFormatPr defaultRowHeight="13" x14ac:dyDescent="0.3"/>
  <cols>
    <col min="2" max="2" width="12" customWidth="1"/>
    <col min="3" max="3" width="9.453125" bestFit="1" customWidth="1"/>
    <col min="4" max="4" width="11" customWidth="1"/>
    <col min="5" max="5" width="13.453125" customWidth="1"/>
    <col min="6" max="6" width="11.7265625" customWidth="1"/>
    <col min="7" max="8" width="10" customWidth="1"/>
    <col min="9" max="9" width="11.54296875" customWidth="1"/>
    <col min="11" max="11" width="9.54296875" bestFit="1" customWidth="1"/>
    <col min="13" max="13" width="12.7265625" bestFit="1" customWidth="1"/>
    <col min="14" max="15" width="10.453125" bestFit="1" customWidth="1"/>
    <col min="16" max="16" width="8.7265625" customWidth="1"/>
    <col min="17" max="17" width="16" bestFit="1" customWidth="1"/>
    <col min="18" max="18" width="7.1796875" bestFit="1" customWidth="1"/>
    <col min="19" max="19" width="7.54296875" bestFit="1" customWidth="1"/>
    <col min="20" max="20" width="5.26953125" bestFit="1" customWidth="1"/>
    <col min="21" max="21" width="12.1796875" bestFit="1" customWidth="1"/>
    <col min="22" max="22" width="19.1796875" bestFit="1" customWidth="1"/>
    <col min="23" max="23" width="13.7265625" bestFit="1" customWidth="1"/>
    <col min="24" max="24" width="11.7265625" bestFit="1" customWidth="1"/>
    <col min="25" max="25" width="6.26953125" bestFit="1" customWidth="1"/>
    <col min="26" max="26" width="9.7265625" bestFit="1" customWidth="1"/>
    <col min="27" max="27" width="6.81640625" bestFit="1" customWidth="1"/>
    <col min="28" max="28" width="11.1796875" bestFit="1" customWidth="1"/>
    <col min="29" max="29" width="20.54296875" bestFit="1" customWidth="1"/>
    <col min="30" max="30" width="11.81640625" bestFit="1" customWidth="1"/>
    <col min="31" max="32" width="11.81640625" customWidth="1"/>
    <col min="33" max="57" width="14.1796875" customWidth="1"/>
    <col min="58" max="58" width="7.81640625" bestFit="1" customWidth="1"/>
    <col min="60" max="63" width="10.54296875" customWidth="1"/>
    <col min="64" max="64" width="12.1796875" customWidth="1"/>
    <col min="65" max="65" width="11.81640625" customWidth="1"/>
    <col min="72" max="72" width="11" customWidth="1"/>
    <col min="80" max="80" width="9.7265625" customWidth="1"/>
  </cols>
  <sheetData>
    <row r="1" spans="1:22" ht="17.5" thickTop="1" x14ac:dyDescent="0.35">
      <c r="A1" s="415" t="str">
        <f>CONCATENATE("Emissions Analysis Form (",I18-5,"-",I18," TIP)")</f>
        <v>Emissions Analysis Form (2025-2030 TIP)</v>
      </c>
      <c r="B1" s="416"/>
      <c r="C1" s="416"/>
      <c r="D1" s="416"/>
      <c r="E1" s="416"/>
      <c r="F1" s="416"/>
      <c r="G1" s="416"/>
      <c r="H1" s="416"/>
      <c r="I1" s="416"/>
      <c r="J1" s="416"/>
      <c r="K1" s="416"/>
      <c r="L1" s="417"/>
    </row>
    <row r="2" spans="1:22" ht="16" thickBot="1" x14ac:dyDescent="0.4">
      <c r="A2" s="418" t="s">
        <v>171</v>
      </c>
      <c r="B2" s="419"/>
      <c r="C2" s="419"/>
      <c r="D2" s="419"/>
      <c r="E2" s="419"/>
      <c r="F2" s="419"/>
      <c r="G2" s="419"/>
      <c r="H2" s="419"/>
      <c r="I2" s="419"/>
      <c r="J2" s="419"/>
      <c r="K2" s="419"/>
      <c r="L2" s="420"/>
    </row>
    <row r="3" spans="1:22" ht="13.5" thickTop="1" x14ac:dyDescent="0.3">
      <c r="A3" s="27"/>
      <c r="B3" s="170"/>
      <c r="C3" s="28"/>
      <c r="D3" s="392"/>
      <c r="E3" s="392"/>
      <c r="F3" s="392"/>
      <c r="G3" s="392"/>
      <c r="H3" s="392"/>
      <c r="I3" s="392"/>
      <c r="J3" s="28"/>
      <c r="K3" s="28"/>
      <c r="L3" s="28"/>
    </row>
    <row r="4" spans="1:22" ht="17.5" x14ac:dyDescent="0.35">
      <c r="A4" s="424" t="s">
        <v>236</v>
      </c>
      <c r="B4" s="425"/>
      <c r="C4" s="425"/>
      <c r="D4" s="425"/>
      <c r="E4" s="425"/>
      <c r="F4" s="425"/>
      <c r="G4" s="425"/>
      <c r="H4" s="425"/>
      <c r="I4" s="425"/>
      <c r="J4" s="425"/>
      <c r="K4" s="425"/>
      <c r="L4" s="426"/>
    </row>
    <row r="5" spans="1:22" ht="13.5" thickBot="1" x14ac:dyDescent="0.35">
      <c r="A5" s="29" t="s">
        <v>30</v>
      </c>
      <c r="B5" s="27"/>
      <c r="C5" s="27"/>
      <c r="D5" s="27"/>
      <c r="E5" s="27"/>
      <c r="F5" s="27"/>
      <c r="G5" s="27"/>
      <c r="H5" s="27"/>
      <c r="I5" s="27"/>
      <c r="J5" s="27"/>
      <c r="K5" s="27"/>
      <c r="L5" s="27"/>
    </row>
    <row r="6" spans="1:22" x14ac:dyDescent="0.3">
      <c r="A6" s="30"/>
      <c r="B6" s="31"/>
      <c r="C6" s="31"/>
      <c r="D6" s="31"/>
      <c r="E6" s="31"/>
      <c r="F6" s="31"/>
      <c r="G6" s="31"/>
      <c r="H6" s="31"/>
      <c r="I6" s="31"/>
      <c r="J6" s="31"/>
      <c r="K6" s="31"/>
      <c r="L6" s="32"/>
    </row>
    <row r="7" spans="1:22" x14ac:dyDescent="0.3">
      <c r="A7" s="33" t="s">
        <v>103</v>
      </c>
      <c r="B7" s="27"/>
      <c r="C7" s="421" t="s">
        <v>204</v>
      </c>
      <c r="D7" s="422"/>
      <c r="E7" s="423"/>
      <c r="F7" s="27"/>
      <c r="G7" s="27" t="s">
        <v>6</v>
      </c>
      <c r="H7" s="27"/>
      <c r="I7" s="427" t="s">
        <v>206</v>
      </c>
      <c r="J7" s="428"/>
      <c r="K7" s="429"/>
      <c r="L7" s="34"/>
    </row>
    <row r="8" spans="1:22" x14ac:dyDescent="0.3">
      <c r="A8" s="33"/>
      <c r="B8" s="27"/>
      <c r="C8" s="27"/>
      <c r="D8" s="27"/>
      <c r="E8" s="27"/>
      <c r="F8" s="27"/>
      <c r="G8" s="27"/>
      <c r="H8" s="27"/>
      <c r="I8" s="27"/>
      <c r="J8" s="27"/>
      <c r="K8" s="27"/>
      <c r="L8" s="34"/>
    </row>
    <row r="9" spans="1:22" x14ac:dyDescent="0.3">
      <c r="A9" s="33" t="s">
        <v>403</v>
      </c>
      <c r="B9" s="27"/>
      <c r="C9" s="421" t="s">
        <v>205</v>
      </c>
      <c r="D9" s="422"/>
      <c r="E9" s="423"/>
      <c r="F9" s="27"/>
      <c r="G9" s="27" t="s">
        <v>7</v>
      </c>
      <c r="H9" s="27"/>
      <c r="I9" s="430" t="s">
        <v>207</v>
      </c>
      <c r="J9" s="460"/>
      <c r="K9" s="461"/>
      <c r="L9" s="34"/>
    </row>
    <row r="10" spans="1:22" ht="13.5" thickBot="1" x14ac:dyDescent="0.35">
      <c r="A10" s="277" t="s">
        <v>395</v>
      </c>
      <c r="B10" s="36"/>
      <c r="C10" s="36"/>
      <c r="D10" s="36"/>
      <c r="E10" s="36"/>
      <c r="F10" s="36"/>
      <c r="G10" s="36"/>
      <c r="H10" s="36"/>
      <c r="I10" s="36"/>
      <c r="J10" s="36"/>
      <c r="K10" s="36"/>
      <c r="L10" s="37"/>
    </row>
    <row r="11" spans="1:22" x14ac:dyDescent="0.3">
      <c r="A11" s="27"/>
      <c r="B11" s="27"/>
      <c r="C11" s="27"/>
      <c r="D11" s="27"/>
      <c r="E11" s="27"/>
      <c r="F11" s="27"/>
      <c r="G11" s="27"/>
      <c r="H11" s="27"/>
      <c r="I11" s="27"/>
      <c r="J11" s="27"/>
      <c r="K11" s="27"/>
      <c r="L11" s="27"/>
    </row>
    <row r="12" spans="1:22" ht="13.5" thickBot="1" x14ac:dyDescent="0.35">
      <c r="A12" s="29" t="s">
        <v>31</v>
      </c>
      <c r="B12" s="27"/>
      <c r="C12" s="27"/>
      <c r="D12" s="27"/>
      <c r="E12" s="27"/>
      <c r="F12" s="27"/>
      <c r="G12" s="27"/>
      <c r="H12" s="27"/>
      <c r="I12" s="27"/>
      <c r="J12" s="27"/>
      <c r="K12" s="27"/>
      <c r="L12" s="27"/>
    </row>
    <row r="13" spans="1:22" x14ac:dyDescent="0.3">
      <c r="A13" s="30"/>
      <c r="B13" s="31"/>
      <c r="C13" s="31"/>
      <c r="D13" s="31"/>
      <c r="E13" s="31"/>
      <c r="F13" s="31"/>
      <c r="G13" s="31"/>
      <c r="H13" s="31"/>
      <c r="I13" s="31"/>
      <c r="J13" s="31"/>
      <c r="K13" s="31"/>
      <c r="L13" s="32"/>
    </row>
    <row r="14" spans="1:22" x14ac:dyDescent="0.3">
      <c r="A14" s="33" t="s">
        <v>32</v>
      </c>
      <c r="B14" s="27"/>
      <c r="C14" s="396" t="s">
        <v>134</v>
      </c>
      <c r="D14" s="397"/>
      <c r="E14" s="398"/>
      <c r="F14" s="27"/>
      <c r="G14" s="27" t="s">
        <v>39</v>
      </c>
      <c r="H14" s="27"/>
      <c r="I14" s="421" t="s">
        <v>208</v>
      </c>
      <c r="J14" s="422"/>
      <c r="K14" s="423"/>
      <c r="L14" s="34"/>
    </row>
    <row r="15" spans="1:22" x14ac:dyDescent="0.3">
      <c r="A15" s="33"/>
      <c r="B15" s="27"/>
      <c r="C15" s="27"/>
      <c r="D15" s="27"/>
      <c r="E15" s="27"/>
      <c r="F15" s="27"/>
      <c r="G15" s="27"/>
      <c r="H15" s="27"/>
      <c r="I15" s="27"/>
      <c r="J15" s="27"/>
      <c r="K15" s="27"/>
      <c r="L15" s="34"/>
    </row>
    <row r="16" spans="1:22" ht="12.75" customHeight="1" x14ac:dyDescent="0.3">
      <c r="A16" s="33" t="s">
        <v>38</v>
      </c>
      <c r="B16" s="38" t="s">
        <v>69</v>
      </c>
      <c r="C16" s="421" t="s">
        <v>209</v>
      </c>
      <c r="D16" s="422"/>
      <c r="E16" s="423"/>
      <c r="F16" s="27"/>
      <c r="G16" s="27" t="s">
        <v>0</v>
      </c>
      <c r="H16" s="27"/>
      <c r="I16" s="361" t="s">
        <v>102</v>
      </c>
      <c r="J16" s="39"/>
      <c r="K16" s="27"/>
      <c r="L16" s="34"/>
      <c r="N16" s="378" t="s">
        <v>407</v>
      </c>
      <c r="O16" s="379"/>
      <c r="P16" s="379"/>
      <c r="Q16" s="379"/>
      <c r="R16" s="379"/>
      <c r="S16" s="379"/>
      <c r="T16" s="379"/>
      <c r="U16" s="379"/>
      <c r="V16" s="380"/>
    </row>
    <row r="17" spans="1:22" x14ac:dyDescent="0.3">
      <c r="A17" s="33"/>
      <c r="B17" s="38" t="s">
        <v>41</v>
      </c>
      <c r="C17" s="421" t="s">
        <v>210</v>
      </c>
      <c r="D17" s="422"/>
      <c r="E17" s="423"/>
      <c r="F17" s="27"/>
      <c r="G17" s="27"/>
      <c r="H17" s="27"/>
      <c r="I17" s="27"/>
      <c r="J17" s="27"/>
      <c r="K17" s="27"/>
      <c r="L17" s="34"/>
      <c r="N17" s="381"/>
      <c r="O17" s="382"/>
      <c r="P17" s="382"/>
      <c r="Q17" s="382"/>
      <c r="R17" s="382"/>
      <c r="S17" s="382"/>
      <c r="T17" s="382"/>
      <c r="U17" s="382"/>
      <c r="V17" s="383"/>
    </row>
    <row r="18" spans="1:22" x14ac:dyDescent="0.3">
      <c r="A18" s="33"/>
      <c r="B18" s="38" t="s">
        <v>42</v>
      </c>
      <c r="C18" s="421" t="s">
        <v>211</v>
      </c>
      <c r="D18" s="422"/>
      <c r="E18" s="423"/>
      <c r="F18" s="27"/>
      <c r="G18" s="27" t="s">
        <v>33</v>
      </c>
      <c r="H18" s="27"/>
      <c r="I18" s="40">
        <f>Funding_Year</f>
        <v>2030</v>
      </c>
      <c r="J18" s="27"/>
      <c r="K18" s="27"/>
      <c r="L18" s="34"/>
      <c r="N18" s="381"/>
      <c r="O18" s="382"/>
      <c r="P18" s="382"/>
      <c r="Q18" s="382"/>
      <c r="R18" s="382"/>
      <c r="S18" s="382"/>
      <c r="T18" s="382"/>
      <c r="U18" s="382"/>
      <c r="V18" s="383"/>
    </row>
    <row r="19" spans="1:22" x14ac:dyDescent="0.3">
      <c r="A19" s="33"/>
      <c r="B19" s="41"/>
      <c r="C19" s="27"/>
      <c r="D19" s="27"/>
      <c r="E19" s="27"/>
      <c r="F19" s="27"/>
      <c r="G19" s="27"/>
      <c r="H19" s="27"/>
      <c r="I19" s="27"/>
      <c r="J19" s="27"/>
      <c r="K19" s="27"/>
      <c r="L19" s="34"/>
      <c r="N19" s="381"/>
      <c r="O19" s="382"/>
      <c r="P19" s="382"/>
      <c r="Q19" s="382"/>
      <c r="R19" s="382"/>
      <c r="S19" s="382"/>
      <c r="T19" s="382"/>
      <c r="U19" s="382"/>
      <c r="V19" s="383"/>
    </row>
    <row r="20" spans="1:22" x14ac:dyDescent="0.3">
      <c r="A20" s="33" t="s">
        <v>77</v>
      </c>
      <c r="B20" s="41"/>
      <c r="C20" s="396" t="str">
        <f>C7&amp;" - "&amp;C14&amp;"-"&amp;I16</f>
        <v>Your Agency - Transit ITS-SL</v>
      </c>
      <c r="D20" s="397"/>
      <c r="E20" s="398"/>
      <c r="F20" s="27"/>
      <c r="G20" s="27" t="s">
        <v>76</v>
      </c>
      <c r="H20" s="27"/>
      <c r="I20" s="396" t="str">
        <f>IF(I16="SL","Salt Lake",IF(I16="DA","Ogden-Layton",IF(I16="WE","Ogden-Layton","")))</f>
        <v>Salt Lake</v>
      </c>
      <c r="J20" s="397"/>
      <c r="K20" s="398"/>
      <c r="L20" s="34"/>
      <c r="N20" s="381"/>
      <c r="O20" s="382"/>
      <c r="P20" s="382"/>
      <c r="Q20" s="382"/>
      <c r="R20" s="382"/>
      <c r="S20" s="382"/>
      <c r="T20" s="382"/>
      <c r="U20" s="382"/>
      <c r="V20" s="383"/>
    </row>
    <row r="21" spans="1:22" x14ac:dyDescent="0.3">
      <c r="A21" s="33"/>
      <c r="B21" s="27"/>
      <c r="C21" s="27"/>
      <c r="D21" s="27"/>
      <c r="E21" s="27"/>
      <c r="F21" s="27"/>
      <c r="G21" s="27"/>
      <c r="H21" s="27"/>
      <c r="I21" s="27"/>
      <c r="J21" s="27"/>
      <c r="K21" s="27"/>
      <c r="L21" s="34"/>
      <c r="N21" s="381"/>
      <c r="O21" s="382"/>
      <c r="P21" s="382"/>
      <c r="Q21" s="382"/>
      <c r="R21" s="382"/>
      <c r="S21" s="382"/>
      <c r="T21" s="382"/>
      <c r="U21" s="382"/>
      <c r="V21" s="383"/>
    </row>
    <row r="22" spans="1:22" ht="111.65" customHeight="1" x14ac:dyDescent="0.3">
      <c r="A22" s="388" t="s">
        <v>214</v>
      </c>
      <c r="B22" s="389"/>
      <c r="C22" s="399" t="s">
        <v>1484</v>
      </c>
      <c r="D22" s="400"/>
      <c r="E22" s="400"/>
      <c r="F22" s="400"/>
      <c r="G22" s="400"/>
      <c r="H22" s="400"/>
      <c r="I22" s="400"/>
      <c r="J22" s="400"/>
      <c r="K22" s="401"/>
      <c r="L22" s="42"/>
      <c r="N22" s="381"/>
      <c r="O22" s="382"/>
      <c r="P22" s="382"/>
      <c r="Q22" s="382"/>
      <c r="R22" s="382"/>
      <c r="S22" s="382"/>
      <c r="T22" s="382"/>
      <c r="U22" s="382"/>
      <c r="V22" s="383"/>
    </row>
    <row r="23" spans="1:22" ht="13.5" thickBot="1" x14ac:dyDescent="0.35">
      <c r="A23" s="35"/>
      <c r="B23" s="36"/>
      <c r="C23" s="36"/>
      <c r="D23" s="36"/>
      <c r="E23" s="36"/>
      <c r="F23" s="36"/>
      <c r="G23" s="36"/>
      <c r="H23" s="36"/>
      <c r="I23" s="36"/>
      <c r="J23" s="36"/>
      <c r="K23" s="36"/>
      <c r="L23" s="37"/>
      <c r="N23" s="384"/>
      <c r="O23" s="385"/>
      <c r="P23" s="385"/>
      <c r="Q23" s="385"/>
      <c r="R23" s="385"/>
      <c r="S23" s="385"/>
      <c r="T23" s="385"/>
      <c r="U23" s="385"/>
      <c r="V23" s="386"/>
    </row>
    <row r="24" spans="1:22" ht="13.5" thickBot="1" x14ac:dyDescent="0.35">
      <c r="A24" s="27"/>
      <c r="B24" s="27"/>
      <c r="C24" s="27"/>
      <c r="D24" s="27"/>
      <c r="E24" s="27"/>
      <c r="F24" s="27"/>
      <c r="G24" s="27"/>
      <c r="H24" s="27"/>
      <c r="I24" s="27"/>
      <c r="J24" s="27"/>
      <c r="K24" s="27"/>
      <c r="L24" s="27"/>
    </row>
    <row r="25" spans="1:22" ht="27.65" customHeight="1" thickTop="1" thickBot="1" x14ac:dyDescent="0.4">
      <c r="A25" s="29" t="s">
        <v>399</v>
      </c>
      <c r="B25" s="27"/>
      <c r="D25" s="463" t="s">
        <v>227</v>
      </c>
      <c r="E25" s="464"/>
      <c r="F25" s="464"/>
      <c r="G25" s="464"/>
      <c r="H25" s="464"/>
      <c r="I25" s="464"/>
      <c r="J25" s="464"/>
      <c r="K25" s="465"/>
      <c r="L25" s="27"/>
    </row>
    <row r="26" spans="1:22" x14ac:dyDescent="0.3">
      <c r="A26" s="30"/>
      <c r="B26" s="31"/>
      <c r="C26" s="31"/>
      <c r="D26" s="31"/>
      <c r="E26" s="31"/>
      <c r="F26" s="31"/>
      <c r="G26" s="31"/>
      <c r="H26" s="31"/>
      <c r="I26" s="31"/>
      <c r="J26" s="31"/>
      <c r="K26" s="31"/>
      <c r="L26" s="32"/>
      <c r="O26" s="438"/>
      <c r="P26" s="438"/>
      <c r="Q26" s="438"/>
      <c r="R26" s="438"/>
      <c r="S26" s="438"/>
    </row>
    <row r="27" spans="1:22" ht="12.75" customHeight="1" x14ac:dyDescent="0.3">
      <c r="A27" s="33" t="s">
        <v>8</v>
      </c>
      <c r="B27" s="27"/>
      <c r="C27" s="27"/>
      <c r="D27" s="27"/>
      <c r="E27" s="361">
        <v>250</v>
      </c>
      <c r="F27" s="27"/>
      <c r="G27" s="71" t="s">
        <v>165</v>
      </c>
      <c r="H27" s="27"/>
      <c r="I27" s="72"/>
      <c r="J27" s="72"/>
      <c r="K27" s="367">
        <v>1</v>
      </c>
      <c r="L27" s="68" t="s">
        <v>120</v>
      </c>
      <c r="O27" s="438"/>
      <c r="P27" s="438"/>
      <c r="Q27" s="438"/>
      <c r="R27" s="438"/>
      <c r="S27" s="438"/>
    </row>
    <row r="28" spans="1:22" x14ac:dyDescent="0.3">
      <c r="A28" s="43" t="s">
        <v>44</v>
      </c>
      <c r="B28" s="27"/>
      <c r="C28" s="27"/>
      <c r="D28" s="27"/>
      <c r="E28" s="27"/>
      <c r="F28" s="27"/>
      <c r="G28" s="79" t="s">
        <v>131</v>
      </c>
      <c r="H28" s="27"/>
      <c r="I28" s="75"/>
      <c r="J28" s="75"/>
      <c r="K28" s="75"/>
      <c r="L28" s="34"/>
      <c r="O28" s="438"/>
      <c r="P28" s="438"/>
      <c r="Q28" s="438"/>
      <c r="R28" s="438"/>
      <c r="S28" s="438"/>
    </row>
    <row r="29" spans="1:22" x14ac:dyDescent="0.3">
      <c r="A29" s="43"/>
      <c r="B29" s="27"/>
      <c r="C29" s="27"/>
      <c r="D29" s="27"/>
      <c r="E29" s="27"/>
      <c r="F29" s="27"/>
      <c r="G29" s="39"/>
      <c r="H29" s="27"/>
      <c r="I29" s="75"/>
      <c r="J29" s="75"/>
      <c r="K29" s="75"/>
      <c r="L29" s="34"/>
    </row>
    <row r="30" spans="1:22" x14ac:dyDescent="0.3">
      <c r="A30" s="33" t="s">
        <v>34</v>
      </c>
      <c r="B30" s="27"/>
      <c r="C30" s="27"/>
      <c r="D30" s="27"/>
      <c r="E30" s="361">
        <v>1.2</v>
      </c>
      <c r="F30" s="27"/>
      <c r="G30" s="27" t="s">
        <v>127</v>
      </c>
      <c r="H30" s="75"/>
      <c r="I30" s="75"/>
      <c r="J30" s="75"/>
      <c r="K30" s="361">
        <v>7.5</v>
      </c>
      <c r="L30" s="34"/>
    </row>
    <row r="31" spans="1:22" x14ac:dyDescent="0.3">
      <c r="A31" s="43" t="s">
        <v>35</v>
      </c>
      <c r="B31" s="27"/>
      <c r="C31" s="27"/>
      <c r="D31" s="27"/>
      <c r="E31" s="67"/>
      <c r="F31" s="27"/>
      <c r="G31" s="39" t="s">
        <v>128</v>
      </c>
      <c r="H31" s="75"/>
      <c r="I31" s="75"/>
      <c r="J31" s="75"/>
      <c r="K31" s="75"/>
      <c r="L31" s="34"/>
    </row>
    <row r="32" spans="1:22" ht="12.75" customHeight="1" x14ac:dyDescent="0.3">
      <c r="A32" s="33"/>
      <c r="B32" s="27"/>
      <c r="C32" s="27"/>
      <c r="D32" s="27"/>
      <c r="E32" s="27"/>
      <c r="F32" s="27"/>
      <c r="L32" s="34"/>
    </row>
    <row r="33" spans="1:12" x14ac:dyDescent="0.3">
      <c r="A33" s="33" t="s">
        <v>36</v>
      </c>
      <c r="B33" s="27"/>
      <c r="C33" s="27"/>
      <c r="D33" s="27"/>
      <c r="E33" s="45" t="s">
        <v>29</v>
      </c>
      <c r="F33" s="27"/>
      <c r="G33" s="452" t="s">
        <v>161</v>
      </c>
      <c r="H33" s="453"/>
      <c r="I33" s="453"/>
      <c r="J33" s="453"/>
      <c r="K33" s="454"/>
      <c r="L33" s="34"/>
    </row>
    <row r="34" spans="1:12" x14ac:dyDescent="0.3">
      <c r="A34" s="43" t="s">
        <v>53</v>
      </c>
      <c r="B34" s="27"/>
      <c r="C34" s="27"/>
      <c r="D34" s="27"/>
      <c r="E34" s="27"/>
      <c r="F34" s="27"/>
      <c r="G34" s="457"/>
      <c r="H34" s="458"/>
      <c r="I34" s="458"/>
      <c r="J34" s="458"/>
      <c r="K34" s="459"/>
      <c r="L34" s="34"/>
    </row>
    <row r="35" spans="1:12" x14ac:dyDescent="0.3">
      <c r="A35" s="33"/>
      <c r="B35" s="27"/>
      <c r="C35" s="27"/>
      <c r="D35" s="27"/>
      <c r="E35" s="27"/>
      <c r="F35" s="27"/>
      <c r="L35" s="34"/>
    </row>
    <row r="36" spans="1:12" ht="12.75" customHeight="1" x14ac:dyDescent="0.3">
      <c r="A36" s="33" t="s">
        <v>351</v>
      </c>
      <c r="B36" s="27"/>
      <c r="C36" s="27"/>
      <c r="D36" s="27"/>
      <c r="E36" s="361">
        <v>5</v>
      </c>
      <c r="F36" s="27"/>
      <c r="G36" s="431" t="s">
        <v>225</v>
      </c>
      <c r="H36" s="431"/>
      <c r="I36" s="431"/>
      <c r="J36" s="389"/>
      <c r="K36" s="107">
        <f>D70</f>
        <v>4.2808219178082192</v>
      </c>
      <c r="L36" s="34"/>
    </row>
    <row r="37" spans="1:12" x14ac:dyDescent="0.3">
      <c r="A37" s="43" t="s">
        <v>352</v>
      </c>
      <c r="B37" s="27"/>
      <c r="C37" s="27"/>
      <c r="D37" s="27"/>
      <c r="E37" s="27"/>
      <c r="F37" s="27"/>
      <c r="G37" s="108" t="s">
        <v>226</v>
      </c>
      <c r="H37" s="290"/>
      <c r="I37" s="290"/>
      <c r="J37" s="27"/>
      <c r="K37" s="27"/>
      <c r="L37" s="34"/>
    </row>
    <row r="38" spans="1:12" x14ac:dyDescent="0.3">
      <c r="A38" s="33"/>
      <c r="B38" s="27"/>
      <c r="C38" s="27"/>
      <c r="D38" s="27"/>
      <c r="E38" s="27"/>
      <c r="F38" s="27"/>
      <c r="H38" s="27"/>
      <c r="I38" s="27"/>
      <c r="J38" s="27"/>
      <c r="K38" s="27"/>
      <c r="L38" s="34"/>
    </row>
    <row r="39" spans="1:12" x14ac:dyDescent="0.3">
      <c r="A39" s="33" t="s">
        <v>397</v>
      </c>
      <c r="B39" s="27"/>
      <c r="C39" s="27"/>
      <c r="D39" s="27"/>
      <c r="E39" s="390">
        <v>1</v>
      </c>
      <c r="F39" s="391"/>
      <c r="G39" s="375"/>
      <c r="H39" s="375"/>
      <c r="I39" s="375"/>
      <c r="J39" s="375"/>
      <c r="K39" s="375"/>
      <c r="L39" s="34"/>
    </row>
    <row r="40" spans="1:12" x14ac:dyDescent="0.3">
      <c r="A40" s="278" t="s">
        <v>81</v>
      </c>
      <c r="B40" s="27"/>
      <c r="C40" s="27"/>
      <c r="D40" s="27"/>
      <c r="E40" s="27"/>
      <c r="F40" s="27"/>
      <c r="G40" s="375"/>
      <c r="H40" s="375"/>
      <c r="I40" s="375"/>
      <c r="J40" s="375"/>
      <c r="K40" s="375"/>
      <c r="L40" s="208"/>
    </row>
    <row r="41" spans="1:12" ht="12.75" customHeight="1" x14ac:dyDescent="0.3">
      <c r="A41" s="33" t="s">
        <v>37</v>
      </c>
      <c r="B41" s="27"/>
      <c r="C41" s="27"/>
      <c r="D41" s="27"/>
      <c r="E41" s="390">
        <f>0.9323*E39</f>
        <v>0.93230000000000002</v>
      </c>
      <c r="F41" s="391"/>
      <c r="G41" s="27"/>
      <c r="H41" s="27" t="s">
        <v>396</v>
      </c>
      <c r="I41" s="27"/>
      <c r="J41" s="390">
        <f>0.0677*E39</f>
        <v>6.7699999999999996E-2</v>
      </c>
      <c r="K41" s="391"/>
      <c r="L41" s="376"/>
    </row>
    <row r="42" spans="1:12" x14ac:dyDescent="0.3">
      <c r="A42" s="377" t="s">
        <v>1485</v>
      </c>
      <c r="H42" s="377" t="s">
        <v>409</v>
      </c>
      <c r="L42" s="376"/>
    </row>
    <row r="43" spans="1:12" x14ac:dyDescent="0.3">
      <c r="A43" s="278"/>
      <c r="B43" s="27"/>
      <c r="C43" s="27"/>
      <c r="D43" s="27"/>
      <c r="E43" s="27"/>
      <c r="F43" s="27"/>
      <c r="G43" s="375"/>
      <c r="H43" s="375"/>
      <c r="I43" s="375"/>
      <c r="J43" s="375"/>
      <c r="K43" s="375"/>
      <c r="L43" s="376"/>
    </row>
    <row r="44" spans="1:12" x14ac:dyDescent="0.3">
      <c r="A44" s="388" t="s">
        <v>401</v>
      </c>
      <c r="B44" s="431"/>
      <c r="C44" s="431"/>
      <c r="D44" s="431"/>
      <c r="E44" s="431"/>
      <c r="F44" s="431"/>
      <c r="G44" s="431"/>
      <c r="H44" s="431"/>
      <c r="I44" s="431"/>
      <c r="J44" s="27"/>
      <c r="K44" s="361" t="s">
        <v>398</v>
      </c>
      <c r="L44" s="34"/>
    </row>
    <row r="45" spans="1:12" x14ac:dyDescent="0.3">
      <c r="A45" s="388"/>
      <c r="B45" s="431"/>
      <c r="C45" s="431"/>
      <c r="D45" s="431"/>
      <c r="E45" s="431"/>
      <c r="F45" s="431"/>
      <c r="G45" s="431"/>
      <c r="H45" s="431"/>
      <c r="I45" s="431"/>
      <c r="J45" s="27"/>
      <c r="K45" s="27"/>
      <c r="L45" s="34"/>
    </row>
    <row r="46" spans="1:12" x14ac:dyDescent="0.3">
      <c r="A46" s="276"/>
      <c r="B46" s="279"/>
      <c r="C46" s="279"/>
      <c r="D46" s="279"/>
      <c r="E46" s="279"/>
      <c r="F46" s="279"/>
      <c r="G46" s="279"/>
      <c r="H46" s="279"/>
      <c r="I46" s="279"/>
      <c r="J46" s="27"/>
      <c r="K46" s="27"/>
      <c r="L46" s="34"/>
    </row>
    <row r="47" spans="1:12" x14ac:dyDescent="0.3">
      <c r="A47" s="432" t="s">
        <v>410</v>
      </c>
      <c r="B47" s="433"/>
      <c r="C47" s="433"/>
      <c r="D47" s="433"/>
      <c r="E47" s="433"/>
      <c r="F47" s="433"/>
      <c r="G47" s="436" t="s">
        <v>402</v>
      </c>
      <c r="H47" s="436"/>
      <c r="I47" s="437"/>
      <c r="J47" s="390">
        <v>0</v>
      </c>
      <c r="K47" s="391"/>
      <c r="L47" s="208"/>
    </row>
    <row r="48" spans="1:12" ht="13.5" thickBot="1" x14ac:dyDescent="0.35">
      <c r="A48" s="434"/>
      <c r="B48" s="435"/>
      <c r="C48" s="435"/>
      <c r="D48" s="435"/>
      <c r="E48" s="435"/>
      <c r="F48" s="435"/>
      <c r="G48" s="282"/>
      <c r="H48" s="282"/>
      <c r="I48" s="280"/>
      <c r="J48" s="280"/>
      <c r="K48" s="280"/>
      <c r="L48" s="281"/>
    </row>
    <row r="49" spans="1:12" x14ac:dyDescent="0.3">
      <c r="A49" s="27"/>
      <c r="B49" s="27"/>
      <c r="C49" s="27"/>
      <c r="D49" s="27"/>
      <c r="E49" s="27"/>
      <c r="F49" s="27"/>
      <c r="G49" s="27"/>
      <c r="H49" s="27"/>
      <c r="I49" s="27"/>
      <c r="J49" s="27"/>
      <c r="K49" s="27"/>
      <c r="L49" s="27"/>
    </row>
    <row r="50" spans="1:12" ht="13.5" thickBot="1" x14ac:dyDescent="0.35">
      <c r="A50" s="29" t="s">
        <v>63</v>
      </c>
      <c r="B50" s="27"/>
      <c r="C50" s="27"/>
      <c r="D50" s="27"/>
      <c r="E50" s="27"/>
      <c r="F50" s="27"/>
      <c r="G50" s="27"/>
      <c r="H50" s="27"/>
      <c r="I50" s="27"/>
      <c r="J50" s="27"/>
      <c r="K50" s="27"/>
      <c r="L50" s="27"/>
    </row>
    <row r="51" spans="1:12" x14ac:dyDescent="0.3">
      <c r="A51" s="46"/>
      <c r="B51" s="47"/>
      <c r="C51" s="47"/>
      <c r="D51" s="47"/>
      <c r="E51" s="47"/>
      <c r="F51" s="47"/>
      <c r="G51" s="47"/>
      <c r="H51" s="47"/>
      <c r="I51" s="47"/>
      <c r="J51" s="47"/>
      <c r="K51" s="47"/>
      <c r="L51" s="48"/>
    </row>
    <row r="52" spans="1:12" ht="13.5" thickBot="1" x14ac:dyDescent="0.35">
      <c r="A52" s="49" t="s">
        <v>66</v>
      </c>
      <c r="B52" s="50"/>
      <c r="C52" s="51" t="s">
        <v>74</v>
      </c>
      <c r="D52" s="51" t="s">
        <v>116</v>
      </c>
      <c r="E52" s="51" t="s">
        <v>67</v>
      </c>
      <c r="F52" s="50"/>
      <c r="G52" s="50" t="s">
        <v>65</v>
      </c>
      <c r="H52" s="50"/>
      <c r="I52" s="50"/>
      <c r="J52" s="51" t="s">
        <v>68</v>
      </c>
      <c r="K52" s="51" t="s">
        <v>114</v>
      </c>
      <c r="L52" s="52"/>
    </row>
    <row r="53" spans="1:12" x14ac:dyDescent="0.3">
      <c r="A53" s="326" t="s">
        <v>172</v>
      </c>
      <c r="B53" s="327"/>
      <c r="C53" s="339">
        <f>T70</f>
        <v>6.008818493150684E-5</v>
      </c>
      <c r="D53" s="340">
        <f t="shared" ref="D53:D59" si="0">C53*365</f>
        <v>2.1932187499999995E-2</v>
      </c>
      <c r="E53" s="341">
        <f t="shared" ref="E53:E59" si="1">C53*1000/453.5/2000*365</f>
        <v>2.4181022601984562E-5</v>
      </c>
      <c r="F53" s="50"/>
      <c r="G53" s="56" t="s">
        <v>80</v>
      </c>
      <c r="H53" s="50"/>
      <c r="I53" s="50"/>
      <c r="J53" s="57">
        <f>C70</f>
        <v>8.3773423049084528E-2</v>
      </c>
      <c r="K53" s="58">
        <f>J53*365</f>
        <v>30.577299412915853</v>
      </c>
      <c r="L53" s="52"/>
    </row>
    <row r="54" spans="1:12" ht="13.5" thickBot="1" x14ac:dyDescent="0.35">
      <c r="A54" s="331" t="s">
        <v>1477</v>
      </c>
      <c r="B54" s="332"/>
      <c r="C54" s="353">
        <f>O70</f>
        <v>1.1545237417237442</v>
      </c>
      <c r="D54" s="353">
        <f>C54*365</f>
        <v>421.40116572916662</v>
      </c>
      <c r="E54" s="354">
        <f t="shared" si="1"/>
        <v>0.46460988503766998</v>
      </c>
      <c r="F54" s="50"/>
      <c r="G54" s="56" t="s">
        <v>115</v>
      </c>
      <c r="H54" s="50"/>
      <c r="I54" s="50"/>
      <c r="J54" s="57">
        <f>D70</f>
        <v>4.2808219178082192</v>
      </c>
      <c r="K54" s="58">
        <f>J54*365</f>
        <v>1562.5</v>
      </c>
      <c r="L54" s="52"/>
    </row>
    <row r="55" spans="1:12" x14ac:dyDescent="0.3">
      <c r="A55" s="53" t="s">
        <v>22</v>
      </c>
      <c r="B55" s="50"/>
      <c r="C55" s="54">
        <f>P70</f>
        <v>1.2769651255707762E-2</v>
      </c>
      <c r="D55" s="55">
        <f t="shared" si="0"/>
        <v>4.6609227083333336</v>
      </c>
      <c r="E55" s="55">
        <f t="shared" si="1"/>
        <v>5.1388342980521863E-3</v>
      </c>
      <c r="F55" s="50"/>
      <c r="G55" s="56" t="s">
        <v>320</v>
      </c>
      <c r="H55" s="50"/>
      <c r="I55" s="50"/>
      <c r="J55" s="183">
        <f>J53*0.218</f>
        <v>1.8262606224700426E-2</v>
      </c>
      <c r="K55" s="184">
        <f>K53*0.218</f>
        <v>6.6658512720156562</v>
      </c>
      <c r="L55" s="52"/>
    </row>
    <row r="56" spans="1:12" x14ac:dyDescent="0.3">
      <c r="A56" s="53" t="s">
        <v>100</v>
      </c>
      <c r="B56" s="50"/>
      <c r="C56" s="54">
        <f>Q70</f>
        <v>3.3946033105022833E-4</v>
      </c>
      <c r="D56" s="55">
        <f t="shared" si="0"/>
        <v>0.12390302083333334</v>
      </c>
      <c r="E56" s="55">
        <f t="shared" si="1"/>
        <v>1.3660752021315694E-4</v>
      </c>
      <c r="F56" s="50"/>
      <c r="G56" s="182" t="s">
        <v>386</v>
      </c>
      <c r="H56" s="50"/>
      <c r="I56" s="50"/>
      <c r="J56" s="50"/>
      <c r="K56" s="50"/>
      <c r="L56" s="52"/>
    </row>
    <row r="57" spans="1:12" x14ac:dyDescent="0.3">
      <c r="A57" s="53" t="s">
        <v>21</v>
      </c>
      <c r="B57" s="50"/>
      <c r="C57" s="54">
        <f>R70</f>
        <v>8.366178652968035E-4</v>
      </c>
      <c r="D57" s="55">
        <f t="shared" si="0"/>
        <v>0.30536552083333329</v>
      </c>
      <c r="E57" s="55">
        <f t="shared" si="1"/>
        <v>3.3667642870268278E-4</v>
      </c>
      <c r="F57" s="50"/>
      <c r="G57" s="50"/>
      <c r="H57" s="50"/>
      <c r="I57" s="50"/>
      <c r="J57" s="50"/>
      <c r="K57" s="50"/>
      <c r="L57" s="52"/>
    </row>
    <row r="58" spans="1:12" ht="13.5" thickBot="1" x14ac:dyDescent="0.35">
      <c r="A58" s="53" t="s">
        <v>20</v>
      </c>
      <c r="B58" s="50"/>
      <c r="C58" s="54">
        <f>S70</f>
        <v>1.9218207762557079E-4</v>
      </c>
      <c r="D58" s="55">
        <f t="shared" si="0"/>
        <v>7.0146458333333342E-2</v>
      </c>
      <c r="E58" s="55">
        <f t="shared" si="1"/>
        <v>7.7338983829474469E-5</v>
      </c>
      <c r="F58" s="50"/>
      <c r="G58" s="50"/>
      <c r="H58" s="50"/>
      <c r="I58" s="50"/>
      <c r="J58" s="50"/>
      <c r="K58" s="50"/>
      <c r="L58" s="52"/>
    </row>
    <row r="59" spans="1:12" ht="13.5" thickBot="1" x14ac:dyDescent="0.35">
      <c r="A59" s="59" t="s">
        <v>62</v>
      </c>
      <c r="B59" s="50"/>
      <c r="C59" s="60">
        <f>B70</f>
        <v>1.4137911529680365E-2</v>
      </c>
      <c r="D59" s="61">
        <f t="shared" si="0"/>
        <v>5.1603377083333335</v>
      </c>
      <c r="E59" s="60">
        <f t="shared" si="1"/>
        <v>5.6894572307975002E-3</v>
      </c>
      <c r="F59" s="50"/>
      <c r="G59" s="50"/>
      <c r="H59" s="50" t="s">
        <v>73</v>
      </c>
      <c r="I59" s="50"/>
      <c r="J59" s="50"/>
      <c r="K59" s="89">
        <f>E70</f>
        <v>25801.688541666666</v>
      </c>
      <c r="L59" s="52"/>
    </row>
    <row r="60" spans="1:12" ht="13.5" thickBot="1" x14ac:dyDescent="0.35">
      <c r="A60" s="62" t="s">
        <v>75</v>
      </c>
      <c r="B60" s="63"/>
      <c r="C60" s="63"/>
      <c r="D60" s="63"/>
      <c r="E60" s="63"/>
      <c r="F60" s="63"/>
      <c r="G60" s="64" t="s">
        <v>167</v>
      </c>
      <c r="H60" s="64"/>
      <c r="I60" s="63"/>
      <c r="J60" s="63"/>
      <c r="K60" s="63"/>
      <c r="L60" s="65"/>
    </row>
    <row r="67" spans="1:80" x14ac:dyDescent="0.3">
      <c r="AJ67" s="159" t="str">
        <f t="shared" ref="AJ67:BM67" si="2">"Rates "&amp;Funding_Year</f>
        <v>Rates 2030</v>
      </c>
      <c r="AK67" s="159" t="str">
        <f t="shared" si="2"/>
        <v>Rates 2030</v>
      </c>
      <c r="AL67" s="159" t="str">
        <f t="shared" si="2"/>
        <v>Rates 2030</v>
      </c>
      <c r="AM67" s="159" t="str">
        <f t="shared" si="2"/>
        <v>Rates 2030</v>
      </c>
      <c r="AN67" s="159" t="str">
        <f t="shared" si="2"/>
        <v>Rates 2030</v>
      </c>
      <c r="AO67" s="159" t="str">
        <f t="shared" si="2"/>
        <v>Rates 2030</v>
      </c>
      <c r="AP67" s="167" t="str">
        <f t="shared" si="2"/>
        <v>Rates 2030</v>
      </c>
      <c r="AQ67" s="167" t="str">
        <f t="shared" si="2"/>
        <v>Rates 2030</v>
      </c>
      <c r="AR67" s="167" t="str">
        <f t="shared" si="2"/>
        <v>Rates 2030</v>
      </c>
      <c r="AS67" s="167" t="str">
        <f t="shared" si="2"/>
        <v>Rates 2030</v>
      </c>
      <c r="AT67" s="167" t="str">
        <f t="shared" si="2"/>
        <v>Rates 2030</v>
      </c>
      <c r="AU67" s="167" t="str">
        <f t="shared" si="2"/>
        <v>Rates 2030</v>
      </c>
      <c r="AV67" s="161" t="str">
        <f t="shared" si="2"/>
        <v>Rates 2030</v>
      </c>
      <c r="AW67" s="161" t="str">
        <f t="shared" si="2"/>
        <v>Rates 2030</v>
      </c>
      <c r="AX67" s="161" t="str">
        <f t="shared" si="2"/>
        <v>Rates 2030</v>
      </c>
      <c r="AY67" s="161" t="str">
        <f t="shared" si="2"/>
        <v>Rates 2030</v>
      </c>
      <c r="AZ67" s="161" t="str">
        <f t="shared" si="2"/>
        <v>Rates 2030</v>
      </c>
      <c r="BA67" s="161" t="str">
        <f t="shared" si="2"/>
        <v>Rates 2030</v>
      </c>
      <c r="BB67" s="163" t="str">
        <f t="shared" si="2"/>
        <v>Rates 2030</v>
      </c>
      <c r="BC67" s="163" t="str">
        <f t="shared" si="2"/>
        <v>Rates 2030</v>
      </c>
      <c r="BD67" s="163" t="str">
        <f t="shared" si="2"/>
        <v>Rates 2030</v>
      </c>
      <c r="BE67" s="163" t="str">
        <f t="shared" si="2"/>
        <v>Rates 2030</v>
      </c>
      <c r="BF67" s="163" t="str">
        <f t="shared" si="2"/>
        <v>Rates 2030</v>
      </c>
      <c r="BG67" s="163" t="str">
        <f t="shared" si="2"/>
        <v>Rates 2030</v>
      </c>
      <c r="BH67" s="165" t="str">
        <f t="shared" si="2"/>
        <v>Rates 2030</v>
      </c>
      <c r="BI67" s="165" t="str">
        <f t="shared" si="2"/>
        <v>Rates 2030</v>
      </c>
      <c r="BJ67" s="165" t="str">
        <f t="shared" si="2"/>
        <v>Rates 2030</v>
      </c>
      <c r="BK67" s="165" t="str">
        <f t="shared" si="2"/>
        <v>Rates 2030</v>
      </c>
      <c r="BL67" s="165" t="str">
        <f t="shared" si="2"/>
        <v>Rates 2030</v>
      </c>
      <c r="BM67" s="165" t="str">
        <f t="shared" si="2"/>
        <v>Rates 2030</v>
      </c>
    </row>
    <row r="68" spans="1:80" x14ac:dyDescent="0.3">
      <c r="AI68" s="176" t="s">
        <v>279</v>
      </c>
      <c r="AJ68" s="176">
        <v>90</v>
      </c>
      <c r="AK68">
        <v>2</v>
      </c>
      <c r="AL68">
        <v>3</v>
      </c>
      <c r="AM68">
        <v>87</v>
      </c>
      <c r="AN68">
        <v>100</v>
      </c>
      <c r="AO68">
        <v>110</v>
      </c>
      <c r="AP68">
        <v>90</v>
      </c>
      <c r="AQ68">
        <v>2</v>
      </c>
      <c r="AR68">
        <v>3</v>
      </c>
      <c r="AS68">
        <v>87</v>
      </c>
      <c r="AT68">
        <v>100</v>
      </c>
      <c r="AU68">
        <v>110</v>
      </c>
      <c r="AV68">
        <v>90</v>
      </c>
      <c r="AW68">
        <v>2</v>
      </c>
      <c r="AX68">
        <v>3</v>
      </c>
      <c r="AY68">
        <v>87</v>
      </c>
      <c r="AZ68">
        <v>100</v>
      </c>
      <c r="BA68">
        <v>110</v>
      </c>
      <c r="BB68">
        <v>90</v>
      </c>
      <c r="BC68">
        <v>2</v>
      </c>
      <c r="BD68">
        <v>3</v>
      </c>
      <c r="BE68">
        <v>87</v>
      </c>
      <c r="BF68">
        <v>100</v>
      </c>
      <c r="BG68">
        <v>110</v>
      </c>
      <c r="BH68">
        <v>90</v>
      </c>
      <c r="BI68">
        <v>2</v>
      </c>
      <c r="BJ68">
        <v>3</v>
      </c>
      <c r="BK68">
        <v>87</v>
      </c>
      <c r="BL68">
        <v>100</v>
      </c>
      <c r="BM68">
        <v>110</v>
      </c>
    </row>
    <row r="69" spans="1:80" s="3" customFormat="1" ht="39" x14ac:dyDescent="0.3">
      <c r="A69" s="8" t="s">
        <v>78</v>
      </c>
      <c r="B69" s="13" t="s">
        <v>104</v>
      </c>
      <c r="C69" s="13" t="s">
        <v>105</v>
      </c>
      <c r="D69" s="14" t="s">
        <v>79</v>
      </c>
      <c r="E69" s="13" t="s">
        <v>72</v>
      </c>
      <c r="F69" s="17" t="s">
        <v>426</v>
      </c>
      <c r="G69" s="17" t="s">
        <v>427</v>
      </c>
      <c r="H69" s="17" t="s">
        <v>428</v>
      </c>
      <c r="I69" s="17" t="s">
        <v>220</v>
      </c>
      <c r="J69" s="17" t="s">
        <v>118</v>
      </c>
      <c r="K69" s="17" t="s">
        <v>122</v>
      </c>
      <c r="L69" s="17" t="s">
        <v>119</v>
      </c>
      <c r="M69" s="17" t="s">
        <v>123</v>
      </c>
      <c r="N69" s="17" t="s">
        <v>121</v>
      </c>
      <c r="O69" s="13" t="s">
        <v>1477</v>
      </c>
      <c r="P69" s="13" t="s">
        <v>22</v>
      </c>
      <c r="Q69" s="13" t="s">
        <v>203</v>
      </c>
      <c r="R69" s="13" t="s">
        <v>21</v>
      </c>
      <c r="S69" s="13" t="s">
        <v>20</v>
      </c>
      <c r="T69" s="13" t="s">
        <v>172</v>
      </c>
      <c r="U69" s="15" t="s">
        <v>23</v>
      </c>
      <c r="V69" s="9" t="s">
        <v>8</v>
      </c>
      <c r="W69" s="9" t="s">
        <v>9</v>
      </c>
      <c r="X69" s="9" t="s">
        <v>10</v>
      </c>
      <c r="Y69" s="9" t="s">
        <v>11</v>
      </c>
      <c r="Z69" s="9" t="s">
        <v>12</v>
      </c>
      <c r="AA69" s="9" t="s">
        <v>13</v>
      </c>
      <c r="AB69" s="9" t="s">
        <v>14</v>
      </c>
      <c r="AC69" s="9" t="s">
        <v>15</v>
      </c>
      <c r="AD69" s="9" t="s">
        <v>16</v>
      </c>
      <c r="AE69" s="9" t="s">
        <v>85</v>
      </c>
      <c r="AF69" s="9" t="s">
        <v>17</v>
      </c>
      <c r="AG69" s="9" t="s">
        <v>18</v>
      </c>
      <c r="AH69" s="9" t="s">
        <v>19</v>
      </c>
      <c r="AI69" s="90" t="s">
        <v>117</v>
      </c>
      <c r="AJ69" s="85" t="s">
        <v>1478</v>
      </c>
      <c r="AK69" s="85" t="s">
        <v>109</v>
      </c>
      <c r="AL69" s="85" t="s">
        <v>108</v>
      </c>
      <c r="AM69" s="85" t="s">
        <v>107</v>
      </c>
      <c r="AN69" s="85" t="s">
        <v>106</v>
      </c>
      <c r="AO69" s="85" t="s">
        <v>195</v>
      </c>
      <c r="AP69" s="87" t="s">
        <v>1479</v>
      </c>
      <c r="AQ69" s="87" t="s">
        <v>113</v>
      </c>
      <c r="AR69" s="87" t="s">
        <v>112</v>
      </c>
      <c r="AS69" s="87" t="s">
        <v>111</v>
      </c>
      <c r="AT69" s="87" t="s">
        <v>110</v>
      </c>
      <c r="AU69" s="87" t="s">
        <v>196</v>
      </c>
      <c r="AV69" s="86" t="s">
        <v>1480</v>
      </c>
      <c r="AW69" s="86" t="s">
        <v>183</v>
      </c>
      <c r="AX69" s="86" t="s">
        <v>184</v>
      </c>
      <c r="AY69" s="86" t="s">
        <v>185</v>
      </c>
      <c r="AZ69" s="86" t="s">
        <v>186</v>
      </c>
      <c r="BA69" s="86" t="s">
        <v>197</v>
      </c>
      <c r="BB69" s="88" t="s">
        <v>1481</v>
      </c>
      <c r="BC69" s="88" t="s">
        <v>187</v>
      </c>
      <c r="BD69" s="88" t="s">
        <v>188</v>
      </c>
      <c r="BE69" s="88" t="s">
        <v>189</v>
      </c>
      <c r="BF69" s="88" t="s">
        <v>190</v>
      </c>
      <c r="BG69" s="88" t="s">
        <v>198</v>
      </c>
      <c r="BH69" s="94" t="s">
        <v>1482</v>
      </c>
      <c r="BI69" s="94" t="s">
        <v>191</v>
      </c>
      <c r="BJ69" s="94" t="s">
        <v>192</v>
      </c>
      <c r="BK69" s="94" t="s">
        <v>193</v>
      </c>
      <c r="BL69" s="94" t="s">
        <v>194</v>
      </c>
      <c r="BM69" s="94" t="s">
        <v>199</v>
      </c>
      <c r="BN69" s="22" t="s">
        <v>0</v>
      </c>
      <c r="BO69" s="8" t="s">
        <v>76</v>
      </c>
      <c r="BP69" s="9" t="s">
        <v>1</v>
      </c>
      <c r="BQ69" s="9" t="s">
        <v>2</v>
      </c>
      <c r="BR69" s="8" t="s">
        <v>64</v>
      </c>
      <c r="BS69" s="9" t="s">
        <v>3</v>
      </c>
      <c r="BT69" s="8" t="s">
        <v>40</v>
      </c>
      <c r="BU69" s="8" t="s">
        <v>41</v>
      </c>
      <c r="BV69" s="8" t="s">
        <v>42</v>
      </c>
      <c r="BW69" s="11" t="s">
        <v>4</v>
      </c>
      <c r="BX69" s="9" t="s">
        <v>5</v>
      </c>
      <c r="BY69" s="9" t="s">
        <v>6</v>
      </c>
      <c r="BZ69" s="9" t="s">
        <v>7</v>
      </c>
      <c r="CA69" s="9" t="s">
        <v>39</v>
      </c>
      <c r="CB69" s="185" t="s">
        <v>319</v>
      </c>
    </row>
    <row r="70" spans="1:80" ht="52" x14ac:dyDescent="0.3">
      <c r="A70" s="4" t="str">
        <f>C20</f>
        <v>Your Agency - Transit ITS-SL</v>
      </c>
      <c r="B70" s="16">
        <f>SUM(P70:S70)</f>
        <v>1.4137911529680365E-2</v>
      </c>
      <c r="C70" s="16">
        <f>(K36/35)*(V70/365)</f>
        <v>8.3773423049084528E-2</v>
      </c>
      <c r="D70" s="16">
        <f>K70*(V70/365)</f>
        <v>4.2808219178082192</v>
      </c>
      <c r="E70" s="5">
        <f>U70*(B70*365)/(MAX(F70,H70)/1000)</f>
        <v>25801.688541666666</v>
      </c>
      <c r="F70" s="18">
        <f>E41</f>
        <v>0.93230000000000002</v>
      </c>
      <c r="G70" s="18">
        <f>E39</f>
        <v>1</v>
      </c>
      <c r="H70" s="18">
        <f>MAX(E39,J47)</f>
        <v>1</v>
      </c>
      <c r="I70" s="103">
        <f>K27/E30</f>
        <v>0.83333333333333337</v>
      </c>
      <c r="J70" s="20">
        <v>0</v>
      </c>
      <c r="K70" s="21">
        <f>K27*K30/E30</f>
        <v>6.25</v>
      </c>
      <c r="L70" s="21">
        <f>K33</f>
        <v>0</v>
      </c>
      <c r="M70" s="12">
        <v>1</v>
      </c>
      <c r="N70" s="25" t="str">
        <f>E33</f>
        <v>LD</v>
      </c>
      <c r="O70" s="7">
        <f t="shared" ref="O70:T70" si="3">($I$70*AV70*$M$70 + $J$70*BH70 + $K$70*BB70 - $L$70*(AP70)) * ($V$70/365)/1000</f>
        <v>1.1545237417237442</v>
      </c>
      <c r="P70" s="7">
        <f t="shared" si="3"/>
        <v>1.2769651255707762E-2</v>
      </c>
      <c r="Q70" s="7">
        <f t="shared" si="3"/>
        <v>3.3946033105022833E-4</v>
      </c>
      <c r="R70" s="7">
        <f t="shared" si="3"/>
        <v>8.366178652968035E-4</v>
      </c>
      <c r="S70" s="7">
        <f t="shared" si="3"/>
        <v>1.9218207762557079E-4</v>
      </c>
      <c r="T70" s="7">
        <f t="shared" si="3"/>
        <v>6.008818493150684E-5</v>
      </c>
      <c r="U70" s="6">
        <f>E36</f>
        <v>5</v>
      </c>
      <c r="V70" s="6">
        <f>E27</f>
        <v>250</v>
      </c>
      <c r="W70" s="6"/>
      <c r="X70" s="6">
        <f>K30</f>
        <v>7.5</v>
      </c>
      <c r="Y70" s="6">
        <f>E30</f>
        <v>1.2</v>
      </c>
      <c r="Z70" s="6">
        <f>K27</f>
        <v>1</v>
      </c>
      <c r="AA70" s="6"/>
      <c r="AB70" s="6"/>
      <c r="AC70" s="6"/>
      <c r="AD70" s="6"/>
      <c r="AE70" s="6"/>
      <c r="AF70" s="6"/>
      <c r="AG70" s="6"/>
      <c r="AH70" s="6"/>
      <c r="AI70" s="24" t="s">
        <v>101</v>
      </c>
      <c r="AJ70" s="91">
        <f>VLOOKUP($I$16&amp;"_"&amp;$I$18&amp;"_"&amp;AJ68&amp;"_42",_veh_start_run_rate!$A$5:$Q$589,13,FALSE)</f>
        <v>97.882019</v>
      </c>
      <c r="AK70" s="91">
        <f>VLOOKUP($I$16&amp;"_"&amp;$I$18&amp;"_"&amp;AK68&amp;"_42",_veh_start_run_rate!$A$5:$Q$589,13,FALSE)</f>
        <v>4.0189779999999997</v>
      </c>
      <c r="AL70" s="91">
        <f>VLOOKUP($I$16&amp;"_"&amp;$I$18&amp;"_"&amp;AL68&amp;"_42",_veh_start_run_rate!$A$5:$Q$589,13,FALSE)</f>
        <v>0.99613399999999996</v>
      </c>
      <c r="AM70" s="91">
        <f>VLOOKUP($I$16&amp;"_"&amp;$I$18&amp;"_"&amp;AM68&amp;"_42",_veh_start_run_rate!$A$5:$Q$589,13,FALSE)</f>
        <v>0.82000099999999998</v>
      </c>
      <c r="AN70" s="91">
        <f>VLOOKUP($I$16&amp;"_"&amp;$I$18&amp;"_"&amp;AN68&amp;"_42",_veh_start_run_rate!$A$5:$Q$589,13,FALSE)</f>
        <v>5.1526000000000002E-2</v>
      </c>
      <c r="AO70" s="91">
        <f>VLOOKUP($I$16&amp;"_"&amp;$I$18&amp;"_"&amp;AO68&amp;"_42",_veh_start_run_rate!$A$5:$Q$589,13,FALSE)</f>
        <v>4.5638999999999999E-2</v>
      </c>
      <c r="AP70" s="91">
        <f>VLOOKUP($I$16&amp;"_"&amp;$I$18&amp;"_"&amp;AP68&amp;"_42",_veh_start_run_rate!$A$5:$Q$589,12,FALSE)</f>
        <v>1532.111206</v>
      </c>
      <c r="AQ70" s="91">
        <f>VLOOKUP($I$16&amp;"_"&amp;$I$18&amp;"_"&amp;AQ68&amp;"_42",_veh_start_run_rate!$A$5:$Q$589,12,FALSE)</f>
        <v>8.1026939999999996</v>
      </c>
      <c r="AR70" s="91">
        <f>VLOOKUP($I$16&amp;"_"&amp;$I$18&amp;"_"&amp;AR68&amp;"_42",_veh_start_run_rate!$A$5:$Q$589,12,FALSE)</f>
        <v>2.7491699999999999</v>
      </c>
      <c r="AS70" s="91">
        <f>VLOOKUP($I$16&amp;"_"&amp;$I$18&amp;"_"&amp;AS68&amp;"_42",_veh_start_run_rate!$A$5:$Q$589,12,FALSE)</f>
        <v>0.13791600000000001</v>
      </c>
      <c r="AT70" s="91">
        <f>VLOOKUP($I$16&amp;"_"&amp;$I$18&amp;"_100_42",_veh_start_run_rate!$A$5:$Q$589,12,FALSE) + VLOOKUP($I$16&amp;"_"&amp;$I$18&amp;"_106_42",_veh_start_run_rate!$A$5:$Q$589,12,FALSE) + VLOOKUP($I$16&amp;"_"&amp;$I$18&amp;"_107_42",_veh_start_run_rate!$A$5:$Q$589,12,FALSE)</f>
        <v>0.12153800000000001</v>
      </c>
      <c r="AU70" s="91">
        <f>VLOOKUP($I$16&amp;"_"&amp;$I$18&amp;"_110_42",_veh_start_run_rate!$A$5:$Q$589,12,FALSE) + VLOOKUP($I$16&amp;"_"&amp;$I$18&amp;"_116_42",_veh_start_run_rate!$A$5:$Q$589,12,FALSE) + VLOOKUP($I$16&amp;"_"&amp;$I$18&amp;"_117_42",_veh_start_run_rate!$A$5:$Q$589,12,FALSE)</f>
        <v>2.8216999999999999E-2</v>
      </c>
      <c r="AV70" s="92">
        <f>VLOOKUP($I$16&amp;"_"&amp;$I$18&amp;"_"&amp;AV68&amp;"_21",_veh_start_run_rate!$A$5:$Q$589,13,FALSE)</f>
        <v>204.24281300000001</v>
      </c>
      <c r="AW70" s="92">
        <f>VLOOKUP($I$16&amp;"_"&amp;$I$18&amp;"_"&amp;AW68&amp;"_21",_veh_start_run_rate!$A$5:$Q$589,13,FALSE)</f>
        <v>11.983909000000001</v>
      </c>
      <c r="AX70" s="92">
        <f>VLOOKUP($I$16&amp;"_"&amp;$I$18&amp;"_"&amp;AX68&amp;"_21",_veh_start_run_rate!$A$5:$Q$589,13,FALSE)</f>
        <v>0.41733700000000001</v>
      </c>
      <c r="AY70" s="92">
        <f>VLOOKUP($I$16&amp;"_"&amp;$I$18&amp;"_"&amp;AY68&amp;"_21",_veh_start_run_rate!$A$5:$Q$589,13,FALSE)</f>
        <v>1.3964319999999999</v>
      </c>
      <c r="AZ70" s="92">
        <f>VLOOKUP($I$16&amp;"_"&amp;$I$18&amp;"_"&amp;AZ68&amp;"_21",_veh_start_run_rate!$A$5:$Q$589,13,FALSE)</f>
        <v>7.0873000000000005E-2</v>
      </c>
      <c r="BA70" s="92">
        <f>VLOOKUP($I$16&amp;"_"&amp;$I$18&amp;"_"&amp;BA68&amp;"_21",_veh_start_run_rate!$A$5:$Q$589,13,FALSE)</f>
        <v>6.2697000000000003E-2</v>
      </c>
      <c r="BB70" s="92">
        <f>VLOOKUP($I$16&amp;"_"&amp;$I$18&amp;"_"&amp;BB68&amp;"_21",_veh_start_run_rate!$A$5:$Q$589,12,FALSE)</f>
        <v>242.464371</v>
      </c>
      <c r="BC70" s="92">
        <f>VLOOKUP($I$16&amp;"_"&amp;$I$18&amp;"_"&amp;BC68&amp;"_21",_veh_start_run_rate!$A$5:$Q$589,12,FALSE)</f>
        <v>1.3851359999999999</v>
      </c>
      <c r="BD70" s="92">
        <f>VLOOKUP($I$16&amp;"_"&amp;$I$18&amp;"_"&amp;BD68&amp;"_21",_veh_start_run_rate!$A$5:$Q$589,12,FALSE)</f>
        <v>2.3653E-2</v>
      </c>
      <c r="BE70" s="92">
        <f>VLOOKUP($I$16&amp;"_"&amp;$I$18&amp;"_"&amp;BE68&amp;"_21",_veh_start_run_rate!$A$5:$Q$589,12,FALSE)</f>
        <v>9.2429999999999995E-3</v>
      </c>
      <c r="BF70" s="92">
        <f>VLOOKUP($I$16&amp;"_"&amp;$I$18&amp;"_100_21",_veh_start_run_rate!$A$5:$Q$589,12,FALSE) + VLOOKUP($I$16&amp;"_"&amp;$I$18&amp;"_106_21",_veh_start_run_rate!$A$5:$Q$589,12,FALSE) + VLOOKUP($I$16&amp;"_"&amp;$I$18&amp;"_107_21",_veh_start_run_rate!$A$5:$Q$589,12,FALSE)</f>
        <v>3.5444000000000003E-2</v>
      </c>
      <c r="BG70" s="92">
        <f>VLOOKUP($I$16&amp;"_"&amp;$I$18&amp;"_110_21",_veh_start_run_rate!$A$5:$Q$589,12,FALSE) + VLOOKUP($I$16&amp;"_"&amp;$I$18&amp;"_116_21",_veh_start_run_rate!$A$5:$Q$589,12,FALSE) + VLOOKUP($I$16&amp;"_"&amp;$I$18&amp;"_117_21",_veh_start_run_rate!$A$5:$Q$589,12,FALSE)</f>
        <v>5.6769999999999998E-3</v>
      </c>
      <c r="BH70" s="93">
        <f>VLOOKUP("SL_"&amp;$I$18&amp;"_art_"&amp;BH68&amp;"_ALL",Vehicle_Idle_Rates!$A$7:$AQ$12,5,FALSE)</f>
        <v>2933.7045292537518</v>
      </c>
      <c r="BI70" s="93">
        <f>VLOOKUP("SL_"&amp;$I$18&amp;"_art_"&amp;BI68&amp;"_ALL",Vehicle_Idle_Rates!$A$7:$AQ$12,5,FALSE)</f>
        <v>3.5494139205738633</v>
      </c>
      <c r="BJ70" s="93">
        <f>VLOOKUP("SL_"&amp;$I$18&amp;"_art_"&amp;BJ68&amp;"_ALL",Vehicle_Idle_Rates!$A$7:$AQ$12,5,FALSE)</f>
        <v>3.8904138347642112</v>
      </c>
      <c r="BK70" s="93">
        <f>VLOOKUP("SL_"&amp;$I$18&amp;"_art_"&amp;BK68&amp;"_ALL",Vehicle_Idle_Rates!$A$7:$AQ$12,5,FALSE)</f>
        <v>0.8358270875299364</v>
      </c>
      <c r="BL70" s="93">
        <f>VLOOKUP("SL_"&amp;$I$18&amp;"_art_"&amp;BL68&amp;"_ALL",Vehicle_Idle_Rates!$A$7:$AQ$12,5,FALSE)</f>
        <v>0.12081251265653382</v>
      </c>
      <c r="BM70" s="93">
        <f>VLOOKUP("SL_"&amp;$I$18&amp;"_art_"&amp;BM68&amp;"_ALL",Vehicle_Idle_Rates!$A$7:$AQ$12,5,FALSE)</f>
        <v>0.11070401751369743</v>
      </c>
      <c r="BN70" s="23" t="str">
        <f>T(I16)</f>
        <v>SL</v>
      </c>
      <c r="BO70" s="4" t="str">
        <f>I20</f>
        <v>Salt Lake</v>
      </c>
      <c r="BP70" s="4">
        <f>I18</f>
        <v>2030</v>
      </c>
      <c r="BQ70" s="4" t="str">
        <f>C14</f>
        <v>Transit ITS</v>
      </c>
      <c r="BR70" s="4" t="s">
        <v>24</v>
      </c>
      <c r="BS70" s="4" t="str">
        <f>C7</f>
        <v>Your Agency</v>
      </c>
      <c r="BT70" s="4">
        <f>D16</f>
        <v>0</v>
      </c>
      <c r="BU70" s="4" t="str">
        <f>C17</f>
        <v>Begin Street</v>
      </c>
      <c r="BV70" s="4" t="str">
        <f>C18</f>
        <v>End Street</v>
      </c>
      <c r="BW70" s="12" t="str">
        <f>C22</f>
        <v xml:space="preserve">Please enter here a brief description of this project, including the basic cost elements that comprise the total shown below (right-of-way, materials, pavement quantities, equipment costs, labor costs, etc.), assumptions made in estimating emission reductions and the justification for those assumptions, and any other relevant supporting information.  </v>
      </c>
      <c r="BX70" s="4" t="str">
        <f>C9</f>
        <v>Your Name</v>
      </c>
      <c r="BY70" s="4" t="str">
        <f>I7</f>
        <v>801-123-4567</v>
      </c>
      <c r="BZ70" s="4" t="str">
        <f>I9</f>
        <v>youre-mail@email.com</v>
      </c>
      <c r="CA70" s="4" t="str">
        <f>I14</f>
        <v>City of Project Location</v>
      </c>
      <c r="CB70" s="186">
        <f>J55</f>
        <v>1.8262606224700426E-2</v>
      </c>
    </row>
    <row r="72" spans="1:80" x14ac:dyDescent="0.3">
      <c r="M72" s="105"/>
      <c r="N72" s="105"/>
      <c r="O72" s="105"/>
      <c r="P72" s="105"/>
      <c r="Q72" s="105"/>
    </row>
    <row r="73" spans="1:80" x14ac:dyDescent="0.3">
      <c r="AF73" s="176" t="s">
        <v>280</v>
      </c>
      <c r="AG73" s="174">
        <v>10.423997359583334</v>
      </c>
      <c r="AH73" s="174">
        <v>2.3879113460208334E-2</v>
      </c>
      <c r="AI73" s="174">
        <v>0.7695398683333331</v>
      </c>
      <c r="AJ73" s="174">
        <v>9.7411719000000015E-3</v>
      </c>
      <c r="AK73" s="174">
        <v>8.8541110125000006E-3</v>
      </c>
      <c r="AL73" s="174">
        <v>2.0185086260070713</v>
      </c>
      <c r="AM73" s="174">
        <v>3.523431922916997</v>
      </c>
      <c r="AN73" s="174">
        <v>0.25907441356131566</v>
      </c>
      <c r="AO73" s="174">
        <v>0.27791903573881749</v>
      </c>
      <c r="AP73" s="174">
        <v>0.15583077559689132</v>
      </c>
      <c r="AQ73" s="174">
        <v>18.437781144166667</v>
      </c>
      <c r="AR73" s="174">
        <v>0.72171639990416658</v>
      </c>
      <c r="AS73" s="174">
        <v>2.107534733333333</v>
      </c>
      <c r="AT73" s="174">
        <v>6.7528515749999976E-2</v>
      </c>
      <c r="AU73" s="174">
        <v>5.9739063041666658E-2</v>
      </c>
      <c r="AV73" s="174">
        <v>1.8650840464812819</v>
      </c>
      <c r="AW73" s="174">
        <v>9.4846365298523874E-2</v>
      </c>
      <c r="AX73" s="174">
        <v>1.4641783715626588E-2</v>
      </c>
      <c r="AY73" s="174">
        <v>5.3572932128439124E-2</v>
      </c>
      <c r="AZ73" s="174">
        <v>1.2992335377803024E-2</v>
      </c>
      <c r="BA73" s="174">
        <v>6.7487142895833321</v>
      </c>
      <c r="BB73" s="174">
        <v>1.5875958536666666</v>
      </c>
      <c r="BC73" s="174">
        <v>0.25829854000000008</v>
      </c>
      <c r="BD73" s="174">
        <v>0.55214606666666666</v>
      </c>
      <c r="BE73" s="174">
        <v>0.13451628249999997</v>
      </c>
    </row>
    <row r="74" spans="1:80" x14ac:dyDescent="0.3">
      <c r="M74" s="105"/>
      <c r="N74" s="105"/>
      <c r="O74" s="105"/>
      <c r="P74" s="105"/>
      <c r="Q74" s="105"/>
    </row>
  </sheetData>
  <sheetProtection algorithmName="SHA-512" hashValue="TH4dyJs+pjjIENku/9MKn1dOlPQSCpT59BssDripQJ5l7k/sOJ6yQNcjNhjl5EECxZjFbHgDd0qYR5RFGvjnRQ==" saltValue="T8uxvMPFLd5msnU69cGYXw==" spinCount="100000" sheet="1" selectLockedCells="1"/>
  <mergeCells count="29">
    <mergeCell ref="A44:I45"/>
    <mergeCell ref="A47:F48"/>
    <mergeCell ref="G47:I47"/>
    <mergeCell ref="J47:K47"/>
    <mergeCell ref="A22:B22"/>
    <mergeCell ref="C22:K22"/>
    <mergeCell ref="O26:S28"/>
    <mergeCell ref="E41:F41"/>
    <mergeCell ref="D25:K25"/>
    <mergeCell ref="G33:K34"/>
    <mergeCell ref="G36:J36"/>
    <mergeCell ref="J41:K41"/>
    <mergeCell ref="E39:F39"/>
    <mergeCell ref="N16:V23"/>
    <mergeCell ref="C17:E17"/>
    <mergeCell ref="C18:E18"/>
    <mergeCell ref="C20:E20"/>
    <mergeCell ref="I20:K20"/>
    <mergeCell ref="A1:L1"/>
    <mergeCell ref="A2:L2"/>
    <mergeCell ref="A4:L4"/>
    <mergeCell ref="D3:I3"/>
    <mergeCell ref="C7:E7"/>
    <mergeCell ref="I7:K7"/>
    <mergeCell ref="C9:E9"/>
    <mergeCell ref="I9:K9"/>
    <mergeCell ref="C14:E14"/>
    <mergeCell ref="I14:K14"/>
    <mergeCell ref="C16:E16"/>
  </mergeCells>
  <phoneticPr fontId="12" type="noConversion"/>
  <dataValidations count="8">
    <dataValidation type="list" allowBlank="1" showInputMessage="1" showErrorMessage="1" sqref="E33" xr:uid="{00000000-0002-0000-0700-000001000000}">
      <formula1>"ALL,LD"</formula1>
    </dataValidation>
    <dataValidation type="decimal" operator="lessThanOrEqual" allowBlank="1" showInputMessage="1" showErrorMessage="1" errorTitle="Warning:" error="Bicycle trip length should be less than 10 miles." sqref="K57:K58" xr:uid="{00000000-0002-0000-0700-000002000000}">
      <formula1>10</formula1>
    </dataValidation>
    <dataValidation type="whole" operator="lessThan" allowBlank="1" showErrorMessage="1" error="The number of days in a year may not exceed 365.  The number of annual working days is typically 250." sqref="E27" xr:uid="{00000000-0002-0000-0700-000003000000}">
      <formula1>366</formula1>
    </dataValidation>
    <dataValidation type="whole" operator="greaterThan" allowBlank="1" showInputMessage="1" showErrorMessage="1" error="Enter a whole number only - no text." sqref="E36" xr:uid="{00000000-0002-0000-0700-000004000000}">
      <formula1>0</formula1>
    </dataValidation>
    <dataValidation type="list" showInputMessage="1" showErrorMessage="1" error="Cell may not be left blank." sqref="I16" xr:uid="{00000000-0002-0000-0700-000005000000}">
      <formula1>"BE,DA,SL,TO,WE"</formula1>
    </dataValidation>
    <dataValidation type="textLength" operator="lessThan" allowBlank="1" showErrorMessage="1" promptTitle="Error" prompt="Please limit description to 500 characters." sqref="C22:K22" xr:uid="{97E5A997-8798-4E67-8747-7ACFDFE98525}">
      <formula1>2000</formula1>
    </dataValidation>
    <dataValidation type="list" allowBlank="1" showInputMessage="1" showErrorMessage="1" sqref="K44" xr:uid="{C323A53A-03EC-4289-A437-9E24575CDB3A}">
      <formula1>"No, Yes"</formula1>
    </dataValidation>
    <dataValidation type="whole" operator="lessThan" allowBlank="1" showInputMessage="1" showErrorMessage="1" sqref="J53:J54" xr:uid="{00000000-0002-0000-0700-000000000000}">
      <formula1>366</formula1>
    </dataValidation>
  </dataValidations>
  <hyperlinks>
    <hyperlink ref="I9" r:id="rId1" display="kip@wfrc.org" xr:uid="{00000000-0004-0000-0700-000000000000}"/>
  </hyperlinks>
  <pageMargins left="0.75" right="0.75" top="1" bottom="1" header="0.5" footer="0.5"/>
  <pageSetup scale="64" orientation="portrait" r:id="rId2"/>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22</vt:i4>
      </vt:variant>
    </vt:vector>
  </HeadingPairs>
  <TitlesOfParts>
    <vt:vector size="47" baseType="lpstr">
      <vt:lpstr>Index</vt:lpstr>
      <vt:lpstr>ATMS or ITS</vt:lpstr>
      <vt:lpstr>Intersections &amp; Signals</vt:lpstr>
      <vt:lpstr>Incident Management</vt:lpstr>
      <vt:lpstr>Truck Idling</vt:lpstr>
      <vt:lpstr>Transit - Bus Service</vt:lpstr>
      <vt:lpstr>Transit - Capital</vt:lpstr>
      <vt:lpstr>Transit - Fares</vt:lpstr>
      <vt:lpstr>Transit - ITS</vt:lpstr>
      <vt:lpstr>Transit - LRT Service</vt:lpstr>
      <vt:lpstr>Transit - New ECO Pass</vt:lpstr>
      <vt:lpstr>Bicycle</vt:lpstr>
      <vt:lpstr>Pedestrian</vt:lpstr>
      <vt:lpstr>Park &amp; Ride</vt:lpstr>
      <vt:lpstr>Vanpools - Expansion</vt:lpstr>
      <vt:lpstr>Carpool Management</vt:lpstr>
      <vt:lpstr>Vanpool Management</vt:lpstr>
      <vt:lpstr>Alt Fuel</vt:lpstr>
      <vt:lpstr>HD Diesel Replacement</vt:lpstr>
      <vt:lpstr>Other</vt:lpstr>
      <vt:lpstr>Sample Traffic Study</vt:lpstr>
      <vt:lpstr>_veh_start_run_rate</vt:lpstr>
      <vt:lpstr>Vehicle_Idle_Rates</vt:lpstr>
      <vt:lpstr>Rate x Veh &amp; MY</vt:lpstr>
      <vt:lpstr>Effective Life</vt:lpstr>
      <vt:lpstr>County_ID</vt:lpstr>
      <vt:lpstr>Funding_Year</vt:lpstr>
      <vt:lpstr>'Alt Fuel'!Print_Area</vt:lpstr>
      <vt:lpstr>'ATMS or ITS'!Print_Area</vt:lpstr>
      <vt:lpstr>Bicycle!Print_Area</vt:lpstr>
      <vt:lpstr>'Carpool Management'!Print_Area</vt:lpstr>
      <vt:lpstr>'Effective Life'!Print_Area</vt:lpstr>
      <vt:lpstr>'HD Diesel Replacement'!Print_Area</vt:lpstr>
      <vt:lpstr>'Incident Management'!Print_Area</vt:lpstr>
      <vt:lpstr>'Intersections &amp; Signals'!Print_Area</vt:lpstr>
      <vt:lpstr>Other!Print_Area</vt:lpstr>
      <vt:lpstr>'Park &amp; Ride'!Print_Area</vt:lpstr>
      <vt:lpstr>Pedestrian!Print_Area</vt:lpstr>
      <vt:lpstr>'Transit - Bus Service'!Print_Area</vt:lpstr>
      <vt:lpstr>'Transit - Capital'!Print_Area</vt:lpstr>
      <vt:lpstr>'Transit - Fares'!Print_Area</vt:lpstr>
      <vt:lpstr>'Transit - ITS'!Print_Area</vt:lpstr>
      <vt:lpstr>'Transit - LRT Service'!Print_Area</vt:lpstr>
      <vt:lpstr>'Transit - New ECO Pass'!Print_Area</vt:lpstr>
      <vt:lpstr>'Truck Idling'!Print_Area</vt:lpstr>
      <vt:lpstr>'Vanpool Management'!Print_Area</vt:lpstr>
      <vt:lpstr>'Vanpools - Expansion'!Print_Area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Kip Billings</dc:creator>
  <cp:lastModifiedBy>Kip Billings</cp:lastModifiedBy>
  <cp:lastPrinted>2019-09-10T20:56:47Z</cp:lastPrinted>
  <dcterms:created xsi:type="dcterms:W3CDTF">2004-09-24T22:44:51Z</dcterms:created>
  <dcterms:modified xsi:type="dcterms:W3CDTF">2023-10-27T00:36:36Z</dcterms:modified>
</cp:coreProperties>
</file>